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ni.au.dk\Users\au23065\Documents\anders_thorstenson\Projects\Election analysis\"/>
    </mc:Choice>
  </mc:AlternateContent>
  <bookViews>
    <workbookView xWindow="0" yWindow="0" windowWidth="19200" windowHeight="6470" activeTab="1"/>
  </bookViews>
  <sheets>
    <sheet name="Small ex.1" sheetId="1" r:id="rId1"/>
    <sheet name="Small ex.2" sheetId="3" r:id="rId2"/>
    <sheet name="Sweden 2022" sheetId="2" r:id="rId3"/>
  </sheets>
  <definedNames>
    <definedName name="solver_adj" localSheetId="0" hidden="1">'Small ex.1'!$B$20:$D$24,'Small ex.1'!$J$21:$J$28,'Small ex.1'!$J$14:$L$18</definedName>
    <definedName name="solver_adj" localSheetId="1" hidden="1">'Small ex.2'!$B$20:$D$24,'Small ex.2'!$J$21:$J$28,'Small ex.2'!$J$14:$L$18</definedName>
    <definedName name="solver_adj" localSheetId="2" hidden="1">'Sweden 2022'!$B$39:$I$67,'Sweden 2022'!$O$39:$O$46,'Sweden 2022'!$R$39:$R$67,'Sweden 2022'!$U$39:$AB$67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3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'Small ex.1'!$B$20:$D$24</definedName>
    <definedName name="solver_lhs1" localSheetId="1" hidden="1">'Small ex.2'!$B$20:$D$24</definedName>
    <definedName name="solver_lhs1" localSheetId="2" hidden="1">'Sweden 2022'!$AC$39:$AR$67</definedName>
    <definedName name="solver_lhs10" localSheetId="2" hidden="1">'Sweden 2022'!$S$39:$T$67</definedName>
    <definedName name="solver_lhs2" localSheetId="0" hidden="1">'Small ex.1'!$E$20:$E$24</definedName>
    <definedName name="solver_lhs2" localSheetId="1" hidden="1">'Small ex.2'!$E$20:$E$24</definedName>
    <definedName name="solver_lhs2" localSheetId="2" hidden="1">'Sweden 2022'!$B$39:$I$67</definedName>
    <definedName name="solver_lhs3" localSheetId="0" hidden="1">'Small ex.1'!$E$25</definedName>
    <definedName name="solver_lhs3" localSheetId="1" hidden="1">'Small ex.2'!$E$25</definedName>
    <definedName name="solver_lhs3" localSheetId="2" hidden="1">'Sweden 2022'!$J$39:$J$67</definedName>
    <definedName name="solver_lhs4" localSheetId="0" hidden="1">'Small ex.1'!$K$21:$L$28</definedName>
    <definedName name="solver_lhs4" localSheetId="1" hidden="1">'Small ex.2'!$K$21:$L$28</definedName>
    <definedName name="solver_lhs4" localSheetId="2" hidden="1">'Sweden 2022'!$J$68</definedName>
    <definedName name="solver_lhs5" localSheetId="0" hidden="1">'Small ex.1'!$M$14:$R$18</definedName>
    <definedName name="solver_lhs5" localSheetId="1" hidden="1">'Small ex.2'!$M$14:$R$18</definedName>
    <definedName name="solver_lhs5" localSheetId="2" hidden="1">'Sweden 2022'!$P$39:$Q$46</definedName>
    <definedName name="solver_lhs6" localSheetId="0" hidden="1">'Small ex.1'!$M$14:$R$18</definedName>
    <definedName name="solver_lhs6" localSheetId="1" hidden="1">'Small ex.2'!$M$14:$R$18</definedName>
    <definedName name="solver_lhs6" localSheetId="2" hidden="1">'Sweden 2022'!$S$39:$T$67</definedName>
    <definedName name="solver_lhs7" localSheetId="0" hidden="1">'Small ex.1'!$M$14:$R$18</definedName>
    <definedName name="solver_lhs7" localSheetId="1" hidden="1">'Small ex.2'!$M$14:$R$18</definedName>
    <definedName name="solver_lhs7" localSheetId="2" hidden="1">'Sweden 2022'!$S$39:$T$67</definedName>
    <definedName name="solver_lhs8" localSheetId="0" hidden="1">'Small ex.1'!$M$14:$R$18</definedName>
    <definedName name="solver_lhs8" localSheetId="1" hidden="1">'Small ex.2'!$M$14:$R$18</definedName>
    <definedName name="solver_lhs8" localSheetId="2" hidden="1">'Sweden 2022'!$S$39:$T$67</definedName>
    <definedName name="solver_lhs9" localSheetId="0" hidden="1">'Small ex.1'!$M$14:$R$18</definedName>
    <definedName name="solver_lhs9" localSheetId="1" hidden="1">'Small ex.2'!$M$14:$R$18</definedName>
    <definedName name="solver_lhs9" localSheetId="2" hidden="1">'Sweden 2022'!$S$39:$T$67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5</definedName>
    <definedName name="solver_num" localSheetId="1" hidden="1">5</definedName>
    <definedName name="solver_num" localSheetId="2" hidden="1">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'Small ex.1'!$O$2</definedName>
    <definedName name="solver_opt" localSheetId="1" hidden="1">'Small ex.2'!$O$2</definedName>
    <definedName name="solver_opt" localSheetId="2" hidden="1">'Sweden 2022'!$S$2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el1" localSheetId="0" hidden="1">4</definedName>
    <definedName name="solver_rel1" localSheetId="1" hidden="1">4</definedName>
    <definedName name="solver_rel1" localSheetId="2" hidden="1">3</definedName>
    <definedName name="solver_rel10" localSheetId="2" hidden="1">3</definedName>
    <definedName name="solver_rel2" localSheetId="0" hidden="1">3</definedName>
    <definedName name="solver_rel2" localSheetId="1" hidden="1">3</definedName>
    <definedName name="solver_rel2" localSheetId="2" hidden="1">4</definedName>
    <definedName name="solver_rel3" localSheetId="0" hidden="1">2</definedName>
    <definedName name="solver_rel3" localSheetId="1" hidden="1">2</definedName>
    <definedName name="solver_rel3" localSheetId="2" hidden="1">3</definedName>
    <definedName name="solver_rel4" localSheetId="0" hidden="1">3</definedName>
    <definedName name="solver_rel4" localSheetId="1" hidden="1">3</definedName>
    <definedName name="solver_rel4" localSheetId="2" hidden="1">2</definedName>
    <definedName name="solver_rel5" localSheetId="0" hidden="1">3</definedName>
    <definedName name="solver_rel5" localSheetId="1" hidden="1">3</definedName>
    <definedName name="solver_rel5" localSheetId="2" hidden="1">3</definedName>
    <definedName name="solver_rel6" localSheetId="0" hidden="1">3</definedName>
    <definedName name="solver_rel6" localSheetId="1" hidden="1">3</definedName>
    <definedName name="solver_rel6" localSheetId="2" hidden="1">3</definedName>
    <definedName name="solver_rel7" localSheetId="0" hidden="1">3</definedName>
    <definedName name="solver_rel7" localSheetId="1" hidden="1">3</definedName>
    <definedName name="solver_rel7" localSheetId="2" hidden="1">3</definedName>
    <definedName name="solver_rel8" localSheetId="0" hidden="1">3</definedName>
    <definedName name="solver_rel8" localSheetId="1" hidden="1">3</definedName>
    <definedName name="solver_rel8" localSheetId="2" hidden="1">3</definedName>
    <definedName name="solver_rel9" localSheetId="0" hidden="1">3</definedName>
    <definedName name="solver_rel9" localSheetId="1" hidden="1">3</definedName>
    <definedName name="solver_rel9" localSheetId="2" hidden="1">3</definedName>
    <definedName name="solver_rhs1" localSheetId="0" hidden="1">"integer"</definedName>
    <definedName name="solver_rhs1" localSheetId="1" hidden="1">"integer"</definedName>
    <definedName name="solver_rhs1" localSheetId="2" hidden="1">0</definedName>
    <definedName name="solver_rhs10" localSheetId="2" hidden="1">0</definedName>
    <definedName name="solver_rhs2" localSheetId="0" hidden="1">1</definedName>
    <definedName name="solver_rhs2" localSheetId="1" hidden="1">1</definedName>
    <definedName name="solver_rhs2" localSheetId="2" hidden="1">"integer"</definedName>
    <definedName name="solver_rhs3" localSheetId="0" hidden="1">'Small ex.1'!$F$26</definedName>
    <definedName name="solver_rhs3" localSheetId="1" hidden="1">'Small ex.2'!$F$26</definedName>
    <definedName name="solver_rhs3" localSheetId="2" hidden="1">1</definedName>
    <definedName name="solver_rhs4" localSheetId="0" hidden="1">0</definedName>
    <definedName name="solver_rhs4" localSheetId="1" hidden="1">0</definedName>
    <definedName name="solver_rhs4" localSheetId="2" hidden="1">'Sweden 2022'!$K$69</definedName>
    <definedName name="solver_rhs5" localSheetId="0" hidden="1">0</definedName>
    <definedName name="solver_rhs5" localSheetId="1" hidden="1">0</definedName>
    <definedName name="solver_rhs5" localSheetId="2" hidden="1">0</definedName>
    <definedName name="solver_rhs6" localSheetId="0" hidden="1">0</definedName>
    <definedName name="solver_rhs6" localSheetId="1" hidden="1">0</definedName>
    <definedName name="solver_rhs6" localSheetId="2" hidden="1">0</definedName>
    <definedName name="solver_rhs7" localSheetId="0" hidden="1">0</definedName>
    <definedName name="solver_rhs7" localSheetId="1" hidden="1">0</definedName>
    <definedName name="solver_rhs7" localSheetId="2" hidden="1">0</definedName>
    <definedName name="solver_rhs8" localSheetId="0" hidden="1">0</definedName>
    <definedName name="solver_rhs8" localSheetId="1" hidden="1">0</definedName>
    <definedName name="solver_rhs8" localSheetId="2" hidden="1">0</definedName>
    <definedName name="solver_rhs9" localSheetId="0" hidden="1">0</definedName>
    <definedName name="solver_rhs9" localSheetId="1" hidden="1">0</definedName>
    <definedName name="solver_rhs9" localSheetId="2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3" l="1"/>
  <c r="K55" i="3"/>
  <c r="J55" i="3"/>
  <c r="K52" i="3"/>
  <c r="J51" i="3"/>
  <c r="J47" i="3"/>
  <c r="K46" i="3"/>
  <c r="B54" i="3"/>
  <c r="C53" i="3"/>
  <c r="B52" i="3"/>
  <c r="D51" i="3"/>
  <c r="C50" i="3"/>
  <c r="B49" i="3"/>
  <c r="C48" i="3"/>
  <c r="B47" i="3"/>
  <c r="B46" i="3"/>
  <c r="C45" i="3"/>
  <c r="D44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C42" i="3"/>
  <c r="B43" i="3"/>
  <c r="H21" i="1" l="1"/>
  <c r="H22" i="1"/>
  <c r="H23" i="1"/>
  <c r="H24" i="1"/>
  <c r="H20" i="1"/>
  <c r="J54" i="3" l="1"/>
  <c r="K50" i="3"/>
  <c r="J49" i="3"/>
  <c r="J45" i="3"/>
  <c r="K43" i="3"/>
  <c r="J41" i="3"/>
  <c r="B41" i="3"/>
  <c r="A41" i="3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H40" i="3"/>
  <c r="G40" i="3"/>
  <c r="F40" i="3"/>
  <c r="G25" i="3"/>
  <c r="D25" i="3"/>
  <c r="D26" i="3" s="1"/>
  <c r="C25" i="3"/>
  <c r="C26" i="3" s="1"/>
  <c r="B25" i="3"/>
  <c r="B26" i="3" s="1"/>
  <c r="E24" i="3"/>
  <c r="D34" i="3" s="1"/>
  <c r="E23" i="3"/>
  <c r="D33" i="3" s="1"/>
  <c r="E22" i="3"/>
  <c r="D32" i="3" s="1"/>
  <c r="E21" i="3"/>
  <c r="D31" i="3" s="1"/>
  <c r="E20" i="3"/>
  <c r="D30" i="3" s="1"/>
  <c r="G15" i="3"/>
  <c r="D15" i="3"/>
  <c r="C15" i="3"/>
  <c r="B15" i="3"/>
  <c r="B14" i="3"/>
  <c r="H13" i="3"/>
  <c r="E13" i="3"/>
  <c r="D14" i="3" s="1"/>
  <c r="H11" i="3"/>
  <c r="E11" i="3"/>
  <c r="D12" i="3" s="1"/>
  <c r="H9" i="3"/>
  <c r="E9" i="3"/>
  <c r="D10" i="3" s="1"/>
  <c r="H7" i="3"/>
  <c r="H15" i="3" s="1"/>
  <c r="E7" i="3"/>
  <c r="B8" i="3" s="1"/>
  <c r="D6" i="3"/>
  <c r="C6" i="3"/>
  <c r="B6" i="3"/>
  <c r="E6" i="3" s="1"/>
  <c r="H5" i="3"/>
  <c r="E5" i="3"/>
  <c r="O2" i="3"/>
  <c r="F55" i="3" l="1"/>
  <c r="H55" i="3"/>
  <c r="G55" i="3"/>
  <c r="D8" i="3"/>
  <c r="C8" i="3"/>
  <c r="N6" i="3" s="1"/>
  <c r="N15" i="3" s="1"/>
  <c r="B12" i="3"/>
  <c r="H24" i="3"/>
  <c r="H23" i="3"/>
  <c r="H22" i="3"/>
  <c r="H20" i="3"/>
  <c r="H21" i="3"/>
  <c r="O9" i="3"/>
  <c r="O18" i="3" s="1"/>
  <c r="M9" i="3"/>
  <c r="M18" i="3" s="1"/>
  <c r="O6" i="3"/>
  <c r="O15" i="3" s="1"/>
  <c r="O7" i="3"/>
  <c r="R16" i="3" s="1"/>
  <c r="O5" i="3"/>
  <c r="R14" i="3" s="1"/>
  <c r="M5" i="3"/>
  <c r="P14" i="3" s="1"/>
  <c r="F24" i="3"/>
  <c r="N5" i="3"/>
  <c r="Q14" i="3" s="1"/>
  <c r="F22" i="3"/>
  <c r="E26" i="3"/>
  <c r="B34" i="3"/>
  <c r="K6" i="3"/>
  <c r="B31" i="3"/>
  <c r="K7" i="3"/>
  <c r="K26" i="3" s="1"/>
  <c r="M8" i="3"/>
  <c r="P17" i="3" s="1"/>
  <c r="O8" i="3"/>
  <c r="O17" i="3" s="1"/>
  <c r="F21" i="3"/>
  <c r="F23" i="3"/>
  <c r="B32" i="3"/>
  <c r="K8" i="3"/>
  <c r="K27" i="3" s="1"/>
  <c r="B33" i="3"/>
  <c r="K5" i="3"/>
  <c r="K9" i="3"/>
  <c r="K28" i="3" s="1"/>
  <c r="M6" i="3"/>
  <c r="B10" i="3"/>
  <c r="C10" i="3"/>
  <c r="N7" i="3" s="1"/>
  <c r="C14" i="3"/>
  <c r="N9" i="3" s="1"/>
  <c r="B30" i="3"/>
  <c r="C12" i="3"/>
  <c r="F20" i="3"/>
  <c r="E25" i="3"/>
  <c r="C30" i="3"/>
  <c r="C31" i="3"/>
  <c r="C32" i="3"/>
  <c r="C33" i="3"/>
  <c r="C34" i="3"/>
  <c r="E15" i="3"/>
  <c r="B16" i="3" s="1"/>
  <c r="J5" i="3" s="1"/>
  <c r="J48" i="1"/>
  <c r="E8" i="3" l="1"/>
  <c r="F7" i="3"/>
  <c r="D16" i="3"/>
  <c r="J7" i="3" s="1"/>
  <c r="L23" i="3" s="1"/>
  <c r="F13" i="3"/>
  <c r="F11" i="3"/>
  <c r="M17" i="3"/>
  <c r="O14" i="3"/>
  <c r="R18" i="3"/>
  <c r="Q15" i="3"/>
  <c r="N14" i="3"/>
  <c r="M14" i="3"/>
  <c r="O16" i="3"/>
  <c r="E34" i="3"/>
  <c r="P18" i="3"/>
  <c r="L27" i="3"/>
  <c r="F25" i="3"/>
  <c r="R15" i="3"/>
  <c r="P5" i="3"/>
  <c r="E32" i="3"/>
  <c r="L28" i="3"/>
  <c r="E31" i="3"/>
  <c r="E30" i="3"/>
  <c r="L26" i="3"/>
  <c r="E33" i="3"/>
  <c r="R17" i="3"/>
  <c r="M15" i="3"/>
  <c r="P6" i="3"/>
  <c r="P15" i="3"/>
  <c r="Q16" i="3"/>
  <c r="N16" i="3"/>
  <c r="K25" i="3"/>
  <c r="L25" i="3"/>
  <c r="Q18" i="3"/>
  <c r="N18" i="3"/>
  <c r="K23" i="3"/>
  <c r="E10" i="3"/>
  <c r="M7" i="3"/>
  <c r="P9" i="3"/>
  <c r="C16" i="3"/>
  <c r="J6" i="3" s="1"/>
  <c r="F5" i="3"/>
  <c r="N8" i="3"/>
  <c r="E12" i="3"/>
  <c r="F9" i="3"/>
  <c r="E14" i="3"/>
  <c r="AK40" i="2"/>
  <c r="AL40" i="2"/>
  <c r="AM40" i="2"/>
  <c r="AN40" i="2"/>
  <c r="AO40" i="2"/>
  <c r="AP40" i="2"/>
  <c r="AQ40" i="2"/>
  <c r="AR40" i="2"/>
  <c r="AK41" i="2"/>
  <c r="AL41" i="2"/>
  <c r="AM41" i="2"/>
  <c r="AN41" i="2"/>
  <c r="AO41" i="2"/>
  <c r="AP41" i="2"/>
  <c r="AQ41" i="2"/>
  <c r="AR41" i="2"/>
  <c r="AK42" i="2"/>
  <c r="AL42" i="2"/>
  <c r="AM42" i="2"/>
  <c r="AN42" i="2"/>
  <c r="AO42" i="2"/>
  <c r="AP42" i="2"/>
  <c r="AQ42" i="2"/>
  <c r="AR42" i="2"/>
  <c r="AK43" i="2"/>
  <c r="AL43" i="2"/>
  <c r="AM43" i="2"/>
  <c r="AN43" i="2"/>
  <c r="AO43" i="2"/>
  <c r="AP43" i="2"/>
  <c r="AQ43" i="2"/>
  <c r="AR43" i="2"/>
  <c r="AK44" i="2"/>
  <c r="AL44" i="2"/>
  <c r="AM44" i="2"/>
  <c r="AN44" i="2"/>
  <c r="AO44" i="2"/>
  <c r="AP44" i="2"/>
  <c r="AQ44" i="2"/>
  <c r="AR44" i="2"/>
  <c r="AK45" i="2"/>
  <c r="AL45" i="2"/>
  <c r="AM45" i="2"/>
  <c r="AN45" i="2"/>
  <c r="AO45" i="2"/>
  <c r="AP45" i="2"/>
  <c r="AQ45" i="2"/>
  <c r="AR45" i="2"/>
  <c r="AK46" i="2"/>
  <c r="AL46" i="2"/>
  <c r="AM46" i="2"/>
  <c r="AN46" i="2"/>
  <c r="AO46" i="2"/>
  <c r="AP46" i="2"/>
  <c r="AQ46" i="2"/>
  <c r="AR46" i="2"/>
  <c r="AK47" i="2"/>
  <c r="AL47" i="2"/>
  <c r="AM47" i="2"/>
  <c r="AN47" i="2"/>
  <c r="AO47" i="2"/>
  <c r="AP47" i="2"/>
  <c r="AQ47" i="2"/>
  <c r="AR47" i="2"/>
  <c r="AK48" i="2"/>
  <c r="AL48" i="2"/>
  <c r="AM48" i="2"/>
  <c r="AN48" i="2"/>
  <c r="AO48" i="2"/>
  <c r="AP48" i="2"/>
  <c r="AQ48" i="2"/>
  <c r="AR48" i="2"/>
  <c r="AK49" i="2"/>
  <c r="AL49" i="2"/>
  <c r="AM49" i="2"/>
  <c r="AN49" i="2"/>
  <c r="AO49" i="2"/>
  <c r="AP49" i="2"/>
  <c r="AQ49" i="2"/>
  <c r="AR49" i="2"/>
  <c r="AK50" i="2"/>
  <c r="AL50" i="2"/>
  <c r="AM50" i="2"/>
  <c r="AN50" i="2"/>
  <c r="AO50" i="2"/>
  <c r="AP50" i="2"/>
  <c r="AQ50" i="2"/>
  <c r="AR50" i="2"/>
  <c r="AK51" i="2"/>
  <c r="AL51" i="2"/>
  <c r="AM51" i="2"/>
  <c r="AN51" i="2"/>
  <c r="AO51" i="2"/>
  <c r="AP51" i="2"/>
  <c r="AQ51" i="2"/>
  <c r="AR51" i="2"/>
  <c r="AK52" i="2"/>
  <c r="AL52" i="2"/>
  <c r="AM52" i="2"/>
  <c r="AN52" i="2"/>
  <c r="AO52" i="2"/>
  <c r="AP52" i="2"/>
  <c r="AQ52" i="2"/>
  <c r="AR52" i="2"/>
  <c r="AK53" i="2"/>
  <c r="AL53" i="2"/>
  <c r="AM53" i="2"/>
  <c r="AN53" i="2"/>
  <c r="AO53" i="2"/>
  <c r="AP53" i="2"/>
  <c r="AQ53" i="2"/>
  <c r="AR53" i="2"/>
  <c r="AK54" i="2"/>
  <c r="AL54" i="2"/>
  <c r="AM54" i="2"/>
  <c r="AN54" i="2"/>
  <c r="AO54" i="2"/>
  <c r="AP54" i="2"/>
  <c r="AQ54" i="2"/>
  <c r="AR54" i="2"/>
  <c r="AK55" i="2"/>
  <c r="AL55" i="2"/>
  <c r="AM55" i="2"/>
  <c r="AN55" i="2"/>
  <c r="AO55" i="2"/>
  <c r="AP55" i="2"/>
  <c r="AQ55" i="2"/>
  <c r="AR55" i="2"/>
  <c r="AK56" i="2"/>
  <c r="AL56" i="2"/>
  <c r="AM56" i="2"/>
  <c r="AN56" i="2"/>
  <c r="AO56" i="2"/>
  <c r="AP56" i="2"/>
  <c r="AQ56" i="2"/>
  <c r="AR56" i="2"/>
  <c r="AK57" i="2"/>
  <c r="AL57" i="2"/>
  <c r="AM57" i="2"/>
  <c r="AN57" i="2"/>
  <c r="AO57" i="2"/>
  <c r="AP57" i="2"/>
  <c r="AQ57" i="2"/>
  <c r="AR57" i="2"/>
  <c r="AK58" i="2"/>
  <c r="AL58" i="2"/>
  <c r="AM58" i="2"/>
  <c r="AN58" i="2"/>
  <c r="AO58" i="2"/>
  <c r="AP58" i="2"/>
  <c r="AQ58" i="2"/>
  <c r="AR58" i="2"/>
  <c r="AK59" i="2"/>
  <c r="AL59" i="2"/>
  <c r="AM59" i="2"/>
  <c r="AN59" i="2"/>
  <c r="AO59" i="2"/>
  <c r="AP59" i="2"/>
  <c r="AQ59" i="2"/>
  <c r="AR59" i="2"/>
  <c r="AK60" i="2"/>
  <c r="AL60" i="2"/>
  <c r="AM60" i="2"/>
  <c r="AN60" i="2"/>
  <c r="AO60" i="2"/>
  <c r="AP60" i="2"/>
  <c r="AQ60" i="2"/>
  <c r="AR60" i="2"/>
  <c r="AK61" i="2"/>
  <c r="AL61" i="2"/>
  <c r="AM61" i="2"/>
  <c r="AN61" i="2"/>
  <c r="AO61" i="2"/>
  <c r="AP61" i="2"/>
  <c r="AQ61" i="2"/>
  <c r="AR61" i="2"/>
  <c r="AK62" i="2"/>
  <c r="AL62" i="2"/>
  <c r="AM62" i="2"/>
  <c r="AN62" i="2"/>
  <c r="AO62" i="2"/>
  <c r="AP62" i="2"/>
  <c r="AQ62" i="2"/>
  <c r="AR62" i="2"/>
  <c r="AK63" i="2"/>
  <c r="AL63" i="2"/>
  <c r="AM63" i="2"/>
  <c r="AN63" i="2"/>
  <c r="AO63" i="2"/>
  <c r="AP63" i="2"/>
  <c r="AQ63" i="2"/>
  <c r="AR63" i="2"/>
  <c r="AK64" i="2"/>
  <c r="AL64" i="2"/>
  <c r="AM64" i="2"/>
  <c r="AN64" i="2"/>
  <c r="AO64" i="2"/>
  <c r="AP64" i="2"/>
  <c r="AQ64" i="2"/>
  <c r="AR64" i="2"/>
  <c r="AK65" i="2"/>
  <c r="AL65" i="2"/>
  <c r="AM65" i="2"/>
  <c r="AN65" i="2"/>
  <c r="AO65" i="2"/>
  <c r="AP65" i="2"/>
  <c r="AQ65" i="2"/>
  <c r="AR65" i="2"/>
  <c r="AK66" i="2"/>
  <c r="AL66" i="2"/>
  <c r="AM66" i="2"/>
  <c r="AN66" i="2"/>
  <c r="AO66" i="2"/>
  <c r="AP66" i="2"/>
  <c r="AQ66" i="2"/>
  <c r="AR66" i="2"/>
  <c r="AK67" i="2"/>
  <c r="AL67" i="2"/>
  <c r="AM67" i="2"/>
  <c r="AN67" i="2"/>
  <c r="AO67" i="2"/>
  <c r="AP67" i="2"/>
  <c r="AQ67" i="2"/>
  <c r="AR67" i="2"/>
  <c r="AL39" i="2"/>
  <c r="AM39" i="2"/>
  <c r="AN39" i="2"/>
  <c r="AO39" i="2"/>
  <c r="AP39" i="2"/>
  <c r="AQ39" i="2"/>
  <c r="AR39" i="2"/>
  <c r="AC40" i="2"/>
  <c r="AD40" i="2"/>
  <c r="AE40" i="2"/>
  <c r="AF40" i="2"/>
  <c r="AG40" i="2"/>
  <c r="AH40" i="2"/>
  <c r="AI40" i="2"/>
  <c r="AJ40" i="2"/>
  <c r="AC41" i="2"/>
  <c r="AD41" i="2"/>
  <c r="AE41" i="2"/>
  <c r="AF41" i="2"/>
  <c r="AG41" i="2"/>
  <c r="AH41" i="2"/>
  <c r="AI41" i="2"/>
  <c r="AJ41" i="2"/>
  <c r="AC42" i="2"/>
  <c r="AD42" i="2"/>
  <c r="AE42" i="2"/>
  <c r="AF42" i="2"/>
  <c r="AG42" i="2"/>
  <c r="AH42" i="2"/>
  <c r="AI42" i="2"/>
  <c r="AJ42" i="2"/>
  <c r="AC43" i="2"/>
  <c r="AD43" i="2"/>
  <c r="AE43" i="2"/>
  <c r="AF43" i="2"/>
  <c r="AG43" i="2"/>
  <c r="AH43" i="2"/>
  <c r="AI43" i="2"/>
  <c r="AJ43" i="2"/>
  <c r="AC44" i="2"/>
  <c r="AD44" i="2"/>
  <c r="AE44" i="2"/>
  <c r="AF44" i="2"/>
  <c r="AG44" i="2"/>
  <c r="AH44" i="2"/>
  <c r="AI44" i="2"/>
  <c r="AJ44" i="2"/>
  <c r="AC45" i="2"/>
  <c r="AD45" i="2"/>
  <c r="AE45" i="2"/>
  <c r="AF45" i="2"/>
  <c r="AG45" i="2"/>
  <c r="AH45" i="2"/>
  <c r="AI45" i="2"/>
  <c r="AJ45" i="2"/>
  <c r="AC46" i="2"/>
  <c r="AD46" i="2"/>
  <c r="AE46" i="2"/>
  <c r="AF46" i="2"/>
  <c r="AG46" i="2"/>
  <c r="AH46" i="2"/>
  <c r="AI46" i="2"/>
  <c r="AJ46" i="2"/>
  <c r="AC47" i="2"/>
  <c r="AD47" i="2"/>
  <c r="AE47" i="2"/>
  <c r="AF47" i="2"/>
  <c r="AG47" i="2"/>
  <c r="AH47" i="2"/>
  <c r="AI47" i="2"/>
  <c r="AJ47" i="2"/>
  <c r="AC48" i="2"/>
  <c r="AD48" i="2"/>
  <c r="AE48" i="2"/>
  <c r="AF48" i="2"/>
  <c r="AG48" i="2"/>
  <c r="AH48" i="2"/>
  <c r="AI48" i="2"/>
  <c r="AJ48" i="2"/>
  <c r="AC49" i="2"/>
  <c r="AD49" i="2"/>
  <c r="AE49" i="2"/>
  <c r="AF49" i="2"/>
  <c r="AG49" i="2"/>
  <c r="AH49" i="2"/>
  <c r="AI49" i="2"/>
  <c r="AJ49" i="2"/>
  <c r="AC50" i="2"/>
  <c r="AD50" i="2"/>
  <c r="AE50" i="2"/>
  <c r="AF50" i="2"/>
  <c r="AG50" i="2"/>
  <c r="AH50" i="2"/>
  <c r="AI50" i="2"/>
  <c r="AJ50" i="2"/>
  <c r="AC51" i="2"/>
  <c r="AD51" i="2"/>
  <c r="AE51" i="2"/>
  <c r="AF51" i="2"/>
  <c r="AG51" i="2"/>
  <c r="AH51" i="2"/>
  <c r="AI51" i="2"/>
  <c r="AJ51" i="2"/>
  <c r="AC52" i="2"/>
  <c r="AD52" i="2"/>
  <c r="AE52" i="2"/>
  <c r="AF52" i="2"/>
  <c r="AG52" i="2"/>
  <c r="AH52" i="2"/>
  <c r="AI52" i="2"/>
  <c r="AJ52" i="2"/>
  <c r="AC53" i="2"/>
  <c r="AD53" i="2"/>
  <c r="AE53" i="2"/>
  <c r="AF53" i="2"/>
  <c r="AG53" i="2"/>
  <c r="AH53" i="2"/>
  <c r="AI53" i="2"/>
  <c r="AJ53" i="2"/>
  <c r="AC54" i="2"/>
  <c r="AD54" i="2"/>
  <c r="AE54" i="2"/>
  <c r="AF54" i="2"/>
  <c r="AG54" i="2"/>
  <c r="AH54" i="2"/>
  <c r="AI54" i="2"/>
  <c r="AJ54" i="2"/>
  <c r="AC55" i="2"/>
  <c r="AD55" i="2"/>
  <c r="AE55" i="2"/>
  <c r="AF55" i="2"/>
  <c r="AG55" i="2"/>
  <c r="AH55" i="2"/>
  <c r="AI55" i="2"/>
  <c r="AJ55" i="2"/>
  <c r="AC56" i="2"/>
  <c r="AD56" i="2"/>
  <c r="AE56" i="2"/>
  <c r="AF56" i="2"/>
  <c r="AG56" i="2"/>
  <c r="AH56" i="2"/>
  <c r="AI56" i="2"/>
  <c r="AJ56" i="2"/>
  <c r="AC57" i="2"/>
  <c r="AD57" i="2"/>
  <c r="AE57" i="2"/>
  <c r="AF57" i="2"/>
  <c r="AG57" i="2"/>
  <c r="AH57" i="2"/>
  <c r="AI57" i="2"/>
  <c r="AJ57" i="2"/>
  <c r="AC58" i="2"/>
  <c r="AD58" i="2"/>
  <c r="AE58" i="2"/>
  <c r="AF58" i="2"/>
  <c r="AG58" i="2"/>
  <c r="AH58" i="2"/>
  <c r="AI58" i="2"/>
  <c r="AJ58" i="2"/>
  <c r="AC59" i="2"/>
  <c r="AD59" i="2"/>
  <c r="AE59" i="2"/>
  <c r="AF59" i="2"/>
  <c r="AG59" i="2"/>
  <c r="AH59" i="2"/>
  <c r="AI59" i="2"/>
  <c r="AJ59" i="2"/>
  <c r="AC60" i="2"/>
  <c r="AD60" i="2"/>
  <c r="AE60" i="2"/>
  <c r="AF60" i="2"/>
  <c r="AG60" i="2"/>
  <c r="AH60" i="2"/>
  <c r="AI60" i="2"/>
  <c r="AJ60" i="2"/>
  <c r="AC61" i="2"/>
  <c r="AD61" i="2"/>
  <c r="AE61" i="2"/>
  <c r="AF61" i="2"/>
  <c r="AG61" i="2"/>
  <c r="AH61" i="2"/>
  <c r="AI61" i="2"/>
  <c r="AJ61" i="2"/>
  <c r="AC62" i="2"/>
  <c r="AD62" i="2"/>
  <c r="AE62" i="2"/>
  <c r="AF62" i="2"/>
  <c r="AG62" i="2"/>
  <c r="AH62" i="2"/>
  <c r="AI62" i="2"/>
  <c r="AJ62" i="2"/>
  <c r="AC63" i="2"/>
  <c r="AD63" i="2"/>
  <c r="AE63" i="2"/>
  <c r="AF63" i="2"/>
  <c r="AG63" i="2"/>
  <c r="AH63" i="2"/>
  <c r="AI63" i="2"/>
  <c r="AJ63" i="2"/>
  <c r="AC64" i="2"/>
  <c r="AD64" i="2"/>
  <c r="AE64" i="2"/>
  <c r="AF64" i="2"/>
  <c r="AG64" i="2"/>
  <c r="AH64" i="2"/>
  <c r="AI64" i="2"/>
  <c r="AJ64" i="2"/>
  <c r="AC65" i="2"/>
  <c r="AD65" i="2"/>
  <c r="AE65" i="2"/>
  <c r="AF65" i="2"/>
  <c r="AG65" i="2"/>
  <c r="AH65" i="2"/>
  <c r="AI65" i="2"/>
  <c r="AJ65" i="2"/>
  <c r="AC66" i="2"/>
  <c r="AD66" i="2"/>
  <c r="AE66" i="2"/>
  <c r="AF66" i="2"/>
  <c r="AG66" i="2"/>
  <c r="AH66" i="2"/>
  <c r="AI66" i="2"/>
  <c r="AJ66" i="2"/>
  <c r="AC67" i="2"/>
  <c r="AD67" i="2"/>
  <c r="AE67" i="2"/>
  <c r="AF67" i="2"/>
  <c r="AG67" i="2"/>
  <c r="AH67" i="2"/>
  <c r="AI67" i="2"/>
  <c r="AJ67" i="2"/>
  <c r="AD39" i="2"/>
  <c r="AE39" i="2"/>
  <c r="AF39" i="2"/>
  <c r="AG39" i="2"/>
  <c r="AH39" i="2"/>
  <c r="AI39" i="2"/>
  <c r="AJ39" i="2"/>
  <c r="S2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Q40" i="2"/>
  <c r="Q41" i="2"/>
  <c r="Q42" i="2"/>
  <c r="Q43" i="2"/>
  <c r="Q44" i="2"/>
  <c r="Q45" i="2"/>
  <c r="Q46" i="2"/>
  <c r="P40" i="2"/>
  <c r="P41" i="2"/>
  <c r="P42" i="2"/>
  <c r="P43" i="2"/>
  <c r="P44" i="2"/>
  <c r="P45" i="2"/>
  <c r="P46" i="2"/>
  <c r="Q6" i="2"/>
  <c r="R6" i="2"/>
  <c r="S6" i="2"/>
  <c r="T6" i="2"/>
  <c r="U6" i="2"/>
  <c r="V6" i="2"/>
  <c r="W6" i="2"/>
  <c r="X6" i="2"/>
  <c r="Q7" i="2"/>
  <c r="R7" i="2"/>
  <c r="S7" i="2"/>
  <c r="T7" i="2"/>
  <c r="U7" i="2"/>
  <c r="V7" i="2"/>
  <c r="W7" i="2"/>
  <c r="X7" i="2"/>
  <c r="Q8" i="2"/>
  <c r="R8" i="2"/>
  <c r="S8" i="2"/>
  <c r="T8" i="2"/>
  <c r="U8" i="2"/>
  <c r="V8" i="2"/>
  <c r="W8" i="2"/>
  <c r="X8" i="2"/>
  <c r="Q9" i="2"/>
  <c r="R9" i="2"/>
  <c r="S9" i="2"/>
  <c r="T9" i="2"/>
  <c r="U9" i="2"/>
  <c r="V9" i="2"/>
  <c r="W9" i="2"/>
  <c r="X9" i="2"/>
  <c r="Q10" i="2"/>
  <c r="R10" i="2"/>
  <c r="S10" i="2"/>
  <c r="T10" i="2"/>
  <c r="U10" i="2"/>
  <c r="V10" i="2"/>
  <c r="W10" i="2"/>
  <c r="X10" i="2"/>
  <c r="Q11" i="2"/>
  <c r="R11" i="2"/>
  <c r="S11" i="2"/>
  <c r="T11" i="2"/>
  <c r="U11" i="2"/>
  <c r="V11" i="2"/>
  <c r="W11" i="2"/>
  <c r="X11" i="2"/>
  <c r="Q12" i="2"/>
  <c r="R12" i="2"/>
  <c r="S12" i="2"/>
  <c r="T12" i="2"/>
  <c r="U12" i="2"/>
  <c r="V12" i="2"/>
  <c r="W12" i="2"/>
  <c r="X12" i="2"/>
  <c r="Q13" i="2"/>
  <c r="R13" i="2"/>
  <c r="S13" i="2"/>
  <c r="T13" i="2"/>
  <c r="U13" i="2"/>
  <c r="V13" i="2"/>
  <c r="W13" i="2"/>
  <c r="X13" i="2"/>
  <c r="Q14" i="2"/>
  <c r="R14" i="2"/>
  <c r="S14" i="2"/>
  <c r="T14" i="2"/>
  <c r="U14" i="2"/>
  <c r="V14" i="2"/>
  <c r="W14" i="2"/>
  <c r="X14" i="2"/>
  <c r="Q15" i="2"/>
  <c r="R15" i="2"/>
  <c r="S15" i="2"/>
  <c r="T15" i="2"/>
  <c r="U15" i="2"/>
  <c r="V15" i="2"/>
  <c r="W15" i="2"/>
  <c r="X15" i="2"/>
  <c r="Q16" i="2"/>
  <c r="R16" i="2"/>
  <c r="S16" i="2"/>
  <c r="T16" i="2"/>
  <c r="U16" i="2"/>
  <c r="V16" i="2"/>
  <c r="W16" i="2"/>
  <c r="X16" i="2"/>
  <c r="Q17" i="2"/>
  <c r="R17" i="2"/>
  <c r="S17" i="2"/>
  <c r="T17" i="2"/>
  <c r="U17" i="2"/>
  <c r="V17" i="2"/>
  <c r="W17" i="2"/>
  <c r="X17" i="2"/>
  <c r="Q18" i="2"/>
  <c r="R18" i="2"/>
  <c r="S18" i="2"/>
  <c r="T18" i="2"/>
  <c r="U18" i="2"/>
  <c r="V18" i="2"/>
  <c r="W18" i="2"/>
  <c r="X18" i="2"/>
  <c r="Q19" i="2"/>
  <c r="R19" i="2"/>
  <c r="S19" i="2"/>
  <c r="T19" i="2"/>
  <c r="U19" i="2"/>
  <c r="V19" i="2"/>
  <c r="W19" i="2"/>
  <c r="X19" i="2"/>
  <c r="Q20" i="2"/>
  <c r="R20" i="2"/>
  <c r="S20" i="2"/>
  <c r="T20" i="2"/>
  <c r="U20" i="2"/>
  <c r="V20" i="2"/>
  <c r="W20" i="2"/>
  <c r="X20" i="2"/>
  <c r="Q21" i="2"/>
  <c r="R21" i="2"/>
  <c r="S21" i="2"/>
  <c r="T21" i="2"/>
  <c r="U21" i="2"/>
  <c r="V21" i="2"/>
  <c r="W21" i="2"/>
  <c r="X21" i="2"/>
  <c r="Q22" i="2"/>
  <c r="R22" i="2"/>
  <c r="S22" i="2"/>
  <c r="T22" i="2"/>
  <c r="U22" i="2"/>
  <c r="V22" i="2"/>
  <c r="W22" i="2"/>
  <c r="X22" i="2"/>
  <c r="Q23" i="2"/>
  <c r="R23" i="2"/>
  <c r="S23" i="2"/>
  <c r="T23" i="2"/>
  <c r="U23" i="2"/>
  <c r="V23" i="2"/>
  <c r="W23" i="2"/>
  <c r="X23" i="2"/>
  <c r="Q24" i="2"/>
  <c r="R24" i="2"/>
  <c r="S24" i="2"/>
  <c r="T24" i="2"/>
  <c r="U24" i="2"/>
  <c r="V24" i="2"/>
  <c r="W24" i="2"/>
  <c r="X24" i="2"/>
  <c r="Q25" i="2"/>
  <c r="R25" i="2"/>
  <c r="S25" i="2"/>
  <c r="T25" i="2"/>
  <c r="U25" i="2"/>
  <c r="V25" i="2"/>
  <c r="W25" i="2"/>
  <c r="X25" i="2"/>
  <c r="Q26" i="2"/>
  <c r="R26" i="2"/>
  <c r="S26" i="2"/>
  <c r="T26" i="2"/>
  <c r="U26" i="2"/>
  <c r="V26" i="2"/>
  <c r="W26" i="2"/>
  <c r="X26" i="2"/>
  <c r="Q27" i="2"/>
  <c r="R27" i="2"/>
  <c r="S27" i="2"/>
  <c r="T27" i="2"/>
  <c r="U27" i="2"/>
  <c r="V27" i="2"/>
  <c r="W27" i="2"/>
  <c r="X27" i="2"/>
  <c r="Q28" i="2"/>
  <c r="R28" i="2"/>
  <c r="S28" i="2"/>
  <c r="T28" i="2"/>
  <c r="U28" i="2"/>
  <c r="V28" i="2"/>
  <c r="W28" i="2"/>
  <c r="X28" i="2"/>
  <c r="Q29" i="2"/>
  <c r="R29" i="2"/>
  <c r="S29" i="2"/>
  <c r="T29" i="2"/>
  <c r="U29" i="2"/>
  <c r="V29" i="2"/>
  <c r="W29" i="2"/>
  <c r="X29" i="2"/>
  <c r="Q30" i="2"/>
  <c r="R30" i="2"/>
  <c r="S30" i="2"/>
  <c r="T30" i="2"/>
  <c r="U30" i="2"/>
  <c r="V30" i="2"/>
  <c r="W30" i="2"/>
  <c r="X30" i="2"/>
  <c r="Q31" i="2"/>
  <c r="R31" i="2"/>
  <c r="S31" i="2"/>
  <c r="T31" i="2"/>
  <c r="U31" i="2"/>
  <c r="V31" i="2"/>
  <c r="W31" i="2"/>
  <c r="X31" i="2"/>
  <c r="Q32" i="2"/>
  <c r="R32" i="2"/>
  <c r="S32" i="2"/>
  <c r="T32" i="2"/>
  <c r="U32" i="2"/>
  <c r="V32" i="2"/>
  <c r="W32" i="2"/>
  <c r="X32" i="2"/>
  <c r="Q33" i="2"/>
  <c r="R33" i="2"/>
  <c r="S33" i="2"/>
  <c r="T33" i="2"/>
  <c r="U33" i="2"/>
  <c r="V33" i="2"/>
  <c r="W33" i="2"/>
  <c r="X33" i="2"/>
  <c r="R5" i="2"/>
  <c r="S5" i="2"/>
  <c r="T5" i="2"/>
  <c r="U5" i="2"/>
  <c r="V5" i="2"/>
  <c r="W5" i="2"/>
  <c r="X5" i="2"/>
  <c r="Q5" i="2"/>
  <c r="P34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5" i="2"/>
  <c r="O34" i="2"/>
  <c r="O12" i="2"/>
  <c r="O11" i="2"/>
  <c r="O10" i="2"/>
  <c r="O9" i="2"/>
  <c r="O8" i="2"/>
  <c r="O7" i="2"/>
  <c r="O6" i="2"/>
  <c r="O5" i="2"/>
  <c r="C35" i="2"/>
  <c r="D35" i="2"/>
  <c r="E35" i="2"/>
  <c r="F35" i="2"/>
  <c r="G35" i="2"/>
  <c r="H35" i="2"/>
  <c r="I35" i="2"/>
  <c r="J35" i="2"/>
  <c r="B35" i="2"/>
  <c r="J34" i="2"/>
  <c r="P103" i="2"/>
  <c r="N103" i="2"/>
  <c r="P70" i="2"/>
  <c r="N70" i="2"/>
  <c r="K102" i="2"/>
  <c r="C102" i="2"/>
  <c r="D102" i="2"/>
  <c r="E102" i="2"/>
  <c r="F102" i="2"/>
  <c r="G102" i="2"/>
  <c r="H102" i="2"/>
  <c r="I102" i="2"/>
  <c r="B102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73" i="2"/>
  <c r="M68" i="2"/>
  <c r="K68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39" i="2"/>
  <c r="C69" i="2"/>
  <c r="D69" i="2"/>
  <c r="E69" i="2"/>
  <c r="F69" i="2"/>
  <c r="G69" i="2"/>
  <c r="H69" i="2"/>
  <c r="I69" i="2"/>
  <c r="J69" i="2"/>
  <c r="C68" i="2"/>
  <c r="D68" i="2"/>
  <c r="E68" i="2"/>
  <c r="F68" i="2"/>
  <c r="G68" i="2"/>
  <c r="H68" i="2"/>
  <c r="I68" i="2"/>
  <c r="J68" i="2"/>
  <c r="B68" i="2"/>
  <c r="B69" i="2" s="1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9" i="2"/>
  <c r="L68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39" i="2"/>
  <c r="L8" i="2"/>
  <c r="L12" i="2"/>
  <c r="L16" i="2"/>
  <c r="L20" i="2"/>
  <c r="L24" i="2"/>
  <c r="L28" i="2"/>
  <c r="L32" i="2"/>
  <c r="K34" i="2"/>
  <c r="L9" i="2" s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5" i="2"/>
  <c r="F15" i="3" l="1"/>
  <c r="E16" i="3"/>
  <c r="K24" i="3"/>
  <c r="K10" i="3"/>
  <c r="L24" i="3"/>
  <c r="M16" i="3"/>
  <c r="P16" i="3"/>
  <c r="P7" i="3"/>
  <c r="N17" i="3"/>
  <c r="Q17" i="3"/>
  <c r="P8" i="3"/>
  <c r="L22" i="3"/>
  <c r="K22" i="3"/>
  <c r="K21" i="3"/>
  <c r="J10" i="3"/>
  <c r="L21" i="3"/>
  <c r="J102" i="2"/>
  <c r="J103" i="2" s="1"/>
  <c r="L31" i="2"/>
  <c r="L27" i="2"/>
  <c r="L23" i="2"/>
  <c r="L19" i="2"/>
  <c r="L15" i="2"/>
  <c r="L11" i="2"/>
  <c r="L7" i="2"/>
  <c r="L5" i="2"/>
  <c r="L30" i="2"/>
  <c r="L26" i="2"/>
  <c r="L22" i="2"/>
  <c r="L18" i="2"/>
  <c r="L14" i="2"/>
  <c r="L10" i="2"/>
  <c r="L6" i="2"/>
  <c r="L33" i="2"/>
  <c r="L29" i="2"/>
  <c r="L25" i="2"/>
  <c r="L21" i="2"/>
  <c r="L17" i="2"/>
  <c r="L13" i="2"/>
  <c r="J55" i="1"/>
  <c r="L53" i="1"/>
  <c r="J52" i="1"/>
  <c r="K51" i="1"/>
  <c r="J50" i="1"/>
  <c r="K47" i="1"/>
  <c r="J46" i="1"/>
  <c r="K44" i="1"/>
  <c r="H43" i="1"/>
  <c r="K42" i="1"/>
  <c r="J41" i="1"/>
  <c r="B103" i="2" l="1"/>
  <c r="F103" i="2"/>
  <c r="I103" i="2"/>
  <c r="D103" i="2"/>
  <c r="G103" i="2"/>
  <c r="E103" i="2"/>
  <c r="C103" i="2"/>
  <c r="H103" i="2"/>
  <c r="L34" i="2"/>
  <c r="AK39" i="2"/>
  <c r="AC39" i="2"/>
  <c r="G55" i="1"/>
  <c r="H55" i="1"/>
  <c r="H41" i="1"/>
  <c r="H42" i="1"/>
  <c r="H44" i="1"/>
  <c r="H45" i="1"/>
  <c r="H46" i="1"/>
  <c r="H47" i="1"/>
  <c r="H48" i="1"/>
  <c r="H49" i="1"/>
  <c r="H50" i="1"/>
  <c r="H51" i="1"/>
  <c r="H52" i="1"/>
  <c r="H53" i="1"/>
  <c r="H54" i="1"/>
  <c r="G40" i="1"/>
  <c r="H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55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40" i="1"/>
  <c r="B54" i="1"/>
  <c r="A54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41" i="1"/>
  <c r="C53" i="1"/>
  <c r="B52" i="1"/>
  <c r="B51" i="1"/>
  <c r="C50" i="1"/>
  <c r="D49" i="1"/>
  <c r="B48" i="1"/>
  <c r="C47" i="1"/>
  <c r="B46" i="1"/>
  <c r="B44" i="1"/>
  <c r="C45" i="1"/>
  <c r="D43" i="1"/>
  <c r="B41" i="1"/>
  <c r="C42" i="1"/>
  <c r="O2" i="1"/>
  <c r="C15" i="1"/>
  <c r="D15" i="1"/>
  <c r="B15" i="1"/>
  <c r="E14" i="1"/>
  <c r="C14" i="1"/>
  <c r="D14" i="1"/>
  <c r="B14" i="1"/>
  <c r="E12" i="1"/>
  <c r="C12" i="1"/>
  <c r="D12" i="1"/>
  <c r="B12" i="1"/>
  <c r="E10" i="1"/>
  <c r="C10" i="1"/>
  <c r="D10" i="1"/>
  <c r="B10" i="1"/>
  <c r="E8" i="1"/>
  <c r="C8" i="1"/>
  <c r="D8" i="1"/>
  <c r="B8" i="1"/>
  <c r="T39" i="2" l="1"/>
  <c r="S39" i="2"/>
  <c r="Q39" i="2"/>
  <c r="P39" i="2"/>
  <c r="G25" i="1"/>
  <c r="G15" i="1" l="1"/>
  <c r="H13" i="1" s="1"/>
  <c r="D25" i="1"/>
  <c r="D26" i="1" s="1"/>
  <c r="C25" i="1"/>
  <c r="C26" i="1" s="1"/>
  <c r="B25" i="1"/>
  <c r="B26" i="1" s="1"/>
  <c r="E24" i="1"/>
  <c r="E23" i="1"/>
  <c r="E22" i="1"/>
  <c r="E21" i="1"/>
  <c r="E20" i="1"/>
  <c r="E7" i="1"/>
  <c r="E9" i="1"/>
  <c r="E11" i="1"/>
  <c r="E13" i="1"/>
  <c r="E5" i="1"/>
  <c r="N5" i="1" l="1"/>
  <c r="O5" i="1"/>
  <c r="M5" i="1"/>
  <c r="O8" i="1"/>
  <c r="M8" i="1"/>
  <c r="N8" i="1"/>
  <c r="N6" i="1"/>
  <c r="O6" i="1"/>
  <c r="M6" i="1"/>
  <c r="M7" i="1"/>
  <c r="O7" i="1"/>
  <c r="N7" i="1"/>
  <c r="N9" i="1"/>
  <c r="O9" i="1"/>
  <c r="M9" i="1"/>
  <c r="F22" i="1"/>
  <c r="D32" i="1"/>
  <c r="B32" i="1"/>
  <c r="C32" i="1"/>
  <c r="F23" i="1"/>
  <c r="B33" i="1"/>
  <c r="C33" i="1"/>
  <c r="D33" i="1"/>
  <c r="F21" i="1"/>
  <c r="C31" i="1"/>
  <c r="D31" i="1"/>
  <c r="B31" i="1"/>
  <c r="D30" i="1"/>
  <c r="B30" i="1"/>
  <c r="C30" i="1"/>
  <c r="F24" i="1"/>
  <c r="K9" i="1" s="1"/>
  <c r="L28" i="1" s="1"/>
  <c r="B34" i="1"/>
  <c r="C34" i="1"/>
  <c r="D34" i="1"/>
  <c r="C6" i="1"/>
  <c r="D6" i="1"/>
  <c r="B6" i="1"/>
  <c r="F20" i="1"/>
  <c r="E25" i="1"/>
  <c r="H11" i="1"/>
  <c r="H7" i="1"/>
  <c r="H9" i="1"/>
  <c r="H5" i="1"/>
  <c r="K8" i="1" l="1"/>
  <c r="K27" i="1" s="1"/>
  <c r="K6" i="1"/>
  <c r="L25" i="1" s="1"/>
  <c r="K7" i="1"/>
  <c r="L26" i="1" s="1"/>
  <c r="E31" i="1"/>
  <c r="O17" i="1"/>
  <c r="R17" i="1"/>
  <c r="N16" i="1"/>
  <c r="Q16" i="1"/>
  <c r="R18" i="1"/>
  <c r="O18" i="1"/>
  <c r="N14" i="1"/>
  <c r="Q14" i="1"/>
  <c r="O15" i="1"/>
  <c r="R15" i="1"/>
  <c r="Q17" i="1"/>
  <c r="N17" i="1"/>
  <c r="E32" i="1"/>
  <c r="N18" i="1"/>
  <c r="Q18" i="1"/>
  <c r="E30" i="1"/>
  <c r="N15" i="1"/>
  <c r="Q15" i="1"/>
  <c r="E33" i="1"/>
  <c r="O16" i="1"/>
  <c r="R16" i="1"/>
  <c r="E34" i="1"/>
  <c r="O14" i="1"/>
  <c r="R14" i="1"/>
  <c r="K28" i="1"/>
  <c r="E6" i="1"/>
  <c r="E15" i="1"/>
  <c r="B16" i="1" s="1"/>
  <c r="K5" i="1"/>
  <c r="L24" i="1" s="1"/>
  <c r="F25" i="1"/>
  <c r="H15" i="1"/>
  <c r="K26" i="1" l="1"/>
  <c r="L27" i="1"/>
  <c r="K25" i="1"/>
  <c r="P8" i="1"/>
  <c r="M17" i="1"/>
  <c r="P17" i="1"/>
  <c r="M14" i="1"/>
  <c r="P14" i="1"/>
  <c r="P5" i="1"/>
  <c r="P16" i="1"/>
  <c r="P7" i="1"/>
  <c r="M16" i="1"/>
  <c r="M18" i="1"/>
  <c r="P18" i="1"/>
  <c r="P9" i="1"/>
  <c r="M15" i="1"/>
  <c r="P15" i="1"/>
  <c r="P6" i="1"/>
  <c r="K24" i="1"/>
  <c r="F7" i="1"/>
  <c r="F9" i="1"/>
  <c r="F13" i="1"/>
  <c r="D16" i="1"/>
  <c r="J7" i="1" s="1"/>
  <c r="L23" i="1" s="1"/>
  <c r="F5" i="1"/>
  <c r="F11" i="1"/>
  <c r="C16" i="1"/>
  <c r="J6" i="1" s="1"/>
  <c r="L22" i="1" s="1"/>
  <c r="K10" i="1"/>
  <c r="J5" i="1"/>
  <c r="E26" i="1"/>
  <c r="F15" i="1" l="1"/>
  <c r="K23" i="1"/>
  <c r="E16" i="1"/>
  <c r="K22" i="1"/>
  <c r="K21" i="1"/>
  <c r="L21" i="1"/>
  <c r="J10" i="1"/>
</calcChain>
</file>

<file path=xl/sharedStrings.xml><?xml version="1.0" encoding="utf-8"?>
<sst xmlns="http://schemas.openxmlformats.org/spreadsheetml/2006/main" count="385" uniqueCount="97">
  <si>
    <t>A</t>
  </si>
  <si>
    <t>B</t>
  </si>
  <si>
    <t>C</t>
  </si>
  <si>
    <t>(No. of seats)</t>
  </si>
  <si>
    <t>Region\Party</t>
  </si>
  <si>
    <t>Seats:</t>
  </si>
  <si>
    <t>Objective function coefficients:</t>
  </si>
  <si>
    <t>Votes:</t>
  </si>
  <si>
    <t>Election analysis</t>
  </si>
  <si>
    <t>Electorate:</t>
  </si>
  <si>
    <t>Auxiliary constraints for absolute vales:</t>
  </si>
  <si>
    <r>
      <rPr>
        <i/>
        <sz val="11"/>
        <color theme="1"/>
        <rFont val="Calibri"/>
        <family val="2"/>
        <scheme val="minor"/>
      </rPr>
      <t>Y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</si>
  <si>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Objective function:</t>
  </si>
  <si>
    <t>Sum</t>
  </si>
  <si>
    <t>Registered</t>
  </si>
  <si>
    <t>Pre-alloc.</t>
  </si>
  <si>
    <t>% seats:</t>
  </si>
  <si>
    <t>Sums</t>
  </si>
  <si>
    <t>Divisor methods</t>
  </si>
  <si>
    <t>Math programming method</t>
  </si>
  <si>
    <t>Party</t>
  </si>
  <si>
    <t>Seat</t>
  </si>
  <si>
    <t>(if used)</t>
  </si>
  <si>
    <t>(N.B. These percentages cannot be used in the opt. because of non-lin. rel.)</t>
  </si>
  <si>
    <t>Webster ('uddatalsmetoden'), national level:</t>
  </si>
  <si>
    <t>Webster ('uddatalsmetoden'), regional level:</t>
  </si>
  <si>
    <t>Region 1</t>
  </si>
  <si>
    <t>Region 2</t>
  </si>
  <si>
    <t>Region 3</t>
  </si>
  <si>
    <t>(There is a tie here!)</t>
  </si>
  <si>
    <t>Region 4</t>
  </si>
  <si>
    <t>Region 5</t>
  </si>
  <si>
    <t>Subtr.</t>
  </si>
  <si>
    <t>Added</t>
  </si>
  <si>
    <t>N.B. This distribution is exactly the same as the one obtained by the math. program above,</t>
  </si>
  <si>
    <t>but with the additional regional allocation also provided in that case.</t>
  </si>
  <si>
    <t>S</t>
  </si>
  <si>
    <t>MP</t>
  </si>
  <si>
    <t>V</t>
  </si>
  <si>
    <t>M</t>
  </si>
  <si>
    <t>L</t>
  </si>
  <si>
    <t>KD</t>
  </si>
  <si>
    <t>SD</t>
  </si>
  <si>
    <t>STK</t>
  </si>
  <si>
    <t>STL</t>
  </si>
  <si>
    <t>UPP</t>
  </si>
  <si>
    <t>SOD</t>
  </si>
  <si>
    <t>KRO</t>
  </si>
  <si>
    <t>KAL</t>
  </si>
  <si>
    <t>GOT</t>
  </si>
  <si>
    <t>BLE</t>
  </si>
  <si>
    <t>OST</t>
  </si>
  <si>
    <t>JOK</t>
  </si>
  <si>
    <t>MAL</t>
  </si>
  <si>
    <t>SLV</t>
  </si>
  <si>
    <t>SLS</t>
  </si>
  <si>
    <t>SLN</t>
  </si>
  <si>
    <t>HAL</t>
  </si>
  <si>
    <t>VGV</t>
  </si>
  <si>
    <t>VGN</t>
  </si>
  <si>
    <t>VGS</t>
  </si>
  <si>
    <t>VGO</t>
  </si>
  <si>
    <t>VAR</t>
  </si>
  <si>
    <t>ORE</t>
  </si>
  <si>
    <t>VAS</t>
  </si>
  <si>
    <t>DAL</t>
  </si>
  <si>
    <t>GAV</t>
  </si>
  <si>
    <t>JAM</t>
  </si>
  <si>
    <t>VST</t>
  </si>
  <si>
    <t>NOR</t>
  </si>
  <si>
    <t>GTE</t>
  </si>
  <si>
    <t>Rel. reg.</t>
  </si>
  <si>
    <t>Rel. seats</t>
  </si>
  <si>
    <t>Seats, optimized:</t>
  </si>
  <si>
    <t>Actual no. of seats:</t>
  </si>
  <si>
    <t>M+KD+L+SD:</t>
  </si>
  <si>
    <t>S+V+MP+C:</t>
  </si>
  <si>
    <t>National</t>
  </si>
  <si>
    <t>Adjusted</t>
  </si>
  <si>
    <t>(confirmed)</t>
  </si>
  <si>
    <t>El-Re.pro.</t>
  </si>
  <si>
    <t>Nat.pro.</t>
  </si>
  <si>
    <t>Re-Vo.pro.</t>
  </si>
  <si>
    <t>Subtracted</t>
  </si>
  <si>
    <r>
      <t>Y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</si>
  <si>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(Not relevant in his case)</t>
  </si>
  <si>
    <t>(with rel. dev. in 1st and 3rd terms of obj.fcn.)</t>
  </si>
  <si>
    <t>(with abs. dev. in all terms of obj.fcn.)</t>
  </si>
  <si>
    <r>
      <rPr>
        <i/>
        <sz val="11"/>
        <color theme="1"/>
        <rFont val="Symbol"/>
        <family val="1"/>
        <charset val="2"/>
      </rPr>
      <t>l</t>
    </r>
    <r>
      <rPr>
        <i/>
        <vertAlign val="subscript"/>
        <sz val="11"/>
        <color theme="1"/>
        <rFont val="Calibri"/>
        <family val="2"/>
        <scheme val="minor"/>
      </rPr>
      <t>p</t>
    </r>
    <r>
      <rPr>
        <i/>
        <sz val="11"/>
        <color theme="1"/>
        <rFont val="Calibri"/>
        <family val="2"/>
        <scheme val="minor"/>
      </rPr>
      <t>/</t>
    </r>
    <r>
      <rPr>
        <i/>
        <sz val="11"/>
        <color theme="1"/>
        <rFont val="Symbol"/>
        <family val="1"/>
        <charset val="2"/>
      </rPr>
      <t>z</t>
    </r>
    <r>
      <rPr>
        <i/>
        <vertAlign val="subscript"/>
        <sz val="11"/>
        <color theme="1"/>
        <rFont val="Calibri"/>
        <family val="2"/>
        <scheme val="minor"/>
      </rPr>
      <t>j</t>
    </r>
  </si>
  <si>
    <r>
      <rPr>
        <i/>
        <sz val="11"/>
        <color theme="1"/>
        <rFont val="Symbol"/>
        <family val="1"/>
        <charset val="2"/>
      </rPr>
      <t>m</t>
    </r>
    <r>
      <rPr>
        <i/>
        <vertAlign val="subscript"/>
        <sz val="11"/>
        <color theme="1"/>
        <rFont val="Calibri"/>
        <family val="2"/>
        <scheme val="minor"/>
      </rPr>
      <t>jp</t>
    </r>
  </si>
  <si>
    <t>Diff.</t>
  </si>
  <si>
    <t>(N.B. There is a tie here)</t>
  </si>
  <si>
    <t>N.B. This distribution is not the same as the one obtained by the math. program above.</t>
  </si>
  <si>
    <t>It is not the same as the one obtained at the national level with Webster's method,</t>
  </si>
  <si>
    <t>which illustrates the need for adjustment seats when using that method.</t>
  </si>
  <si>
    <t>*</t>
  </si>
  <si>
    <t>*) Perhaps there should be a constraint so that less votes cannot give more seats than another party?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</si>
</sst>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51515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515151"/>
      <name val="Calibri"/>
      <family val="2"/>
      <scheme val="minor"/>
    </font>
    <font>
      <i/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F5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4">
    <border>
      <left/>
      <right/>
      <top/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/>
      <top/>
      <bottom/>
      <diagonal/>
    </border>
    <border>
      <left style="medium">
        <color rgb="FFDBDBDB"/>
      </left>
      <right style="medium">
        <color rgb="FFDBDBDB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2" fontId="4" fillId="0" borderId="0" xfId="0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right" vertical="center" indent="1"/>
    </xf>
    <xf numFmtId="10" fontId="0" fillId="0" borderId="0" xfId="0" applyNumberFormat="1" applyAlignment="1">
      <alignment horizontal="center"/>
    </xf>
    <xf numFmtId="0" fontId="7" fillId="2" borderId="0" xfId="0" applyFont="1" applyFill="1" applyBorder="1" applyAlignment="1">
      <alignment horizontal="center" vertical="center" wrapText="1"/>
    </xf>
    <xf numFmtId="10" fontId="8" fillId="4" borderId="1" xfId="0" applyNumberFormat="1" applyFont="1" applyFill="1" applyBorder="1" applyAlignment="1">
      <alignment horizontal="right" vertical="center" indent="1"/>
    </xf>
    <xf numFmtId="1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right"/>
    </xf>
    <xf numFmtId="0" fontId="7" fillId="2" borderId="2" xfId="0" applyFont="1" applyFill="1" applyBorder="1" applyAlignment="1">
      <alignment horizontal="center" vertical="center" wrapText="1"/>
    </xf>
    <xf numFmtId="1" fontId="0" fillId="0" borderId="0" xfId="1" applyNumberFormat="1" applyFont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0" xfId="0" quotePrefix="1" applyAlignment="1">
      <alignment horizontal="left"/>
    </xf>
    <xf numFmtId="0" fontId="9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center"/>
    </xf>
    <xf numFmtId="10" fontId="10" fillId="4" borderId="3" xfId="0" applyNumberFormat="1" applyFont="1" applyFill="1" applyBorder="1" applyAlignment="1">
      <alignment horizontal="right" vertical="center" indent="1"/>
    </xf>
    <xf numFmtId="10" fontId="4" fillId="0" borderId="0" xfId="0" applyNumberFormat="1" applyFont="1" applyAlignment="1">
      <alignment horizontal="center"/>
    </xf>
    <xf numFmtId="10" fontId="4" fillId="0" borderId="0" xfId="1" applyNumberFormat="1" applyFont="1"/>
    <xf numFmtId="0" fontId="4" fillId="0" borderId="0" xfId="0" applyFont="1" applyAlignment="1">
      <alignment horizontal="right"/>
    </xf>
    <xf numFmtId="2" fontId="0" fillId="0" borderId="0" xfId="0" applyNumberFormat="1"/>
    <xf numFmtId="0" fontId="4" fillId="0" borderId="0" xfId="0" quotePrefix="1" applyFont="1" applyAlignment="1">
      <alignment horizontal="center"/>
    </xf>
    <xf numFmtId="2" fontId="0" fillId="0" borderId="0" xfId="1" applyNumberFormat="1" applyFont="1"/>
    <xf numFmtId="2" fontId="4" fillId="0" borderId="0" xfId="1" applyNumberFormat="1" applyFont="1" applyAlignment="1">
      <alignment horizontal="center"/>
    </xf>
    <xf numFmtId="0" fontId="9" fillId="0" borderId="0" xfId="0" applyFont="1"/>
    <xf numFmtId="0" fontId="1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selection activeCell="E6" sqref="E6"/>
    </sheetView>
  </sheetViews>
  <sheetFormatPr defaultRowHeight="14.5" x14ac:dyDescent="0.35"/>
  <cols>
    <col min="1" max="1" width="11.08984375" customWidth="1"/>
    <col min="16" max="16" width="10" bestFit="1" customWidth="1"/>
  </cols>
  <sheetData>
    <row r="1" spans="1:18" ht="21" x14ac:dyDescent="0.5">
      <c r="A1" s="1" t="s">
        <v>8</v>
      </c>
      <c r="J1" s="3" t="s">
        <v>6</v>
      </c>
      <c r="O1" s="3" t="s">
        <v>12</v>
      </c>
    </row>
    <row r="2" spans="1:18" ht="18.5" x14ac:dyDescent="0.45">
      <c r="A2" s="10" t="s">
        <v>19</v>
      </c>
      <c r="E2" t="s">
        <v>86</v>
      </c>
      <c r="J2" s="2" t="s">
        <v>81</v>
      </c>
      <c r="K2" t="s">
        <v>80</v>
      </c>
      <c r="M2" s="11" t="s">
        <v>82</v>
      </c>
      <c r="O2" s="2">
        <f>J3*SUM(J21:J23)+K3*SUM(J24:J28)+M3*SUM(J14:L18)</f>
        <v>7.6742728404035194</v>
      </c>
    </row>
    <row r="3" spans="1:18" x14ac:dyDescent="0.35">
      <c r="A3" s="3" t="s">
        <v>7</v>
      </c>
      <c r="G3" s="3" t="s">
        <v>9</v>
      </c>
      <c r="J3" s="14">
        <v>10</v>
      </c>
      <c r="K3" s="13">
        <v>25</v>
      </c>
      <c r="M3" s="14">
        <v>1</v>
      </c>
    </row>
    <row r="4" spans="1:18" x14ac:dyDescent="0.35">
      <c r="A4" t="s">
        <v>4</v>
      </c>
      <c r="B4" s="2" t="s">
        <v>0</v>
      </c>
      <c r="C4" s="2" t="s">
        <v>1</v>
      </c>
      <c r="D4" s="2" t="s">
        <v>2</v>
      </c>
      <c r="E4" s="2" t="s">
        <v>13</v>
      </c>
      <c r="G4" s="2" t="s">
        <v>14</v>
      </c>
      <c r="J4" t="s">
        <v>81</v>
      </c>
      <c r="K4" t="s">
        <v>80</v>
      </c>
      <c r="M4" t="s">
        <v>82</v>
      </c>
    </row>
    <row r="5" spans="1:18" x14ac:dyDescent="0.35">
      <c r="A5" s="2">
        <v>1</v>
      </c>
      <c r="B5" s="2">
        <v>10</v>
      </c>
      <c r="C5" s="2">
        <v>6</v>
      </c>
      <c r="D5" s="2">
        <v>4</v>
      </c>
      <c r="E5" s="2">
        <f>SUM(B5:D5)</f>
        <v>20</v>
      </c>
      <c r="F5" s="5">
        <f>E5/$E$15</f>
        <v>0.17241379310344829</v>
      </c>
      <c r="G5" s="2">
        <v>25</v>
      </c>
      <c r="H5" s="5">
        <f>G5/$G$15</f>
        <v>0.16025641025641027</v>
      </c>
      <c r="J5" s="6">
        <f>B16-B26</f>
        <v>-1.1494252873563426E-3</v>
      </c>
      <c r="K5" s="6">
        <f>H5-F20</f>
        <v>2.6923076923076938E-2</v>
      </c>
      <c r="M5" s="13">
        <f>B6*$E20-B20</f>
        <v>0</v>
      </c>
      <c r="N5" s="13">
        <f>C6*$E20-C20</f>
        <v>-0.4</v>
      </c>
      <c r="O5" s="13">
        <f>D6*$E20-D20</f>
        <v>0.4</v>
      </c>
      <c r="P5" s="12">
        <f>SUM(M5:O5)</f>
        <v>0</v>
      </c>
    </row>
    <row r="6" spans="1:18" x14ac:dyDescent="0.35">
      <c r="B6" s="5">
        <f>B5/$E5</f>
        <v>0.5</v>
      </c>
      <c r="C6" s="5">
        <f>C5/$E5</f>
        <v>0.3</v>
      </c>
      <c r="D6" s="5">
        <f>D5/$E5</f>
        <v>0.2</v>
      </c>
      <c r="E6" s="5">
        <f>SUM(B6:D6)</f>
        <v>1</v>
      </c>
      <c r="J6" s="6">
        <f>C16-C26</f>
        <v>-2.931034482758621E-2</v>
      </c>
      <c r="K6" s="6">
        <f>H7-F21</f>
        <v>1.4102564102564108E-2</v>
      </c>
      <c r="M6" s="13">
        <f>B8*$E21-B21</f>
        <v>-0.52941176470588236</v>
      </c>
      <c r="N6" s="13">
        <f>C8*$E21-C21</f>
        <v>5.8823529411764719E-2</v>
      </c>
      <c r="O6" s="13">
        <f>D8*$E21-D21</f>
        <v>0.47058823529411764</v>
      </c>
      <c r="P6" s="12">
        <f>SUM(M6:O6)</f>
        <v>0</v>
      </c>
    </row>
    <row r="7" spans="1:18" x14ac:dyDescent="0.35">
      <c r="A7" s="2">
        <v>2</v>
      </c>
      <c r="B7" s="2">
        <v>4</v>
      </c>
      <c r="C7" s="2">
        <v>9</v>
      </c>
      <c r="D7" s="2">
        <v>4</v>
      </c>
      <c r="E7" s="2">
        <f t="shared" ref="E7:E16" si="0">SUM(B7:D7)</f>
        <v>17</v>
      </c>
      <c r="F7" s="5">
        <f>E7/$E$15</f>
        <v>0.14655172413793102</v>
      </c>
      <c r="G7" s="2">
        <v>23</v>
      </c>
      <c r="H7" s="5">
        <f>G7/$G$15</f>
        <v>0.14743589743589744</v>
      </c>
      <c r="J7" s="6">
        <f>D16-D26</f>
        <v>3.0459770114942525E-2</v>
      </c>
      <c r="K7" s="6">
        <f>H9-F22</f>
        <v>-1.0256410256410275E-2</v>
      </c>
      <c r="M7" s="13">
        <f>B10*$E22-B22</f>
        <v>-8.0000000000000071E-2</v>
      </c>
      <c r="N7" s="13">
        <f>C10*$E22-C22</f>
        <v>0.60000000000000009</v>
      </c>
      <c r="O7" s="13">
        <f>D10*$E22-D22</f>
        <v>-0.52</v>
      </c>
      <c r="P7" s="12">
        <f>SUM(M7:O7)</f>
        <v>0</v>
      </c>
    </row>
    <row r="8" spans="1:18" x14ac:dyDescent="0.35">
      <c r="B8" s="5">
        <f>B7/$E7</f>
        <v>0.23529411764705882</v>
      </c>
      <c r="C8" s="5">
        <f>C7/$E7</f>
        <v>0.52941176470588236</v>
      </c>
      <c r="D8" s="5">
        <f>D7/$E7</f>
        <v>0.23529411764705882</v>
      </c>
      <c r="E8" s="6">
        <f t="shared" si="0"/>
        <v>1</v>
      </c>
      <c r="K8" s="6">
        <f>H11-F23</f>
        <v>-1.2820512820512775E-2</v>
      </c>
      <c r="M8" s="13">
        <f>B12*$E23-B23</f>
        <v>0.43902439024390238</v>
      </c>
      <c r="N8" s="13">
        <f>C12*$E23-C23</f>
        <v>-0.17073170731707332</v>
      </c>
      <c r="O8" s="13">
        <f>D12*$E23-D23</f>
        <v>-0.26829268292682928</v>
      </c>
      <c r="P8" s="12">
        <f>SUM(M8:O8)</f>
        <v>0</v>
      </c>
    </row>
    <row r="9" spans="1:18" x14ac:dyDescent="0.35">
      <c r="A9" s="2">
        <v>3</v>
      </c>
      <c r="B9" s="2">
        <v>12</v>
      </c>
      <c r="C9" s="2">
        <v>10</v>
      </c>
      <c r="D9" s="2">
        <v>3</v>
      </c>
      <c r="E9" s="2">
        <f t="shared" si="0"/>
        <v>25</v>
      </c>
      <c r="F9" s="5">
        <f>E9/$E$15</f>
        <v>0.21551724137931033</v>
      </c>
      <c r="G9" s="2">
        <v>40</v>
      </c>
      <c r="H9" s="5">
        <f>G9/$G$15</f>
        <v>0.25641025641025639</v>
      </c>
      <c r="K9" s="6">
        <f>H13-F24</f>
        <v>-1.794871794871794E-2</v>
      </c>
      <c r="M9" s="13">
        <f>B14*$E24-B24</f>
        <v>0.23076923076923084</v>
      </c>
      <c r="N9" s="13">
        <f>C14*$E24-C24</f>
        <v>-0.53846153846153844</v>
      </c>
      <c r="O9" s="13">
        <f>D14*$E24-D24</f>
        <v>0.30769230769230771</v>
      </c>
      <c r="P9" s="12">
        <f>SUM(M9:O9)</f>
        <v>0</v>
      </c>
    </row>
    <row r="10" spans="1:18" x14ac:dyDescent="0.35">
      <c r="B10" s="5">
        <f>B9/$E9</f>
        <v>0.48</v>
      </c>
      <c r="C10" s="5">
        <f>C9/$E9</f>
        <v>0.4</v>
      </c>
      <c r="D10" s="5">
        <f>D9/$E9</f>
        <v>0.12</v>
      </c>
      <c r="E10" s="6">
        <f t="shared" si="0"/>
        <v>1</v>
      </c>
      <c r="J10" s="8">
        <f>SUM(J5:J7)</f>
        <v>-2.7755575615628914E-17</v>
      </c>
      <c r="K10" s="8">
        <f>SUM(K5:K9)</f>
        <v>5.5511151231257827E-17</v>
      </c>
      <c r="L10" s="9" t="s">
        <v>17</v>
      </c>
      <c r="M10" s="35"/>
      <c r="N10" s="35"/>
      <c r="O10" s="35"/>
      <c r="P10" s="7" t="s">
        <v>17</v>
      </c>
    </row>
    <row r="11" spans="1:18" x14ac:dyDescent="0.35">
      <c r="A11" s="2">
        <v>4</v>
      </c>
      <c r="B11" s="2">
        <v>20</v>
      </c>
      <c r="C11" s="2">
        <v>15</v>
      </c>
      <c r="D11" s="2">
        <v>6</v>
      </c>
      <c r="E11" s="2">
        <f t="shared" si="0"/>
        <v>41</v>
      </c>
      <c r="F11" s="5">
        <f>E11/$E$15</f>
        <v>0.35344827586206895</v>
      </c>
      <c r="G11" s="2">
        <v>50</v>
      </c>
      <c r="H11" s="5">
        <f>G11/$G$15</f>
        <v>0.32051282051282054</v>
      </c>
    </row>
    <row r="12" spans="1:18" x14ac:dyDescent="0.35">
      <c r="B12" s="5">
        <f>B11/$E11</f>
        <v>0.48780487804878048</v>
      </c>
      <c r="C12" s="5">
        <f>C11/$E11</f>
        <v>0.36585365853658536</v>
      </c>
      <c r="D12" s="5">
        <f>D11/$E11</f>
        <v>0.14634146341463414</v>
      </c>
      <c r="E12" s="6">
        <f t="shared" si="0"/>
        <v>1</v>
      </c>
      <c r="J12" s="3" t="s">
        <v>10</v>
      </c>
    </row>
    <row r="13" spans="1:18" ht="16.5" x14ac:dyDescent="0.45">
      <c r="A13" s="2">
        <v>5</v>
      </c>
      <c r="B13" s="2">
        <v>8</v>
      </c>
      <c r="C13" s="2">
        <v>3</v>
      </c>
      <c r="D13" s="2">
        <v>2</v>
      </c>
      <c r="E13" s="2">
        <f t="shared" si="0"/>
        <v>13</v>
      </c>
      <c r="F13" s="5">
        <f>E13/$E$15</f>
        <v>0.11206896551724138</v>
      </c>
      <c r="G13" s="2">
        <v>18</v>
      </c>
      <c r="H13" s="5">
        <f>G13/$G$15</f>
        <v>0.11538461538461539</v>
      </c>
      <c r="J13" s="7" t="s">
        <v>89</v>
      </c>
      <c r="M13" t="s">
        <v>83</v>
      </c>
      <c r="P13" t="s">
        <v>33</v>
      </c>
    </row>
    <row r="14" spans="1:18" x14ac:dyDescent="0.35">
      <c r="B14" s="5">
        <f>B13/$E13</f>
        <v>0.61538461538461542</v>
      </c>
      <c r="C14" s="5">
        <f>C13/$E13</f>
        <v>0.23076923076923078</v>
      </c>
      <c r="D14" s="5">
        <f>D13/$E13</f>
        <v>0.15384615384615385</v>
      </c>
      <c r="E14" s="6">
        <f t="shared" si="0"/>
        <v>1</v>
      </c>
      <c r="J14" s="2">
        <v>2.2204460492503131E-16</v>
      </c>
      <c r="K14" s="2">
        <v>0.40000000000000008</v>
      </c>
      <c r="L14" s="2">
        <v>0.4000000000000003</v>
      </c>
      <c r="M14" s="14">
        <f t="shared" ref="M14:O18" si="1">J14-M5</f>
        <v>2.2204460492503131E-16</v>
      </c>
      <c r="N14" s="14">
        <f t="shared" si="1"/>
        <v>0.8</v>
      </c>
      <c r="O14" s="14">
        <f t="shared" si="1"/>
        <v>0</v>
      </c>
      <c r="P14" s="14">
        <f t="shared" ref="P14:R18" si="2">J14+M5</f>
        <v>2.2204460492503131E-16</v>
      </c>
      <c r="Q14" s="14">
        <f t="shared" si="2"/>
        <v>0</v>
      </c>
      <c r="R14" s="14">
        <f t="shared" si="2"/>
        <v>0.80000000000000027</v>
      </c>
    </row>
    <row r="15" spans="1:18" x14ac:dyDescent="0.35">
      <c r="A15" s="2" t="s">
        <v>13</v>
      </c>
      <c r="B15" s="2">
        <f>B5+B7+B9+B11+B13</f>
        <v>54</v>
      </c>
      <c r="C15" s="2">
        <f>C5+C7+C9+C11+C13</f>
        <v>43</v>
      </c>
      <c r="D15" s="2">
        <f>D5+D7+D9+D11+D13</f>
        <v>19</v>
      </c>
      <c r="E15" s="4">
        <f t="shared" si="0"/>
        <v>116</v>
      </c>
      <c r="F15" s="6">
        <f>SUM(F5:F13)</f>
        <v>1</v>
      </c>
      <c r="G15" s="2">
        <f>SUM(G5:G13)</f>
        <v>156</v>
      </c>
      <c r="H15" s="6">
        <f>SUM(H5:H13)</f>
        <v>1</v>
      </c>
      <c r="J15" s="2">
        <v>0.52941176470588203</v>
      </c>
      <c r="K15" s="2">
        <v>5.8823529411764615E-2</v>
      </c>
      <c r="L15" s="2">
        <v>0.47058823529411747</v>
      </c>
      <c r="M15" s="14">
        <f t="shared" si="1"/>
        <v>1.0588235294117645</v>
      </c>
      <c r="N15" s="14">
        <f t="shared" si="1"/>
        <v>-1.0408340855860843E-16</v>
      </c>
      <c r="O15" s="14">
        <f t="shared" si="1"/>
        <v>0</v>
      </c>
      <c r="P15" s="14">
        <f t="shared" si="2"/>
        <v>0</v>
      </c>
      <c r="Q15" s="14">
        <f t="shared" si="2"/>
        <v>0.11764705882352933</v>
      </c>
      <c r="R15" s="14">
        <f t="shared" si="2"/>
        <v>0.94117647058823506</v>
      </c>
    </row>
    <row r="16" spans="1:18" x14ac:dyDescent="0.35">
      <c r="A16" s="2"/>
      <c r="B16" s="5">
        <f>B15/$E$15</f>
        <v>0.46551724137931033</v>
      </c>
      <c r="C16" s="5">
        <f>C15/$E$15</f>
        <v>0.37068965517241381</v>
      </c>
      <c r="D16" s="5">
        <f>D15/$E$15</f>
        <v>0.16379310344827586</v>
      </c>
      <c r="E16" s="6">
        <f t="shared" si="0"/>
        <v>1</v>
      </c>
      <c r="J16" s="2">
        <v>8.0000000000000182E-2</v>
      </c>
      <c r="K16" s="2">
        <v>0.60000000000000064</v>
      </c>
      <c r="L16" s="2">
        <v>0.52000000000000013</v>
      </c>
      <c r="M16" s="14">
        <f t="shared" si="1"/>
        <v>0.16000000000000025</v>
      </c>
      <c r="N16" s="14">
        <f t="shared" si="1"/>
        <v>0</v>
      </c>
      <c r="O16" s="14">
        <f t="shared" si="1"/>
        <v>1.04</v>
      </c>
      <c r="P16" s="14">
        <f t="shared" si="2"/>
        <v>1.1102230246251565E-16</v>
      </c>
      <c r="Q16" s="14">
        <f t="shared" si="2"/>
        <v>1.2000000000000006</v>
      </c>
      <c r="R16" s="14">
        <f t="shared" si="2"/>
        <v>0</v>
      </c>
    </row>
    <row r="17" spans="1:18" x14ac:dyDescent="0.35">
      <c r="J17" s="2">
        <v>0.43902439024390116</v>
      </c>
      <c r="K17" s="2">
        <v>0.17073170731707205</v>
      </c>
      <c r="L17" s="2">
        <v>0.26829268292682895</v>
      </c>
      <c r="M17" s="14">
        <f t="shared" si="1"/>
        <v>-1.2212453270876722E-15</v>
      </c>
      <c r="N17" s="14">
        <f t="shared" si="1"/>
        <v>0.34146341463414537</v>
      </c>
      <c r="O17" s="14">
        <f t="shared" si="1"/>
        <v>0.53658536585365824</v>
      </c>
      <c r="P17" s="14">
        <f t="shared" si="2"/>
        <v>0.87804878048780355</v>
      </c>
      <c r="Q17" s="14">
        <f t="shared" si="2"/>
        <v>-1.27675647831893E-15</v>
      </c>
      <c r="R17" s="14">
        <f t="shared" si="2"/>
        <v>0</v>
      </c>
    </row>
    <row r="18" spans="1:18" x14ac:dyDescent="0.35">
      <c r="A18" s="3" t="s">
        <v>5</v>
      </c>
      <c r="J18" s="2">
        <v>0.23076923076923192</v>
      </c>
      <c r="K18" s="2">
        <v>0.53846153846153932</v>
      </c>
      <c r="L18" s="2">
        <v>0.3076923076923076</v>
      </c>
      <c r="M18" s="14">
        <f t="shared" si="1"/>
        <v>1.0824674490095276E-15</v>
      </c>
      <c r="N18" s="14">
        <f t="shared" si="1"/>
        <v>1.0769230769230778</v>
      </c>
      <c r="O18" s="14">
        <f t="shared" si="1"/>
        <v>0</v>
      </c>
      <c r="P18" s="14">
        <f t="shared" si="2"/>
        <v>0.46153846153846279</v>
      </c>
      <c r="Q18" s="14">
        <f t="shared" si="2"/>
        <v>8.8817841970012523E-16</v>
      </c>
      <c r="R18" s="14">
        <f t="shared" si="2"/>
        <v>0.61538461538461531</v>
      </c>
    </row>
    <row r="19" spans="1:18" x14ac:dyDescent="0.35">
      <c r="A19" t="s">
        <v>4</v>
      </c>
      <c r="B19" s="2" t="s">
        <v>0</v>
      </c>
      <c r="C19" s="2" t="s">
        <v>1</v>
      </c>
      <c r="D19" s="2" t="s">
        <v>2</v>
      </c>
      <c r="E19" s="2" t="s">
        <v>13</v>
      </c>
      <c r="G19" s="2" t="s">
        <v>15</v>
      </c>
      <c r="H19" s="2" t="s">
        <v>90</v>
      </c>
      <c r="I19" s="11" t="s">
        <v>22</v>
      </c>
    </row>
    <row r="20" spans="1:18" ht="16.5" x14ac:dyDescent="0.45">
      <c r="A20" s="2">
        <v>1</v>
      </c>
      <c r="B20" s="2">
        <v>1</v>
      </c>
      <c r="C20" s="2">
        <v>1</v>
      </c>
      <c r="D20" s="2">
        <v>0</v>
      </c>
      <c r="E20" s="2">
        <f>SUM(B20:D20)</f>
        <v>2</v>
      </c>
      <c r="F20" s="5">
        <f>E20/$F$26</f>
        <v>0.13333333333333333</v>
      </c>
      <c r="G20" s="2">
        <v>3</v>
      </c>
      <c r="H20" s="2">
        <f>E20-G20</f>
        <v>-1</v>
      </c>
      <c r="J20" s="36" t="s">
        <v>88</v>
      </c>
      <c r="K20" s="2" t="s">
        <v>32</v>
      </c>
      <c r="L20" s="2" t="s">
        <v>33</v>
      </c>
    </row>
    <row r="21" spans="1:18" x14ac:dyDescent="0.35">
      <c r="A21" s="2">
        <v>2</v>
      </c>
      <c r="B21" s="2">
        <v>1</v>
      </c>
      <c r="C21" s="2">
        <v>1</v>
      </c>
      <c r="D21" s="2">
        <v>0</v>
      </c>
      <c r="E21" s="2">
        <f>SUM(B21:D21)</f>
        <v>2</v>
      </c>
      <c r="F21" s="5">
        <f>E21/$F$26</f>
        <v>0.13333333333333333</v>
      </c>
      <c r="G21" s="2">
        <v>2</v>
      </c>
      <c r="H21" s="2">
        <f t="shared" ref="H21:H24" si="3">E21-G21</f>
        <v>0</v>
      </c>
      <c r="J21" s="2">
        <v>1.1494252873563446E-3</v>
      </c>
      <c r="K21" s="6">
        <f>J21-J5</f>
        <v>2.298850574712687E-3</v>
      </c>
      <c r="L21" s="6">
        <f>J21+J5</f>
        <v>1.951563910473908E-18</v>
      </c>
      <c r="M21" t="s">
        <v>81</v>
      </c>
    </row>
    <row r="22" spans="1:18" x14ac:dyDescent="0.35">
      <c r="A22" s="2">
        <v>3</v>
      </c>
      <c r="B22" s="2">
        <v>2</v>
      </c>
      <c r="C22" s="2">
        <v>1</v>
      </c>
      <c r="D22" s="2">
        <v>1</v>
      </c>
      <c r="E22" s="2">
        <f>SUM(B22:D22)</f>
        <v>4</v>
      </c>
      <c r="F22" s="5">
        <f>E22/$F$26</f>
        <v>0.26666666666666666</v>
      </c>
      <c r="G22" s="2">
        <v>3</v>
      </c>
      <c r="H22" s="2">
        <f t="shared" si="3"/>
        <v>1</v>
      </c>
      <c r="J22" s="2">
        <v>2.9310344827586175E-2</v>
      </c>
      <c r="K22" s="6">
        <f>J22-J6</f>
        <v>5.8620689655172385E-2</v>
      </c>
      <c r="L22" s="6">
        <f>J22+J6</f>
        <v>-3.4694469519536142E-17</v>
      </c>
      <c r="M22" t="s">
        <v>81</v>
      </c>
    </row>
    <row r="23" spans="1:18" x14ac:dyDescent="0.35">
      <c r="A23" s="2">
        <v>4</v>
      </c>
      <c r="B23" s="2">
        <v>2</v>
      </c>
      <c r="C23" s="2">
        <v>2</v>
      </c>
      <c r="D23" s="2">
        <v>1</v>
      </c>
      <c r="E23" s="2">
        <f>SUM(B23:D23)</f>
        <v>5</v>
      </c>
      <c r="F23" s="5">
        <f>E23/$F$26</f>
        <v>0.33333333333333331</v>
      </c>
      <c r="G23" s="2">
        <v>5</v>
      </c>
      <c r="H23" s="2">
        <f t="shared" si="3"/>
        <v>0</v>
      </c>
      <c r="J23" s="2">
        <v>3.045977011494249E-2</v>
      </c>
      <c r="K23" s="6">
        <f>J23-J7</f>
        <v>-3.4694469519536142E-17</v>
      </c>
      <c r="L23" s="6">
        <f>J23+J7</f>
        <v>6.0919540229885015E-2</v>
      </c>
      <c r="M23" t="s">
        <v>81</v>
      </c>
    </row>
    <row r="24" spans="1:18" x14ac:dyDescent="0.35">
      <c r="A24" s="2">
        <v>5</v>
      </c>
      <c r="B24" s="2">
        <v>1</v>
      </c>
      <c r="C24" s="2">
        <v>1</v>
      </c>
      <c r="D24" s="2">
        <v>0</v>
      </c>
      <c r="E24" s="2">
        <f>SUM(B24:D24)</f>
        <v>2</v>
      </c>
      <c r="F24" s="5">
        <f>E24/$F$26</f>
        <v>0.13333333333333333</v>
      </c>
      <c r="G24" s="2">
        <v>2</v>
      </c>
      <c r="H24" s="2">
        <f t="shared" si="3"/>
        <v>0</v>
      </c>
      <c r="J24" s="2">
        <v>2.6923076923076869E-2</v>
      </c>
      <c r="K24" s="6">
        <f>J24-K5</f>
        <v>-6.9388939039072284E-17</v>
      </c>
      <c r="L24" s="6">
        <f>J24+K5</f>
        <v>5.3846153846153808E-2</v>
      </c>
      <c r="M24" t="s">
        <v>80</v>
      </c>
    </row>
    <row r="25" spans="1:18" x14ac:dyDescent="0.35">
      <c r="A25" s="2" t="s">
        <v>13</v>
      </c>
      <c r="B25" s="2">
        <f t="shared" ref="B25:G25" si="4">SUM(B20:B24)</f>
        <v>7</v>
      </c>
      <c r="C25" s="2">
        <f t="shared" si="4"/>
        <v>6</v>
      </c>
      <c r="D25" s="2">
        <f t="shared" si="4"/>
        <v>2</v>
      </c>
      <c r="E25" s="4">
        <f t="shared" si="4"/>
        <v>15</v>
      </c>
      <c r="F25" s="6">
        <f t="shared" si="4"/>
        <v>1</v>
      </c>
      <c r="G25" s="4">
        <f t="shared" si="4"/>
        <v>15</v>
      </c>
      <c r="H25" s="6"/>
      <c r="J25" s="2">
        <v>1.4102564102563563E-2</v>
      </c>
      <c r="K25" s="6">
        <f>J25-K6</f>
        <v>-5.4470317145671743E-16</v>
      </c>
      <c r="L25" s="6">
        <f>J25+K6</f>
        <v>2.8205128205127671E-2</v>
      </c>
      <c r="M25" t="s">
        <v>80</v>
      </c>
    </row>
    <row r="26" spans="1:18" x14ac:dyDescent="0.35">
      <c r="A26" s="2"/>
      <c r="B26" s="5">
        <f>B25/$F$26</f>
        <v>0.46666666666666667</v>
      </c>
      <c r="C26" s="5">
        <f>C25/$F$26</f>
        <v>0.4</v>
      </c>
      <c r="D26" s="5">
        <f>D25/$F$26</f>
        <v>0.13333333333333333</v>
      </c>
      <c r="E26" s="6">
        <f>SUM(B26:D26)</f>
        <v>1</v>
      </c>
      <c r="F26" s="4">
        <v>15</v>
      </c>
      <c r="G26" t="s">
        <v>3</v>
      </c>
      <c r="J26" s="2">
        <v>1.0256410256410251E-2</v>
      </c>
      <c r="K26" s="6">
        <f>J26-K7</f>
        <v>2.0512820512820527E-2</v>
      </c>
      <c r="L26" s="6">
        <f>J26+K7</f>
        <v>-2.4286128663675299E-17</v>
      </c>
      <c r="M26" t="s">
        <v>80</v>
      </c>
    </row>
    <row r="27" spans="1:18" x14ac:dyDescent="0.35">
      <c r="J27" s="2">
        <v>1.2820512820512695E-2</v>
      </c>
      <c r="K27" s="6">
        <f>J27-K8</f>
        <v>2.564102564102547E-2</v>
      </c>
      <c r="L27" s="6">
        <f>J27+K8</f>
        <v>-7.9797279894933126E-17</v>
      </c>
      <c r="M27" t="s">
        <v>80</v>
      </c>
    </row>
    <row r="28" spans="1:18" x14ac:dyDescent="0.35">
      <c r="A28" s="3" t="s">
        <v>16</v>
      </c>
      <c r="B28" t="s">
        <v>23</v>
      </c>
      <c r="J28" s="2">
        <v>1.7948717948717594E-2</v>
      </c>
      <c r="K28" s="6">
        <f>J28-K9</f>
        <v>3.5897435897435534E-2</v>
      </c>
      <c r="L28" s="6">
        <f>J28+K9</f>
        <v>-3.4694469519536142E-16</v>
      </c>
      <c r="M28" t="s">
        <v>80</v>
      </c>
    </row>
    <row r="29" spans="1:18" x14ac:dyDescent="0.35">
      <c r="A29" t="s">
        <v>4</v>
      </c>
      <c r="B29" s="2" t="s">
        <v>0</v>
      </c>
      <c r="C29" s="2" t="s">
        <v>1</v>
      </c>
      <c r="D29" s="2" t="s">
        <v>2</v>
      </c>
      <c r="E29" s="2" t="s">
        <v>13</v>
      </c>
    </row>
    <row r="30" spans="1:18" x14ac:dyDescent="0.35">
      <c r="A30" s="2">
        <v>1</v>
      </c>
      <c r="B30" s="5">
        <f t="shared" ref="B30:D34" si="5">B20/$E20</f>
        <v>0.5</v>
      </c>
      <c r="C30" s="5">
        <f t="shared" si="5"/>
        <v>0.5</v>
      </c>
      <c r="D30" s="5">
        <f t="shared" si="5"/>
        <v>0</v>
      </c>
      <c r="E30" s="5">
        <f>SUM(B30:D30)</f>
        <v>1</v>
      </c>
    </row>
    <row r="31" spans="1:18" x14ac:dyDescent="0.35">
      <c r="A31" s="2">
        <v>2</v>
      </c>
      <c r="B31" s="5">
        <f t="shared" si="5"/>
        <v>0.5</v>
      </c>
      <c r="C31" s="5">
        <f t="shared" si="5"/>
        <v>0.5</v>
      </c>
      <c r="D31" s="5">
        <f t="shared" si="5"/>
        <v>0</v>
      </c>
      <c r="E31" s="5">
        <f>SUM(B31:D31)</f>
        <v>1</v>
      </c>
    </row>
    <row r="32" spans="1:18" x14ac:dyDescent="0.35">
      <c r="A32" s="2">
        <v>3</v>
      </c>
      <c r="B32" s="5">
        <f t="shared" si="5"/>
        <v>0.5</v>
      </c>
      <c r="C32" s="5">
        <f t="shared" si="5"/>
        <v>0.25</v>
      </c>
      <c r="D32" s="5">
        <f t="shared" si="5"/>
        <v>0.25</v>
      </c>
      <c r="E32" s="5">
        <f>SUM(B32:D32)</f>
        <v>1</v>
      </c>
    </row>
    <row r="33" spans="1:14" x14ac:dyDescent="0.35">
      <c r="A33" s="2">
        <v>4</v>
      </c>
      <c r="B33" s="5">
        <f t="shared" si="5"/>
        <v>0.4</v>
      </c>
      <c r="C33" s="5">
        <f t="shared" si="5"/>
        <v>0.4</v>
      </c>
      <c r="D33" s="5">
        <f t="shared" si="5"/>
        <v>0.2</v>
      </c>
      <c r="E33" s="5">
        <f>SUM(B33:D33)</f>
        <v>1</v>
      </c>
    </row>
    <row r="34" spans="1:14" x14ac:dyDescent="0.35">
      <c r="A34" s="2">
        <v>5</v>
      </c>
      <c r="B34" s="5">
        <f t="shared" si="5"/>
        <v>0.5</v>
      </c>
      <c r="C34" s="5">
        <f t="shared" si="5"/>
        <v>0.5</v>
      </c>
      <c r="D34" s="5">
        <f t="shared" si="5"/>
        <v>0</v>
      </c>
      <c r="E34" s="5">
        <f>SUM(B34:D34)</f>
        <v>1</v>
      </c>
    </row>
    <row r="36" spans="1:14" ht="18.5" x14ac:dyDescent="0.45">
      <c r="A36" s="10" t="s">
        <v>18</v>
      </c>
    </row>
    <row r="38" spans="1:14" x14ac:dyDescent="0.35">
      <c r="A38" s="3" t="s">
        <v>24</v>
      </c>
      <c r="I38" s="3" t="s">
        <v>25</v>
      </c>
    </row>
    <row r="39" spans="1:14" x14ac:dyDescent="0.35">
      <c r="A39" t="s">
        <v>20</v>
      </c>
      <c r="B39" s="2" t="s">
        <v>0</v>
      </c>
      <c r="C39" s="2" t="s">
        <v>1</v>
      </c>
      <c r="D39" s="2" t="s">
        <v>2</v>
      </c>
      <c r="E39" s="2" t="s">
        <v>21</v>
      </c>
      <c r="F39" s="2" t="s">
        <v>0</v>
      </c>
      <c r="G39" s="2" t="s">
        <v>1</v>
      </c>
      <c r="H39" s="2" t="s">
        <v>2</v>
      </c>
      <c r="I39" s="11" t="s">
        <v>20</v>
      </c>
      <c r="J39" s="2" t="s">
        <v>0</v>
      </c>
      <c r="K39" s="2" t="s">
        <v>1</v>
      </c>
      <c r="L39" s="2" t="s">
        <v>2</v>
      </c>
      <c r="M39" s="2" t="s">
        <v>21</v>
      </c>
    </row>
    <row r="40" spans="1:14" x14ac:dyDescent="0.35">
      <c r="A40">
        <v>1</v>
      </c>
      <c r="B40" s="2">
        <v>54</v>
      </c>
      <c r="C40" s="2">
        <v>43</v>
      </c>
      <c r="D40" s="2">
        <v>19</v>
      </c>
      <c r="E40" s="2" t="s">
        <v>0</v>
      </c>
      <c r="F40" s="2">
        <f>IF(E40 = "A",1,0)</f>
        <v>1</v>
      </c>
      <c r="G40" s="2">
        <f>IF(E40 = "B",1,0)</f>
        <v>0</v>
      </c>
      <c r="H40" s="2">
        <f>IF(E40 = "C",1,0)</f>
        <v>0</v>
      </c>
      <c r="I40" s="11" t="s">
        <v>26</v>
      </c>
      <c r="J40" s="2">
        <v>10</v>
      </c>
      <c r="K40" s="2">
        <v>6</v>
      </c>
      <c r="L40" s="2">
        <v>4</v>
      </c>
      <c r="M40" s="2" t="s">
        <v>0</v>
      </c>
    </row>
    <row r="41" spans="1:14" x14ac:dyDescent="0.35">
      <c r="A41">
        <f>A40+1</f>
        <v>2</v>
      </c>
      <c r="B41" s="2">
        <f>B40/3</f>
        <v>18</v>
      </c>
      <c r="C41" s="2">
        <v>43</v>
      </c>
      <c r="D41" s="2">
        <v>19</v>
      </c>
      <c r="E41" s="2" t="s">
        <v>1</v>
      </c>
      <c r="F41" s="2">
        <f t="shared" ref="F41:F54" si="6">IF(E41 = "A",1,0)</f>
        <v>0</v>
      </c>
      <c r="G41" s="2">
        <f t="shared" ref="G41:G54" si="7">IF(E41 = "b",1,0)</f>
        <v>1</v>
      </c>
      <c r="H41" s="2">
        <f t="shared" ref="H41:H54" si="8">IF(E41 = "C",1,0)</f>
        <v>0</v>
      </c>
      <c r="J41" s="2">
        <f>J40/3</f>
        <v>3.3333333333333335</v>
      </c>
      <c r="K41" s="2">
        <v>6</v>
      </c>
      <c r="L41" s="2">
        <v>4</v>
      </c>
      <c r="M41" s="2" t="s">
        <v>1</v>
      </c>
    </row>
    <row r="42" spans="1:14" x14ac:dyDescent="0.35">
      <c r="A42">
        <f t="shared" ref="A42:A54" si="9">A41+1</f>
        <v>3</v>
      </c>
      <c r="B42" s="2">
        <v>18</v>
      </c>
      <c r="C42" s="2">
        <f>C41/3</f>
        <v>14.333333333333334</v>
      </c>
      <c r="D42" s="2">
        <v>19</v>
      </c>
      <c r="E42" s="2" t="s">
        <v>2</v>
      </c>
      <c r="F42" s="2">
        <f t="shared" si="6"/>
        <v>0</v>
      </c>
      <c r="G42" s="2">
        <f t="shared" si="7"/>
        <v>0</v>
      </c>
      <c r="H42" s="2">
        <f t="shared" si="8"/>
        <v>1</v>
      </c>
      <c r="J42" s="2">
        <v>3.3333333333333335</v>
      </c>
      <c r="K42" s="2">
        <f>K41/3</f>
        <v>2</v>
      </c>
      <c r="L42" s="2">
        <v>4</v>
      </c>
      <c r="M42" s="2" t="s">
        <v>2</v>
      </c>
      <c r="N42" t="s">
        <v>85</v>
      </c>
    </row>
    <row r="43" spans="1:14" x14ac:dyDescent="0.35">
      <c r="A43">
        <f t="shared" si="9"/>
        <v>4</v>
      </c>
      <c r="B43" s="2">
        <v>18</v>
      </c>
      <c r="C43" s="2">
        <v>14.333333333333334</v>
      </c>
      <c r="D43" s="2">
        <f>D42/3</f>
        <v>6.333333333333333</v>
      </c>
      <c r="E43" s="2" t="s">
        <v>0</v>
      </c>
      <c r="F43" s="2">
        <f t="shared" si="6"/>
        <v>1</v>
      </c>
      <c r="G43" s="2">
        <f t="shared" si="7"/>
        <v>0</v>
      </c>
      <c r="H43" s="2">
        <f t="shared" si="8"/>
        <v>0</v>
      </c>
      <c r="I43" t="s">
        <v>27</v>
      </c>
      <c r="J43" s="2">
        <v>4</v>
      </c>
      <c r="K43" s="2">
        <v>9</v>
      </c>
      <c r="L43" s="2">
        <v>4</v>
      </c>
      <c r="M43" s="2" t="s">
        <v>1</v>
      </c>
    </row>
    <row r="44" spans="1:14" x14ac:dyDescent="0.35">
      <c r="A44">
        <f t="shared" si="9"/>
        <v>5</v>
      </c>
      <c r="B44" s="2">
        <f>B40/5</f>
        <v>10.8</v>
      </c>
      <c r="C44" s="2">
        <v>14.333333333333334</v>
      </c>
      <c r="D44" s="2">
        <v>6.333333333333333</v>
      </c>
      <c r="E44" s="2" t="s">
        <v>1</v>
      </c>
      <c r="F44" s="2">
        <f t="shared" si="6"/>
        <v>0</v>
      </c>
      <c r="G44" s="2">
        <f t="shared" si="7"/>
        <v>1</v>
      </c>
      <c r="H44" s="2">
        <f t="shared" si="8"/>
        <v>0</v>
      </c>
      <c r="J44" s="2">
        <v>4</v>
      </c>
      <c r="K44" s="2">
        <f>K43/3</f>
        <v>3</v>
      </c>
      <c r="L44" s="2">
        <v>4</v>
      </c>
      <c r="M44" s="2" t="s">
        <v>0</v>
      </c>
      <c r="N44" t="s">
        <v>29</v>
      </c>
    </row>
    <row r="45" spans="1:14" x14ac:dyDescent="0.35">
      <c r="A45">
        <f t="shared" si="9"/>
        <v>6</v>
      </c>
      <c r="B45" s="2">
        <v>10.8</v>
      </c>
      <c r="C45" s="2">
        <f>C40/5</f>
        <v>8.6</v>
      </c>
      <c r="D45" s="2">
        <v>6.333333333333333</v>
      </c>
      <c r="E45" s="2" t="s">
        <v>0</v>
      </c>
      <c r="F45" s="2">
        <f t="shared" si="6"/>
        <v>1</v>
      </c>
      <c r="G45" s="2">
        <f t="shared" si="7"/>
        <v>0</v>
      </c>
      <c r="H45" s="2">
        <f t="shared" si="8"/>
        <v>0</v>
      </c>
      <c r="I45" t="s">
        <v>28</v>
      </c>
      <c r="J45" s="2">
        <v>12</v>
      </c>
      <c r="K45" s="2">
        <v>10</v>
      </c>
      <c r="L45" s="2">
        <v>3</v>
      </c>
      <c r="M45" s="2" t="s">
        <v>0</v>
      </c>
    </row>
    <row r="46" spans="1:14" x14ac:dyDescent="0.35">
      <c r="A46">
        <f t="shared" si="9"/>
        <v>7</v>
      </c>
      <c r="B46" s="2">
        <f>B40/7</f>
        <v>7.7142857142857144</v>
      </c>
      <c r="C46" s="2">
        <v>8.6</v>
      </c>
      <c r="D46" s="2">
        <v>6.333333333333333</v>
      </c>
      <c r="E46" s="2" t="s">
        <v>1</v>
      </c>
      <c r="F46" s="2">
        <f t="shared" si="6"/>
        <v>0</v>
      </c>
      <c r="G46" s="2">
        <f t="shared" si="7"/>
        <v>1</v>
      </c>
      <c r="H46" s="2">
        <f t="shared" si="8"/>
        <v>0</v>
      </c>
      <c r="J46" s="2">
        <f>J45/3</f>
        <v>4</v>
      </c>
      <c r="K46" s="2">
        <v>10</v>
      </c>
      <c r="L46" s="2">
        <v>3</v>
      </c>
      <c r="M46" s="2" t="s">
        <v>1</v>
      </c>
    </row>
    <row r="47" spans="1:14" x14ac:dyDescent="0.35">
      <c r="A47">
        <f t="shared" si="9"/>
        <v>8</v>
      </c>
      <c r="B47" s="2">
        <v>7.7142857142857144</v>
      </c>
      <c r="C47" s="2">
        <f>C40/7</f>
        <v>6.1428571428571432</v>
      </c>
      <c r="D47" s="2">
        <v>6.333333333333333</v>
      </c>
      <c r="E47" s="2" t="s">
        <v>0</v>
      </c>
      <c r="F47" s="2">
        <f t="shared" si="6"/>
        <v>1</v>
      </c>
      <c r="G47" s="2">
        <f t="shared" si="7"/>
        <v>0</v>
      </c>
      <c r="H47" s="2">
        <f t="shared" si="8"/>
        <v>0</v>
      </c>
      <c r="J47" s="2">
        <v>4</v>
      </c>
      <c r="K47" s="2">
        <f>K46/3</f>
        <v>3.3333333333333335</v>
      </c>
      <c r="L47" s="2">
        <v>3</v>
      </c>
      <c r="M47" s="2" t="s">
        <v>0</v>
      </c>
    </row>
    <row r="48" spans="1:14" x14ac:dyDescent="0.35">
      <c r="A48">
        <f t="shared" si="9"/>
        <v>9</v>
      </c>
      <c r="B48" s="2">
        <f>B40/9</f>
        <v>6</v>
      </c>
      <c r="C48" s="2">
        <v>6.1428571428571432</v>
      </c>
      <c r="D48" s="2">
        <v>6.333333333333333</v>
      </c>
      <c r="E48" s="2" t="s">
        <v>2</v>
      </c>
      <c r="F48" s="2">
        <f t="shared" si="6"/>
        <v>0</v>
      </c>
      <c r="G48" s="2">
        <f t="shared" si="7"/>
        <v>0</v>
      </c>
      <c r="H48" s="2">
        <f t="shared" si="8"/>
        <v>1</v>
      </c>
      <c r="J48" s="2">
        <f>J47/5</f>
        <v>0.8</v>
      </c>
      <c r="K48">
        <v>3.3333333333333335</v>
      </c>
      <c r="L48" s="2">
        <v>3</v>
      </c>
      <c r="M48" s="2" t="s">
        <v>1</v>
      </c>
    </row>
    <row r="49" spans="1:13" x14ac:dyDescent="0.35">
      <c r="A49">
        <f t="shared" si="9"/>
        <v>10</v>
      </c>
      <c r="B49" s="2">
        <v>6</v>
      </c>
      <c r="C49" s="2">
        <v>6.1428571428571432</v>
      </c>
      <c r="D49" s="2">
        <f>D40/5</f>
        <v>3.8</v>
      </c>
      <c r="E49" s="2" t="s">
        <v>1</v>
      </c>
      <c r="F49" s="2">
        <f t="shared" si="6"/>
        <v>0</v>
      </c>
      <c r="G49" s="2">
        <f t="shared" si="7"/>
        <v>1</v>
      </c>
      <c r="H49" s="2">
        <f t="shared" si="8"/>
        <v>0</v>
      </c>
      <c r="I49" t="s">
        <v>30</v>
      </c>
      <c r="J49" s="2">
        <v>20</v>
      </c>
      <c r="K49" s="2">
        <v>15</v>
      </c>
      <c r="L49" s="2">
        <v>6</v>
      </c>
      <c r="M49" s="2" t="s">
        <v>0</v>
      </c>
    </row>
    <row r="50" spans="1:13" x14ac:dyDescent="0.35">
      <c r="A50">
        <f t="shared" si="9"/>
        <v>11</v>
      </c>
      <c r="B50" s="2">
        <v>6</v>
      </c>
      <c r="C50" s="2">
        <f>C40/9</f>
        <v>4.7777777777777777</v>
      </c>
      <c r="D50" s="2">
        <v>3.8</v>
      </c>
      <c r="E50" s="2" t="s">
        <v>0</v>
      </c>
      <c r="F50" s="2">
        <f t="shared" si="6"/>
        <v>1</v>
      </c>
      <c r="G50" s="2">
        <f t="shared" si="7"/>
        <v>0</v>
      </c>
      <c r="H50" s="2">
        <f t="shared" si="8"/>
        <v>0</v>
      </c>
      <c r="J50" s="2">
        <f>J49/3</f>
        <v>6.666666666666667</v>
      </c>
      <c r="K50" s="2">
        <v>15</v>
      </c>
      <c r="L50" s="2">
        <v>6</v>
      </c>
      <c r="M50" s="2" t="s">
        <v>1</v>
      </c>
    </row>
    <row r="51" spans="1:13" x14ac:dyDescent="0.35">
      <c r="A51">
        <f t="shared" si="9"/>
        <v>12</v>
      </c>
      <c r="B51" s="2">
        <f>B40/11</f>
        <v>4.9090909090909092</v>
      </c>
      <c r="C51" s="2">
        <v>4.7777777777777777</v>
      </c>
      <c r="D51" s="2">
        <v>3.8</v>
      </c>
      <c r="E51" s="2" t="s">
        <v>0</v>
      </c>
      <c r="F51" s="2">
        <f t="shared" si="6"/>
        <v>1</v>
      </c>
      <c r="G51" s="2">
        <f t="shared" si="7"/>
        <v>0</v>
      </c>
      <c r="H51" s="2">
        <f t="shared" si="8"/>
        <v>0</v>
      </c>
      <c r="J51" s="2">
        <v>6.666666666666667</v>
      </c>
      <c r="K51" s="2">
        <f>K50/3</f>
        <v>5</v>
      </c>
      <c r="L51" s="2">
        <v>6</v>
      </c>
      <c r="M51" s="2" t="s">
        <v>0</v>
      </c>
    </row>
    <row r="52" spans="1:13" x14ac:dyDescent="0.35">
      <c r="A52">
        <f t="shared" si="9"/>
        <v>13</v>
      </c>
      <c r="B52" s="2">
        <f>B40/13</f>
        <v>4.1538461538461542</v>
      </c>
      <c r="C52" s="2">
        <v>4.7777777777777777</v>
      </c>
      <c r="D52" s="2">
        <v>3.8</v>
      </c>
      <c r="E52" s="2" t="s">
        <v>1</v>
      </c>
      <c r="F52" s="2">
        <f t="shared" si="6"/>
        <v>0</v>
      </c>
      <c r="G52" s="2">
        <f t="shared" si="7"/>
        <v>1</v>
      </c>
      <c r="H52" s="2">
        <f t="shared" si="8"/>
        <v>0</v>
      </c>
      <c r="J52" s="2">
        <f>J51/5</f>
        <v>1.3333333333333335</v>
      </c>
      <c r="K52" s="2">
        <v>5</v>
      </c>
      <c r="L52" s="2">
        <v>6</v>
      </c>
      <c r="M52" s="2" t="s">
        <v>2</v>
      </c>
    </row>
    <row r="53" spans="1:13" x14ac:dyDescent="0.35">
      <c r="A53">
        <f t="shared" si="9"/>
        <v>14</v>
      </c>
      <c r="B53" s="2">
        <v>4.1538461538461542</v>
      </c>
      <c r="C53" s="2">
        <f>C40/11</f>
        <v>3.9090909090909092</v>
      </c>
      <c r="D53" s="2">
        <v>3.8</v>
      </c>
      <c r="E53" s="2" t="s">
        <v>0</v>
      </c>
      <c r="F53" s="2">
        <f t="shared" si="6"/>
        <v>1</v>
      </c>
      <c r="G53" s="2">
        <f t="shared" si="7"/>
        <v>0</v>
      </c>
      <c r="H53" s="2">
        <f t="shared" si="8"/>
        <v>0</v>
      </c>
      <c r="J53" s="2">
        <v>1.3333333333333335</v>
      </c>
      <c r="K53" s="2">
        <v>5</v>
      </c>
      <c r="L53" s="2">
        <f>L52/3</f>
        <v>2</v>
      </c>
      <c r="M53" s="2" t="s">
        <v>1</v>
      </c>
    </row>
    <row r="54" spans="1:13" x14ac:dyDescent="0.35">
      <c r="A54">
        <f t="shared" si="9"/>
        <v>15</v>
      </c>
      <c r="B54" s="2">
        <f>B40/15</f>
        <v>3.6</v>
      </c>
      <c r="C54" s="2">
        <v>3.9090909090909092</v>
      </c>
      <c r="D54" s="2">
        <v>3.8</v>
      </c>
      <c r="E54" s="2" t="s">
        <v>1</v>
      </c>
      <c r="F54" s="2">
        <f t="shared" si="6"/>
        <v>0</v>
      </c>
      <c r="G54" s="2">
        <f t="shared" si="7"/>
        <v>1</v>
      </c>
      <c r="H54" s="2">
        <f t="shared" si="8"/>
        <v>0</v>
      </c>
      <c r="I54" t="s">
        <v>31</v>
      </c>
      <c r="J54" s="2">
        <v>8</v>
      </c>
      <c r="K54" s="2">
        <v>3</v>
      </c>
      <c r="L54" s="2">
        <v>2</v>
      </c>
      <c r="M54" s="2" t="s">
        <v>0</v>
      </c>
    </row>
    <row r="55" spans="1:13" x14ac:dyDescent="0.35">
      <c r="B55" s="2"/>
      <c r="C55" s="2"/>
      <c r="D55" s="2"/>
      <c r="E55" s="2"/>
      <c r="F55" s="4">
        <f>SUM(F40:F54)</f>
        <v>7</v>
      </c>
      <c r="G55" s="4">
        <f>SUM(G40:G54)</f>
        <v>6</v>
      </c>
      <c r="H55" s="4">
        <f>SUM(H40:H54)</f>
        <v>2</v>
      </c>
      <c r="J55" s="2">
        <f>J54/3</f>
        <v>2.6666666666666665</v>
      </c>
      <c r="K55" s="2">
        <v>3</v>
      </c>
      <c r="L55" s="2">
        <v>2</v>
      </c>
      <c r="M55" s="2" t="s">
        <v>1</v>
      </c>
    </row>
    <row r="56" spans="1:13" x14ac:dyDescent="0.35">
      <c r="B56" s="2"/>
      <c r="C56" s="2"/>
      <c r="D56" s="2"/>
      <c r="E56" s="2"/>
      <c r="I56" t="s">
        <v>34</v>
      </c>
      <c r="J56" s="2"/>
      <c r="K56" s="2"/>
      <c r="L56" s="2"/>
    </row>
    <row r="57" spans="1:13" x14ac:dyDescent="0.35">
      <c r="I57" t="s">
        <v>35</v>
      </c>
      <c r="J57" s="2"/>
      <c r="K57" s="2"/>
      <c r="L5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A19" workbookViewId="0">
      <selection activeCell="G31" sqref="G31"/>
    </sheetView>
  </sheetViews>
  <sheetFormatPr defaultRowHeight="14.5" x14ac:dyDescent="0.35"/>
  <cols>
    <col min="1" max="1" width="11.08984375" customWidth="1"/>
    <col min="16" max="16" width="10" bestFit="1" customWidth="1"/>
  </cols>
  <sheetData>
    <row r="1" spans="1:18" ht="21" x14ac:dyDescent="0.5">
      <c r="A1" s="1" t="s">
        <v>8</v>
      </c>
      <c r="J1" s="3" t="s">
        <v>6</v>
      </c>
      <c r="O1" s="3" t="s">
        <v>12</v>
      </c>
    </row>
    <row r="2" spans="1:18" ht="18.5" x14ac:dyDescent="0.45">
      <c r="A2" s="10" t="s">
        <v>19</v>
      </c>
      <c r="E2" s="39" t="s">
        <v>87</v>
      </c>
      <c r="J2" s="2" t="s">
        <v>81</v>
      </c>
      <c r="K2" t="s">
        <v>80</v>
      </c>
      <c r="M2" s="11" t="s">
        <v>82</v>
      </c>
      <c r="O2" s="2">
        <f>J3*SUM(J21:J23)+K3*SUM(J24:J28)+M3*SUM(J14:L18)</f>
        <v>14.303856086524661</v>
      </c>
    </row>
    <row r="3" spans="1:18" x14ac:dyDescent="0.35">
      <c r="A3" s="3" t="s">
        <v>7</v>
      </c>
      <c r="G3" s="3" t="s">
        <v>9</v>
      </c>
      <c r="J3" s="14">
        <v>3</v>
      </c>
      <c r="K3" s="13">
        <v>5</v>
      </c>
      <c r="M3" s="14">
        <v>1</v>
      </c>
    </row>
    <row r="4" spans="1:18" x14ac:dyDescent="0.35">
      <c r="A4" t="s">
        <v>4</v>
      </c>
      <c r="B4" s="2" t="s">
        <v>0</v>
      </c>
      <c r="C4" s="2" t="s">
        <v>1</v>
      </c>
      <c r="D4" s="2" t="s">
        <v>2</v>
      </c>
      <c r="E4" s="2" t="s">
        <v>13</v>
      </c>
      <c r="G4" s="2" t="s">
        <v>14</v>
      </c>
      <c r="J4" t="s">
        <v>81</v>
      </c>
      <c r="K4" t="s">
        <v>80</v>
      </c>
      <c r="M4" t="s">
        <v>82</v>
      </c>
    </row>
    <row r="5" spans="1:18" x14ac:dyDescent="0.35">
      <c r="A5" s="2">
        <v>1</v>
      </c>
      <c r="B5" s="2">
        <v>10</v>
      </c>
      <c r="C5" s="2">
        <v>6</v>
      </c>
      <c r="D5" s="2">
        <v>4</v>
      </c>
      <c r="E5" s="2">
        <f>SUM(B5:D5)</f>
        <v>20</v>
      </c>
      <c r="F5" s="5">
        <f>E5/$E$15</f>
        <v>0.17241379310344829</v>
      </c>
      <c r="G5" s="2">
        <v>25</v>
      </c>
      <c r="H5" s="5">
        <f>G5/$G$15</f>
        <v>0.16025641025641027</v>
      </c>
      <c r="J5" s="13">
        <f>B16*$F$26-B25</f>
        <v>-0.5</v>
      </c>
      <c r="K5" s="14">
        <f>H5*$F$26-E20</f>
        <v>0.40384615384615419</v>
      </c>
      <c r="M5" s="13">
        <f>B6*$E20-B20</f>
        <v>0</v>
      </c>
      <c r="N5" s="13">
        <f>C6*$E20-C20</f>
        <v>-0.4</v>
      </c>
      <c r="O5" s="13">
        <f>D6*$E20-D20</f>
        <v>0.4</v>
      </c>
      <c r="P5" s="12">
        <f>SUM(M5:O5)</f>
        <v>0</v>
      </c>
    </row>
    <row r="6" spans="1:18" x14ac:dyDescent="0.35">
      <c r="B6" s="5">
        <f>B5/$E5</f>
        <v>0.5</v>
      </c>
      <c r="C6" s="5">
        <f>C5/$E5</f>
        <v>0.3</v>
      </c>
      <c r="D6" s="5">
        <f>D5/$E5</f>
        <v>0.2</v>
      </c>
      <c r="E6" s="5">
        <f>SUM(B6:D6)</f>
        <v>1</v>
      </c>
      <c r="J6" s="13">
        <f>C16*$F$26-C25</f>
        <v>0.30172413793103381</v>
      </c>
      <c r="K6" s="14">
        <f>H7*$F$26-E21</f>
        <v>0.21153846153846168</v>
      </c>
      <c r="M6" s="13">
        <f>B8*$E21-B21</f>
        <v>-0.29411764705882348</v>
      </c>
      <c r="N6" s="13">
        <f>C8*$E21-C21</f>
        <v>-5.8823529411764719E-2</v>
      </c>
      <c r="O6" s="13">
        <f>D8*$E21-D21</f>
        <v>0.35294117647058826</v>
      </c>
      <c r="P6" s="12">
        <f>SUM(M6:O6)</f>
        <v>0</v>
      </c>
    </row>
    <row r="7" spans="1:18" x14ac:dyDescent="0.35">
      <c r="A7" s="2">
        <v>2</v>
      </c>
      <c r="B7" s="2">
        <v>6</v>
      </c>
      <c r="C7" s="2">
        <v>8</v>
      </c>
      <c r="D7" s="2">
        <v>3</v>
      </c>
      <c r="E7" s="2">
        <f t="shared" ref="E7:E16" si="0">SUM(B7:D7)</f>
        <v>17</v>
      </c>
      <c r="F7" s="5">
        <f>E7/$E$15</f>
        <v>0.14655172413793102</v>
      </c>
      <c r="G7" s="2">
        <v>23</v>
      </c>
      <c r="H7" s="5">
        <f>G7/$G$15</f>
        <v>0.14743589743589744</v>
      </c>
      <c r="J7" s="13">
        <f>D16*$F$26-D25</f>
        <v>0.1982758620689653</v>
      </c>
      <c r="K7" s="14">
        <f>H9*$F$26-E22</f>
        <v>-0.15384615384615419</v>
      </c>
      <c r="M7" s="13">
        <f>B10*$E22-B22</f>
        <v>8.0000000000000071E-2</v>
      </c>
      <c r="N7" s="13">
        <f>C10*$E22-C22</f>
        <v>0.43999999999999995</v>
      </c>
      <c r="O7" s="13">
        <f>D10*$E22-D22</f>
        <v>-0.52</v>
      </c>
      <c r="P7" s="12">
        <f>SUM(M7:O7)</f>
        <v>0</v>
      </c>
    </row>
    <row r="8" spans="1:18" x14ac:dyDescent="0.35">
      <c r="B8" s="5">
        <f>B7/$E7</f>
        <v>0.35294117647058826</v>
      </c>
      <c r="C8" s="5">
        <f>C7/$E7</f>
        <v>0.47058823529411764</v>
      </c>
      <c r="D8" s="5">
        <f>D7/$E7</f>
        <v>0.17647058823529413</v>
      </c>
      <c r="E8" s="6">
        <f t="shared" si="0"/>
        <v>1</v>
      </c>
      <c r="J8" s="37"/>
      <c r="K8" s="14">
        <f>H11*$F$26-E23</f>
        <v>-0.19230769230769162</v>
      </c>
      <c r="M8" s="13">
        <f>B12*$E23-B23</f>
        <v>-0.43902439024390238</v>
      </c>
      <c r="N8" s="13">
        <f>C12*$E23-C23</f>
        <v>-0.17073170731707332</v>
      </c>
      <c r="O8" s="13">
        <f>D12*$E23-D23</f>
        <v>0.6097560975609756</v>
      </c>
      <c r="P8" s="12">
        <f>SUM(M8:O8)</f>
        <v>0</v>
      </c>
    </row>
    <row r="9" spans="1:18" x14ac:dyDescent="0.35">
      <c r="A9" s="2">
        <v>3</v>
      </c>
      <c r="B9" s="2">
        <v>13</v>
      </c>
      <c r="C9" s="2">
        <v>9</v>
      </c>
      <c r="D9" s="2">
        <v>3</v>
      </c>
      <c r="E9" s="2">
        <f t="shared" si="0"/>
        <v>25</v>
      </c>
      <c r="F9" s="5">
        <f>E9/$E$15</f>
        <v>0.21551724137931033</v>
      </c>
      <c r="G9" s="2">
        <v>40</v>
      </c>
      <c r="H9" s="5">
        <f>G9/$G$15</f>
        <v>0.25641025641025639</v>
      </c>
      <c r="J9" s="37"/>
      <c r="K9" s="14">
        <f>H13*$F$26-E24</f>
        <v>-0.26923076923076916</v>
      </c>
      <c r="M9" s="13">
        <f>B14*$E24-B24</f>
        <v>0.23076923076923084</v>
      </c>
      <c r="N9" s="13">
        <f>C14*$E24-C24</f>
        <v>0.46153846153846156</v>
      </c>
      <c r="O9" s="13">
        <f>D14*$E24-D24</f>
        <v>-0.69230769230769229</v>
      </c>
      <c r="P9" s="12">
        <f>SUM(M9:O9)</f>
        <v>0</v>
      </c>
    </row>
    <row r="10" spans="1:18" x14ac:dyDescent="0.35">
      <c r="B10" s="5">
        <f>B9/$E9</f>
        <v>0.52</v>
      </c>
      <c r="C10" s="5">
        <f>C9/$E9</f>
        <v>0.36</v>
      </c>
      <c r="D10" s="5">
        <f>D9/$E9</f>
        <v>0.12</v>
      </c>
      <c r="E10" s="6">
        <f t="shared" si="0"/>
        <v>1</v>
      </c>
      <c r="J10" s="38">
        <f>SUM(J5:J7)</f>
        <v>-8.8817841970012523E-16</v>
      </c>
      <c r="K10" s="12">
        <f>SUM(K5:K9)</f>
        <v>8.8817841970012523E-16</v>
      </c>
      <c r="L10" s="9" t="s">
        <v>17</v>
      </c>
      <c r="M10" s="35"/>
      <c r="N10" s="35"/>
      <c r="O10" s="35"/>
      <c r="P10" s="7" t="s">
        <v>17</v>
      </c>
    </row>
    <row r="11" spans="1:18" x14ac:dyDescent="0.35">
      <c r="A11" s="2">
        <v>4</v>
      </c>
      <c r="B11" s="2">
        <v>21</v>
      </c>
      <c r="C11" s="2">
        <v>15</v>
      </c>
      <c r="D11" s="2">
        <v>5</v>
      </c>
      <c r="E11" s="2">
        <f t="shared" si="0"/>
        <v>41</v>
      </c>
      <c r="F11" s="5">
        <f>E11/$E$15</f>
        <v>0.35344827586206895</v>
      </c>
      <c r="G11" s="2">
        <v>50</v>
      </c>
      <c r="H11" s="5">
        <f>G11/$G$15</f>
        <v>0.32051282051282054</v>
      </c>
    </row>
    <row r="12" spans="1:18" x14ac:dyDescent="0.35">
      <c r="B12" s="5">
        <f>B11/$E11</f>
        <v>0.51219512195121952</v>
      </c>
      <c r="C12" s="5">
        <f>C11/$E11</f>
        <v>0.36585365853658536</v>
      </c>
      <c r="D12" s="5">
        <f>D11/$E11</f>
        <v>0.12195121951219512</v>
      </c>
      <c r="E12" s="6">
        <f t="shared" si="0"/>
        <v>1</v>
      </c>
      <c r="J12" s="3" t="s">
        <v>10</v>
      </c>
    </row>
    <row r="13" spans="1:18" ht="16.5" x14ac:dyDescent="0.45">
      <c r="A13" s="2">
        <v>5</v>
      </c>
      <c r="B13" s="2">
        <v>8</v>
      </c>
      <c r="C13" s="2">
        <v>3</v>
      </c>
      <c r="D13" s="2">
        <v>2</v>
      </c>
      <c r="E13" s="2">
        <f t="shared" si="0"/>
        <v>13</v>
      </c>
      <c r="F13" s="5">
        <f>E13/$E$15</f>
        <v>0.11206896551724138</v>
      </c>
      <c r="G13" s="2">
        <v>18</v>
      </c>
      <c r="H13" s="5">
        <f>G13/$G$15</f>
        <v>0.11538461538461539</v>
      </c>
      <c r="J13" s="7" t="s">
        <v>89</v>
      </c>
      <c r="M13" t="s">
        <v>83</v>
      </c>
      <c r="P13" t="s">
        <v>33</v>
      </c>
    </row>
    <row r="14" spans="1:18" x14ac:dyDescent="0.35">
      <c r="B14" s="5">
        <f>B13/$E13</f>
        <v>0.61538461538461542</v>
      </c>
      <c r="C14" s="5">
        <f>C13/$E13</f>
        <v>0.23076923076923078</v>
      </c>
      <c r="D14" s="5">
        <f>D13/$E13</f>
        <v>0.15384615384615385</v>
      </c>
      <c r="E14" s="6">
        <f t="shared" si="0"/>
        <v>1</v>
      </c>
      <c r="J14" s="2">
        <v>0</v>
      </c>
      <c r="K14" s="2">
        <v>0.39999999999999997</v>
      </c>
      <c r="L14" s="2">
        <v>0.4</v>
      </c>
      <c r="M14" s="14">
        <f t="shared" ref="M14:O18" si="1">J14-M5</f>
        <v>0</v>
      </c>
      <c r="N14" s="14">
        <f t="shared" si="1"/>
        <v>0.8</v>
      </c>
      <c r="O14" s="14">
        <f t="shared" si="1"/>
        <v>0</v>
      </c>
      <c r="P14" s="14">
        <f t="shared" ref="P14:R18" si="2">J14+M5</f>
        <v>0</v>
      </c>
      <c r="Q14" s="14">
        <f t="shared" si="2"/>
        <v>0</v>
      </c>
      <c r="R14" s="14">
        <f t="shared" si="2"/>
        <v>0.8</v>
      </c>
    </row>
    <row r="15" spans="1:18" x14ac:dyDescent="0.35">
      <c r="A15" s="2" t="s">
        <v>13</v>
      </c>
      <c r="B15" s="2">
        <f>B5+B7+B9+B11+B13</f>
        <v>58</v>
      </c>
      <c r="C15" s="2">
        <f>C5+C7+C9+C11+C13</f>
        <v>41</v>
      </c>
      <c r="D15" s="2">
        <f>D5+D7+D9+D11+D13</f>
        <v>17</v>
      </c>
      <c r="E15" s="4">
        <f t="shared" si="0"/>
        <v>116</v>
      </c>
      <c r="F15" s="6">
        <f>SUM(F5:F13)</f>
        <v>1</v>
      </c>
      <c r="G15" s="2">
        <f>SUM(G5:G13)</f>
        <v>156</v>
      </c>
      <c r="H15" s="6">
        <f>SUM(H5:H13)</f>
        <v>1</v>
      </c>
      <c r="J15" s="2">
        <v>0.29411764705882359</v>
      </c>
      <c r="K15" s="2">
        <v>5.8823529411764872E-2</v>
      </c>
      <c r="L15" s="2">
        <v>0.35294117647058837</v>
      </c>
      <c r="M15" s="14">
        <f t="shared" si="1"/>
        <v>0.58823529411764708</v>
      </c>
      <c r="N15" s="14">
        <f t="shared" si="1"/>
        <v>0.11764705882352959</v>
      </c>
      <c r="O15" s="14">
        <f t="shared" si="1"/>
        <v>0</v>
      </c>
      <c r="P15" s="14">
        <f t="shared" si="2"/>
        <v>0</v>
      </c>
      <c r="Q15" s="14">
        <f t="shared" si="2"/>
        <v>1.5265566588595902E-16</v>
      </c>
      <c r="R15" s="14">
        <f t="shared" si="2"/>
        <v>0.70588235294117663</v>
      </c>
    </row>
    <row r="16" spans="1:18" x14ac:dyDescent="0.35">
      <c r="A16" s="2"/>
      <c r="B16" s="5">
        <f>B15/$E$15</f>
        <v>0.5</v>
      </c>
      <c r="C16" s="5">
        <f>C15/$E$15</f>
        <v>0.35344827586206895</v>
      </c>
      <c r="D16" s="5">
        <f>D15/$E$15</f>
        <v>0.14655172413793102</v>
      </c>
      <c r="E16" s="6">
        <f t="shared" si="0"/>
        <v>1</v>
      </c>
      <c r="J16" s="2">
        <v>7.9999999999999183E-2</v>
      </c>
      <c r="K16" s="2">
        <v>0.43999999999999917</v>
      </c>
      <c r="L16" s="2">
        <v>0.52000000000000068</v>
      </c>
      <c r="M16" s="14">
        <f t="shared" si="1"/>
        <v>-8.8817841970012523E-16</v>
      </c>
      <c r="N16" s="14">
        <f t="shared" si="1"/>
        <v>-7.7715611723760958E-16</v>
      </c>
      <c r="O16" s="14">
        <f t="shared" si="1"/>
        <v>1.0400000000000007</v>
      </c>
      <c r="P16" s="14">
        <f t="shared" si="2"/>
        <v>0.15999999999999925</v>
      </c>
      <c r="Q16" s="14">
        <f t="shared" si="2"/>
        <v>0.87999999999999912</v>
      </c>
      <c r="R16" s="14">
        <f t="shared" si="2"/>
        <v>0</v>
      </c>
    </row>
    <row r="17" spans="1:18" x14ac:dyDescent="0.35">
      <c r="J17" s="2">
        <v>0.439024390243902</v>
      </c>
      <c r="K17" s="2">
        <v>0.17073170731707343</v>
      </c>
      <c r="L17" s="2">
        <v>0.60975609756097504</v>
      </c>
      <c r="M17" s="14">
        <f t="shared" si="1"/>
        <v>0.87804878048780433</v>
      </c>
      <c r="N17" s="14">
        <f t="shared" si="1"/>
        <v>0.34146341463414676</v>
      </c>
      <c r="O17" s="14">
        <f t="shared" si="1"/>
        <v>0</v>
      </c>
      <c r="P17" s="14">
        <f t="shared" si="2"/>
        <v>0</v>
      </c>
      <c r="Q17" s="14">
        <f t="shared" si="2"/>
        <v>0</v>
      </c>
      <c r="R17" s="14">
        <f t="shared" si="2"/>
        <v>1.2195121951219505</v>
      </c>
    </row>
    <row r="18" spans="1:18" x14ac:dyDescent="0.35">
      <c r="A18" s="3" t="s">
        <v>5</v>
      </c>
      <c r="J18" s="2">
        <v>0.23076923076923198</v>
      </c>
      <c r="K18" s="2">
        <v>0.46153846153846223</v>
      </c>
      <c r="L18" s="2">
        <v>0.69230769230769429</v>
      </c>
      <c r="M18" s="14">
        <f t="shared" si="1"/>
        <v>1.1379786002407855E-15</v>
      </c>
      <c r="N18" s="14">
        <f t="shared" si="1"/>
        <v>6.6613381477509392E-16</v>
      </c>
      <c r="O18" s="14">
        <f t="shared" si="1"/>
        <v>1.3846153846153866</v>
      </c>
      <c r="P18" s="14">
        <f t="shared" si="2"/>
        <v>0.46153846153846279</v>
      </c>
      <c r="Q18" s="14">
        <f t="shared" si="2"/>
        <v>0.92307692307692379</v>
      </c>
      <c r="R18" s="14">
        <f t="shared" si="2"/>
        <v>1.9984014443252818E-15</v>
      </c>
    </row>
    <row r="19" spans="1:18" x14ac:dyDescent="0.35">
      <c r="A19" t="s">
        <v>4</v>
      </c>
      <c r="B19" s="2" t="s">
        <v>0</v>
      </c>
      <c r="C19" s="2" t="s">
        <v>1</v>
      </c>
      <c r="D19" s="2" t="s">
        <v>2</v>
      </c>
      <c r="E19" s="2" t="s">
        <v>13</v>
      </c>
      <c r="G19" s="2" t="s">
        <v>15</v>
      </c>
      <c r="H19" s="2" t="s">
        <v>90</v>
      </c>
      <c r="I19" s="11" t="s">
        <v>22</v>
      </c>
    </row>
    <row r="20" spans="1:18" ht="16.5" x14ac:dyDescent="0.45">
      <c r="A20" s="2">
        <v>1</v>
      </c>
      <c r="B20" s="2">
        <v>1</v>
      </c>
      <c r="C20" s="2">
        <v>1</v>
      </c>
      <c r="D20" s="2">
        <v>0</v>
      </c>
      <c r="E20" s="2">
        <f>SUM(B20:D20)</f>
        <v>2</v>
      </c>
      <c r="F20" s="5">
        <f>E20/$F$26</f>
        <v>0.13333333333333333</v>
      </c>
      <c r="G20" s="2">
        <v>3</v>
      </c>
      <c r="H20" s="2">
        <f>E20-G20</f>
        <v>-1</v>
      </c>
      <c r="J20" s="36" t="s">
        <v>88</v>
      </c>
      <c r="K20" s="2" t="s">
        <v>32</v>
      </c>
      <c r="L20" s="2" t="s">
        <v>33</v>
      </c>
    </row>
    <row r="21" spans="1:18" x14ac:dyDescent="0.35">
      <c r="A21" s="2">
        <v>2</v>
      </c>
      <c r="B21" s="2">
        <v>1</v>
      </c>
      <c r="C21" s="2">
        <v>1</v>
      </c>
      <c r="D21" s="2">
        <v>0</v>
      </c>
      <c r="E21" s="2">
        <f>SUM(B21:D21)</f>
        <v>2</v>
      </c>
      <c r="F21" s="5">
        <f>E21/$F$26</f>
        <v>0.13333333333333333</v>
      </c>
      <c r="G21" s="2">
        <v>2</v>
      </c>
      <c r="H21" s="2">
        <f>E21-G21</f>
        <v>0</v>
      </c>
      <c r="J21" s="2">
        <v>0.49999999999999922</v>
      </c>
      <c r="K21" s="6">
        <f>J21-J5</f>
        <v>0.99999999999999922</v>
      </c>
      <c r="L21" s="6">
        <f>J21+J5</f>
        <v>-7.7715611723760958E-16</v>
      </c>
      <c r="M21" t="s">
        <v>81</v>
      </c>
    </row>
    <row r="22" spans="1:18" x14ac:dyDescent="0.35">
      <c r="A22" s="2">
        <v>3</v>
      </c>
      <c r="B22" s="2">
        <v>2</v>
      </c>
      <c r="C22" s="2">
        <v>1</v>
      </c>
      <c r="D22" s="2">
        <v>1</v>
      </c>
      <c r="E22" s="2">
        <f>SUM(B22:D22)</f>
        <v>4</v>
      </c>
      <c r="F22" s="5">
        <f>E22/$F$26</f>
        <v>0.26666666666666666</v>
      </c>
      <c r="G22" s="2">
        <v>3</v>
      </c>
      <c r="H22" s="2">
        <f>E22-G22</f>
        <v>1</v>
      </c>
      <c r="J22" s="2">
        <v>0.30172413793103381</v>
      </c>
      <c r="K22" s="6">
        <f>J22-J6</f>
        <v>0</v>
      </c>
      <c r="L22" s="6">
        <f>J22+J6</f>
        <v>0.60344827586206762</v>
      </c>
      <c r="M22" t="s">
        <v>81</v>
      </c>
    </row>
    <row r="23" spans="1:18" x14ac:dyDescent="0.35">
      <c r="A23" s="2">
        <v>4</v>
      </c>
      <c r="B23" s="2">
        <v>3</v>
      </c>
      <c r="C23" s="2">
        <v>2</v>
      </c>
      <c r="D23" s="2">
        <v>0</v>
      </c>
      <c r="E23" s="2">
        <f>SUM(B23:D23)</f>
        <v>5</v>
      </c>
      <c r="F23" s="5">
        <f>E23/$F$26</f>
        <v>0.33333333333333331</v>
      </c>
      <c r="G23" s="2">
        <v>5</v>
      </c>
      <c r="H23" s="2">
        <f>E23-G23</f>
        <v>0</v>
      </c>
      <c r="J23" s="2">
        <v>0.19827586206896319</v>
      </c>
      <c r="K23" s="6">
        <f>J23-J7</f>
        <v>-2.1094237467877974E-15</v>
      </c>
      <c r="L23" s="6">
        <f>J23+J7</f>
        <v>0.3965517241379285</v>
      </c>
      <c r="M23" t="s">
        <v>81</v>
      </c>
    </row>
    <row r="24" spans="1:18" x14ac:dyDescent="0.35">
      <c r="A24" s="2">
        <v>5</v>
      </c>
      <c r="B24" s="2">
        <v>1</v>
      </c>
      <c r="C24" s="28">
        <v>0</v>
      </c>
      <c r="D24" s="28">
        <v>1</v>
      </c>
      <c r="E24" s="2">
        <f>SUM(B24:D24)</f>
        <v>2</v>
      </c>
      <c r="F24" s="5">
        <f>E24/$F$26</f>
        <v>0.13333333333333333</v>
      </c>
      <c r="G24" s="2">
        <v>2</v>
      </c>
      <c r="H24" s="2">
        <f>E24-G24</f>
        <v>0</v>
      </c>
      <c r="I24" s="39" t="s">
        <v>95</v>
      </c>
      <c r="J24" s="2">
        <v>0.40384615384615374</v>
      </c>
      <c r="K24" s="6">
        <f>J24-K5</f>
        <v>-4.4408920985006262E-16</v>
      </c>
      <c r="L24" s="6">
        <f>J24+K5</f>
        <v>0.80769230769230793</v>
      </c>
      <c r="M24" t="s">
        <v>80</v>
      </c>
    </row>
    <row r="25" spans="1:18" x14ac:dyDescent="0.35">
      <c r="A25" s="2" t="s">
        <v>13</v>
      </c>
      <c r="B25" s="2">
        <f t="shared" ref="B25:G25" si="3">SUM(B20:B24)</f>
        <v>8</v>
      </c>
      <c r="C25" s="2">
        <f t="shared" si="3"/>
        <v>5</v>
      </c>
      <c r="D25" s="2">
        <f t="shared" si="3"/>
        <v>2</v>
      </c>
      <c r="E25" s="4">
        <f t="shared" si="3"/>
        <v>15</v>
      </c>
      <c r="F25" s="6">
        <f t="shared" si="3"/>
        <v>1</v>
      </c>
      <c r="G25" s="4">
        <f t="shared" si="3"/>
        <v>15</v>
      </c>
      <c r="H25" s="6"/>
      <c r="J25" s="2">
        <v>0.2115384615384617</v>
      </c>
      <c r="K25" s="6">
        <f>J25-K6</f>
        <v>0</v>
      </c>
      <c r="L25" s="6">
        <f>J25+K6</f>
        <v>0.42307692307692335</v>
      </c>
      <c r="M25" t="s">
        <v>80</v>
      </c>
    </row>
    <row r="26" spans="1:18" x14ac:dyDescent="0.35">
      <c r="A26" s="2"/>
      <c r="B26" s="5">
        <f>B25/$F$26</f>
        <v>0.53333333333333333</v>
      </c>
      <c r="C26" s="5">
        <f>C25/$F$26</f>
        <v>0.33333333333333331</v>
      </c>
      <c r="D26" s="5">
        <f>D25/$F$26</f>
        <v>0.13333333333333333</v>
      </c>
      <c r="E26" s="6">
        <f>SUM(B26:D26)</f>
        <v>1</v>
      </c>
      <c r="F26" s="4">
        <v>15</v>
      </c>
      <c r="G26" t="s">
        <v>3</v>
      </c>
      <c r="J26" s="2">
        <v>0.1538461538461523</v>
      </c>
      <c r="K26" s="6">
        <f>J26-K7</f>
        <v>0.30769230769230649</v>
      </c>
      <c r="L26" s="6">
        <f>J26+K7</f>
        <v>-1.8873791418627661E-15</v>
      </c>
      <c r="M26" t="s">
        <v>80</v>
      </c>
    </row>
    <row r="27" spans="1:18" x14ac:dyDescent="0.35">
      <c r="J27" s="2">
        <v>0.19230769230769176</v>
      </c>
      <c r="K27" s="6">
        <f>J27-K8</f>
        <v>0.38461538461538336</v>
      </c>
      <c r="L27" s="6">
        <f>J27+K8</f>
        <v>0</v>
      </c>
      <c r="M27" t="s">
        <v>80</v>
      </c>
    </row>
    <row r="28" spans="1:18" x14ac:dyDescent="0.35">
      <c r="A28" s="3" t="s">
        <v>16</v>
      </c>
      <c r="B28" t="s">
        <v>23</v>
      </c>
      <c r="J28" s="2">
        <v>0.2692307692307721</v>
      </c>
      <c r="K28" s="6">
        <f>J28-K9</f>
        <v>0.53846153846154121</v>
      </c>
      <c r="L28" s="6">
        <f>J28+K9</f>
        <v>2.9420910152566648E-15</v>
      </c>
      <c r="M28" t="s">
        <v>80</v>
      </c>
    </row>
    <row r="29" spans="1:18" x14ac:dyDescent="0.35">
      <c r="A29" t="s">
        <v>4</v>
      </c>
      <c r="B29" s="2" t="s">
        <v>0</v>
      </c>
      <c r="C29" s="2" t="s">
        <v>1</v>
      </c>
      <c r="D29" s="2" t="s">
        <v>2</v>
      </c>
      <c r="E29" s="2" t="s">
        <v>13</v>
      </c>
    </row>
    <row r="30" spans="1:18" x14ac:dyDescent="0.35">
      <c r="A30" s="2">
        <v>1</v>
      </c>
      <c r="B30" s="5">
        <f>B20/$E20</f>
        <v>0.5</v>
      </c>
      <c r="C30" s="5">
        <f>C20/$E20</f>
        <v>0.5</v>
      </c>
      <c r="D30" s="5">
        <f>D20/$E20</f>
        <v>0</v>
      </c>
      <c r="E30" s="5">
        <f>SUM(B30:D30)</f>
        <v>1</v>
      </c>
      <c r="I30" s="40" t="s">
        <v>96</v>
      </c>
    </row>
    <row r="31" spans="1:18" x14ac:dyDescent="0.35">
      <c r="A31" s="2">
        <v>2</v>
      </c>
      <c r="B31" s="5">
        <f t="shared" ref="B31:D34" si="4">B21/$E21</f>
        <v>0.5</v>
      </c>
      <c r="C31" s="5">
        <f t="shared" si="4"/>
        <v>0.5</v>
      </c>
      <c r="D31" s="5">
        <f t="shared" si="4"/>
        <v>0</v>
      </c>
      <c r="E31" s="5">
        <f>SUM(B31:D31)</f>
        <v>1</v>
      </c>
    </row>
    <row r="32" spans="1:18" x14ac:dyDescent="0.35">
      <c r="A32" s="2">
        <v>3</v>
      </c>
      <c r="B32" s="5">
        <f t="shared" si="4"/>
        <v>0.5</v>
      </c>
      <c r="C32" s="5">
        <f t="shared" si="4"/>
        <v>0.25</v>
      </c>
      <c r="D32" s="5">
        <f t="shared" si="4"/>
        <v>0.25</v>
      </c>
      <c r="E32" s="5">
        <f>SUM(B32:D32)</f>
        <v>1</v>
      </c>
    </row>
    <row r="33" spans="1:14" x14ac:dyDescent="0.35">
      <c r="A33" s="2">
        <v>4</v>
      </c>
      <c r="B33" s="5">
        <f t="shared" si="4"/>
        <v>0.6</v>
      </c>
      <c r="C33" s="5">
        <f t="shared" si="4"/>
        <v>0.4</v>
      </c>
      <c r="D33" s="5">
        <f t="shared" si="4"/>
        <v>0</v>
      </c>
      <c r="E33" s="5">
        <f>SUM(B33:D33)</f>
        <v>1</v>
      </c>
    </row>
    <row r="34" spans="1:14" x14ac:dyDescent="0.35">
      <c r="A34" s="2">
        <v>5</v>
      </c>
      <c r="B34" s="5">
        <f t="shared" si="4"/>
        <v>0.5</v>
      </c>
      <c r="C34" s="5">
        <f t="shared" si="4"/>
        <v>0</v>
      </c>
      <c r="D34" s="5">
        <f t="shared" si="4"/>
        <v>0.5</v>
      </c>
      <c r="E34" s="5">
        <f>SUM(B34:D34)</f>
        <v>1</v>
      </c>
    </row>
    <row r="36" spans="1:14" ht="18.5" x14ac:dyDescent="0.45">
      <c r="A36" s="10" t="s">
        <v>18</v>
      </c>
    </row>
    <row r="38" spans="1:14" x14ac:dyDescent="0.35">
      <c r="A38" s="3" t="s">
        <v>24</v>
      </c>
      <c r="I38" s="3" t="s">
        <v>25</v>
      </c>
    </row>
    <row r="39" spans="1:14" x14ac:dyDescent="0.35">
      <c r="A39" t="s">
        <v>20</v>
      </c>
      <c r="B39" s="2" t="s">
        <v>0</v>
      </c>
      <c r="C39" s="2" t="s">
        <v>1</v>
      </c>
      <c r="D39" s="2" t="s">
        <v>2</v>
      </c>
      <c r="E39" s="2" t="s">
        <v>21</v>
      </c>
      <c r="F39" s="2" t="s">
        <v>0</v>
      </c>
      <c r="G39" s="2" t="s">
        <v>1</v>
      </c>
      <c r="H39" s="2" t="s">
        <v>2</v>
      </c>
      <c r="I39" s="11" t="s">
        <v>20</v>
      </c>
      <c r="J39" s="2" t="s">
        <v>0</v>
      </c>
      <c r="K39" s="2" t="s">
        <v>1</v>
      </c>
      <c r="L39" s="2" t="s">
        <v>2</v>
      </c>
      <c r="M39" s="2" t="s">
        <v>21</v>
      </c>
    </row>
    <row r="40" spans="1:14" x14ac:dyDescent="0.35">
      <c r="A40">
        <v>1</v>
      </c>
      <c r="B40" s="2">
        <v>58</v>
      </c>
      <c r="C40" s="2">
        <v>41</v>
      </c>
      <c r="D40" s="2">
        <v>17</v>
      </c>
      <c r="E40" s="2" t="s">
        <v>0</v>
      </c>
      <c r="F40" s="2">
        <f>IF(E40 = "A",1,0)</f>
        <v>1</v>
      </c>
      <c r="G40" s="2">
        <f>IF(E40 = "B",1,0)</f>
        <v>0</v>
      </c>
      <c r="H40" s="2">
        <f>IF(E40 = "C",1,0)</f>
        <v>0</v>
      </c>
      <c r="I40" s="11" t="s">
        <v>26</v>
      </c>
      <c r="J40" s="2">
        <v>10</v>
      </c>
      <c r="K40" s="2">
        <v>6</v>
      </c>
      <c r="L40" s="2">
        <v>4</v>
      </c>
      <c r="M40" s="2" t="s">
        <v>0</v>
      </c>
    </row>
    <row r="41" spans="1:14" x14ac:dyDescent="0.35">
      <c r="A41">
        <f>A40+1</f>
        <v>2</v>
      </c>
      <c r="B41" s="2">
        <f>B40/3</f>
        <v>19.333333333333332</v>
      </c>
      <c r="C41" s="2">
        <v>41</v>
      </c>
      <c r="D41" s="2">
        <v>17</v>
      </c>
      <c r="E41" s="2" t="s">
        <v>1</v>
      </c>
      <c r="F41" s="2">
        <f t="shared" ref="F41:F54" si="5">IF(E41 = "A",1,0)</f>
        <v>0</v>
      </c>
      <c r="G41" s="2">
        <f t="shared" ref="G41:G54" si="6">IF(E41 = "B",1,0)</f>
        <v>1</v>
      </c>
      <c r="H41" s="2">
        <f t="shared" ref="H41:H54" si="7">IF(E41 = "C",1,0)</f>
        <v>0</v>
      </c>
      <c r="J41" s="2">
        <f>J40/3</f>
        <v>3.3333333333333335</v>
      </c>
      <c r="K41" s="2">
        <v>6</v>
      </c>
      <c r="L41" s="2">
        <v>4</v>
      </c>
      <c r="M41" s="2" t="s">
        <v>1</v>
      </c>
    </row>
    <row r="42" spans="1:14" x14ac:dyDescent="0.35">
      <c r="A42">
        <f t="shared" ref="A42:A54" si="8">A41+1</f>
        <v>3</v>
      </c>
      <c r="B42" s="2">
        <v>19.333333333333332</v>
      </c>
      <c r="C42" s="2">
        <f>C40/3</f>
        <v>13.666666666666666</v>
      </c>
      <c r="D42" s="2">
        <v>17</v>
      </c>
      <c r="E42" s="2" t="s">
        <v>0</v>
      </c>
      <c r="F42" s="2">
        <f t="shared" si="5"/>
        <v>1</v>
      </c>
      <c r="G42" s="2">
        <f t="shared" si="6"/>
        <v>0</v>
      </c>
      <c r="H42" s="2">
        <f t="shared" si="7"/>
        <v>0</v>
      </c>
      <c r="I42" t="s">
        <v>27</v>
      </c>
      <c r="J42" s="2">
        <v>6</v>
      </c>
      <c r="K42" s="2">
        <v>8</v>
      </c>
      <c r="L42" s="2">
        <v>3</v>
      </c>
      <c r="M42" s="2" t="s">
        <v>1</v>
      </c>
    </row>
    <row r="43" spans="1:14" x14ac:dyDescent="0.35">
      <c r="A43">
        <f t="shared" si="8"/>
        <v>4</v>
      </c>
      <c r="B43" s="2">
        <f>B40/5</f>
        <v>11.6</v>
      </c>
      <c r="C43" s="2">
        <v>13.666666666666666</v>
      </c>
      <c r="D43" s="2">
        <v>17</v>
      </c>
      <c r="E43" s="2" t="s">
        <v>2</v>
      </c>
      <c r="F43" s="2">
        <f t="shared" si="5"/>
        <v>0</v>
      </c>
      <c r="G43" s="2">
        <f t="shared" si="6"/>
        <v>0</v>
      </c>
      <c r="H43" s="2">
        <f t="shared" si="7"/>
        <v>1</v>
      </c>
      <c r="J43" s="2">
        <v>6</v>
      </c>
      <c r="K43" s="2">
        <f>K42/3</f>
        <v>2.6666666666666665</v>
      </c>
      <c r="L43" s="2">
        <v>3</v>
      </c>
      <c r="M43" s="2" t="s">
        <v>0</v>
      </c>
    </row>
    <row r="44" spans="1:14" x14ac:dyDescent="0.35">
      <c r="A44">
        <f t="shared" si="8"/>
        <v>5</v>
      </c>
      <c r="B44" s="2">
        <v>11.6</v>
      </c>
      <c r="C44" s="2">
        <v>13.666666666666666</v>
      </c>
      <c r="D44" s="2">
        <f>D40/3</f>
        <v>5.666666666666667</v>
      </c>
      <c r="E44" s="2" t="s">
        <v>1</v>
      </c>
      <c r="F44" s="2">
        <f t="shared" si="5"/>
        <v>0</v>
      </c>
      <c r="G44" s="2">
        <f t="shared" si="6"/>
        <v>1</v>
      </c>
      <c r="H44" s="2">
        <f t="shared" si="7"/>
        <v>0</v>
      </c>
      <c r="I44" t="s">
        <v>28</v>
      </c>
      <c r="J44" s="2">
        <v>13</v>
      </c>
      <c r="K44" s="2">
        <v>9</v>
      </c>
      <c r="L44" s="2">
        <v>3</v>
      </c>
      <c r="M44" s="2" t="s">
        <v>0</v>
      </c>
    </row>
    <row r="45" spans="1:14" x14ac:dyDescent="0.35">
      <c r="A45">
        <f t="shared" si="8"/>
        <v>6</v>
      </c>
      <c r="B45" s="2">
        <v>11.6</v>
      </c>
      <c r="C45" s="2">
        <f>C40/5</f>
        <v>8.1999999999999993</v>
      </c>
      <c r="D45" s="2">
        <v>5.666666666666667</v>
      </c>
      <c r="E45" s="2" t="s">
        <v>0</v>
      </c>
      <c r="F45" s="2">
        <f t="shared" si="5"/>
        <v>1</v>
      </c>
      <c r="G45" s="2">
        <f t="shared" si="6"/>
        <v>0</v>
      </c>
      <c r="H45" s="2">
        <f t="shared" si="7"/>
        <v>0</v>
      </c>
      <c r="J45" s="2">
        <f>J44/3</f>
        <v>4.333333333333333</v>
      </c>
      <c r="K45" s="2">
        <v>9</v>
      </c>
      <c r="L45" s="2">
        <v>3</v>
      </c>
      <c r="M45" s="2" t="s">
        <v>1</v>
      </c>
    </row>
    <row r="46" spans="1:14" x14ac:dyDescent="0.35">
      <c r="A46">
        <f t="shared" si="8"/>
        <v>7</v>
      </c>
      <c r="B46" s="2">
        <f>B40/7</f>
        <v>8.2857142857142865</v>
      </c>
      <c r="C46" s="2">
        <v>8.1999999999999993</v>
      </c>
      <c r="D46" s="2">
        <v>5.666666666666667</v>
      </c>
      <c r="E46" s="2" t="s">
        <v>0</v>
      </c>
      <c r="F46" s="2">
        <f t="shared" si="5"/>
        <v>1</v>
      </c>
      <c r="G46" s="2">
        <f t="shared" si="6"/>
        <v>0</v>
      </c>
      <c r="H46" s="2">
        <f t="shared" si="7"/>
        <v>0</v>
      </c>
      <c r="J46" s="2">
        <v>4.333333333333333</v>
      </c>
      <c r="K46" s="2">
        <f>K44/3</f>
        <v>3</v>
      </c>
      <c r="L46" s="2">
        <v>3</v>
      </c>
      <c r="M46" s="2" t="s">
        <v>0</v>
      </c>
    </row>
    <row r="47" spans="1:14" x14ac:dyDescent="0.35">
      <c r="A47">
        <f t="shared" si="8"/>
        <v>8</v>
      </c>
      <c r="B47" s="2">
        <f>B40/9</f>
        <v>6.4444444444444446</v>
      </c>
      <c r="C47" s="2">
        <v>8.1999999999999993</v>
      </c>
      <c r="D47" s="2">
        <v>5.666666666666667</v>
      </c>
      <c r="E47" s="2" t="s">
        <v>1</v>
      </c>
      <c r="F47" s="2">
        <f t="shared" si="5"/>
        <v>0</v>
      </c>
      <c r="G47" s="2">
        <f t="shared" si="6"/>
        <v>1</v>
      </c>
      <c r="H47" s="2">
        <f t="shared" si="7"/>
        <v>0</v>
      </c>
      <c r="J47" s="2">
        <f>J44/5</f>
        <v>2.6</v>
      </c>
      <c r="K47" s="2">
        <v>3</v>
      </c>
      <c r="L47" s="2">
        <v>3</v>
      </c>
      <c r="M47" s="2" t="s">
        <v>2</v>
      </c>
      <c r="N47" t="s">
        <v>91</v>
      </c>
    </row>
    <row r="48" spans="1:14" x14ac:dyDescent="0.35">
      <c r="A48">
        <f t="shared" si="8"/>
        <v>9</v>
      </c>
      <c r="B48" s="2">
        <v>6.4444444444444446</v>
      </c>
      <c r="C48" s="2">
        <f>C40/7</f>
        <v>5.8571428571428568</v>
      </c>
      <c r="D48" s="2">
        <v>5.666666666666667</v>
      </c>
      <c r="E48" s="2" t="s">
        <v>0</v>
      </c>
      <c r="F48" s="2">
        <f t="shared" si="5"/>
        <v>1</v>
      </c>
      <c r="G48" s="2">
        <f t="shared" si="6"/>
        <v>0</v>
      </c>
      <c r="H48" s="2">
        <f t="shared" si="7"/>
        <v>0</v>
      </c>
      <c r="I48" t="s">
        <v>30</v>
      </c>
      <c r="J48" s="2">
        <v>21</v>
      </c>
      <c r="K48" s="2">
        <v>15</v>
      </c>
      <c r="L48" s="2">
        <v>5</v>
      </c>
      <c r="M48" s="2" t="s">
        <v>0</v>
      </c>
    </row>
    <row r="49" spans="1:16" x14ac:dyDescent="0.35">
      <c r="A49">
        <f t="shared" si="8"/>
        <v>10</v>
      </c>
      <c r="B49" s="2">
        <f>B40/11</f>
        <v>5.2727272727272725</v>
      </c>
      <c r="C49" s="2">
        <v>5.8571428571428568</v>
      </c>
      <c r="D49" s="2">
        <v>5.666666666666667</v>
      </c>
      <c r="E49" s="2" t="s">
        <v>1</v>
      </c>
      <c r="F49" s="2">
        <f t="shared" si="5"/>
        <v>0</v>
      </c>
      <c r="G49" s="2">
        <f t="shared" si="6"/>
        <v>1</v>
      </c>
      <c r="H49" s="2">
        <f t="shared" si="7"/>
        <v>0</v>
      </c>
      <c r="J49" s="2">
        <f>J48/3</f>
        <v>7</v>
      </c>
      <c r="K49" s="2">
        <v>15</v>
      </c>
      <c r="L49" s="2">
        <v>5</v>
      </c>
      <c r="M49" s="2" t="s">
        <v>1</v>
      </c>
    </row>
    <row r="50" spans="1:16" x14ac:dyDescent="0.35">
      <c r="A50">
        <f t="shared" si="8"/>
        <v>11</v>
      </c>
      <c r="B50" s="2">
        <v>5.2727272727272725</v>
      </c>
      <c r="C50" s="2">
        <f>C40/9</f>
        <v>4.5555555555555554</v>
      </c>
      <c r="D50" s="2">
        <v>5.666666666666667</v>
      </c>
      <c r="E50" s="2" t="s">
        <v>2</v>
      </c>
      <c r="F50" s="2">
        <f t="shared" si="5"/>
        <v>0</v>
      </c>
      <c r="G50" s="2">
        <f t="shared" si="6"/>
        <v>0</v>
      </c>
      <c r="H50" s="2">
        <f t="shared" si="7"/>
        <v>1</v>
      </c>
      <c r="J50" s="2">
        <v>7</v>
      </c>
      <c r="K50" s="2">
        <f>K49/3</f>
        <v>5</v>
      </c>
      <c r="L50" s="2">
        <v>5</v>
      </c>
      <c r="M50" s="2" t="s">
        <v>0</v>
      </c>
    </row>
    <row r="51" spans="1:16" x14ac:dyDescent="0.35">
      <c r="A51">
        <f t="shared" si="8"/>
        <v>12</v>
      </c>
      <c r="B51" s="2">
        <v>5.2727272727272725</v>
      </c>
      <c r="C51" s="2">
        <v>4.5555555555555554</v>
      </c>
      <c r="D51" s="2">
        <f>D40/5</f>
        <v>3.4</v>
      </c>
      <c r="E51" s="2" t="s">
        <v>0</v>
      </c>
      <c r="F51" s="2">
        <f t="shared" si="5"/>
        <v>1</v>
      </c>
      <c r="G51" s="2">
        <f t="shared" si="6"/>
        <v>0</v>
      </c>
      <c r="H51" s="2">
        <f t="shared" si="7"/>
        <v>0</v>
      </c>
      <c r="J51" s="2">
        <f>J48/5</f>
        <v>4.2</v>
      </c>
      <c r="K51" s="2">
        <v>5</v>
      </c>
      <c r="L51" s="2">
        <v>5</v>
      </c>
      <c r="M51" s="2" t="s">
        <v>1</v>
      </c>
      <c r="N51" t="s">
        <v>91</v>
      </c>
    </row>
    <row r="52" spans="1:16" x14ac:dyDescent="0.35">
      <c r="A52">
        <f t="shared" si="8"/>
        <v>13</v>
      </c>
      <c r="B52" s="2">
        <f>B40/13</f>
        <v>4.4615384615384617</v>
      </c>
      <c r="C52" s="2">
        <v>4.5555555555555554</v>
      </c>
      <c r="D52" s="2">
        <v>3.4</v>
      </c>
      <c r="E52" s="2" t="s">
        <v>1</v>
      </c>
      <c r="F52" s="2">
        <f t="shared" si="5"/>
        <v>0</v>
      </c>
      <c r="G52" s="2">
        <f t="shared" si="6"/>
        <v>1</v>
      </c>
      <c r="H52" s="2">
        <f t="shared" si="7"/>
        <v>0</v>
      </c>
      <c r="J52" s="2">
        <v>4.2</v>
      </c>
      <c r="K52" s="2">
        <f>K48/5</f>
        <v>3</v>
      </c>
      <c r="L52" s="2">
        <v>5</v>
      </c>
      <c r="M52" s="2" t="s">
        <v>2</v>
      </c>
    </row>
    <row r="53" spans="1:16" x14ac:dyDescent="0.35">
      <c r="A53">
        <f t="shared" si="8"/>
        <v>14</v>
      </c>
      <c r="B53" s="2">
        <v>4.4615384615384617</v>
      </c>
      <c r="C53" s="2">
        <f>C40/11</f>
        <v>3.7272727272727271</v>
      </c>
      <c r="D53" s="2">
        <v>3.4</v>
      </c>
      <c r="E53" s="2" t="s">
        <v>0</v>
      </c>
      <c r="F53" s="2">
        <f t="shared" si="5"/>
        <v>1</v>
      </c>
      <c r="G53" s="2">
        <f t="shared" si="6"/>
        <v>0</v>
      </c>
      <c r="H53" s="2">
        <f t="shared" si="7"/>
        <v>0</v>
      </c>
      <c r="I53" t="s">
        <v>31</v>
      </c>
      <c r="J53" s="2">
        <v>8</v>
      </c>
      <c r="K53" s="2">
        <v>3</v>
      </c>
      <c r="L53" s="2">
        <v>2</v>
      </c>
      <c r="M53" s="2" t="s">
        <v>0</v>
      </c>
      <c r="N53" s="2"/>
      <c r="O53" s="2"/>
      <c r="P53" s="2"/>
    </row>
    <row r="54" spans="1:16" x14ac:dyDescent="0.35">
      <c r="A54">
        <f t="shared" si="8"/>
        <v>15</v>
      </c>
      <c r="B54" s="2">
        <f>B40/15</f>
        <v>3.8666666666666667</v>
      </c>
      <c r="C54" s="2">
        <v>3.7272727272727271</v>
      </c>
      <c r="D54" s="2">
        <v>3.8</v>
      </c>
      <c r="E54" s="2" t="s">
        <v>0</v>
      </c>
      <c r="F54" s="2">
        <f t="shared" si="5"/>
        <v>1</v>
      </c>
      <c r="G54" s="2">
        <f t="shared" si="6"/>
        <v>0</v>
      </c>
      <c r="H54" s="2">
        <f t="shared" si="7"/>
        <v>0</v>
      </c>
      <c r="J54" s="2">
        <f>J53/3</f>
        <v>2.6666666666666665</v>
      </c>
      <c r="K54" s="2">
        <v>3</v>
      </c>
      <c r="L54" s="2">
        <v>2</v>
      </c>
      <c r="M54" s="2" t="s">
        <v>1</v>
      </c>
    </row>
    <row r="55" spans="1:16" x14ac:dyDescent="0.35">
      <c r="B55" s="2"/>
      <c r="C55" s="2"/>
      <c r="D55" s="2"/>
      <c r="E55" s="2"/>
      <c r="F55" s="4">
        <f>SUM(F40:F54)</f>
        <v>8</v>
      </c>
      <c r="G55" s="4">
        <f>SUM(G40:G54)</f>
        <v>5</v>
      </c>
      <c r="H55" s="4">
        <f>SUM(H40:H54)</f>
        <v>2</v>
      </c>
      <c r="J55" s="4">
        <f>COUNTIF(M40:M54,"A")</f>
        <v>7</v>
      </c>
      <c r="K55" s="4">
        <f>COUNTIF(M40:M54,"B")</f>
        <v>6</v>
      </c>
      <c r="L55" s="4">
        <f>COUNTIF(M40:M54,"c")</f>
        <v>2</v>
      </c>
    </row>
    <row r="56" spans="1:16" x14ac:dyDescent="0.35">
      <c r="B56" s="2"/>
      <c r="C56" s="2"/>
      <c r="D56" s="2"/>
      <c r="E56" s="2"/>
      <c r="I56" t="s">
        <v>92</v>
      </c>
      <c r="J56" s="2"/>
      <c r="K56" s="2"/>
      <c r="L56" s="2"/>
    </row>
    <row r="57" spans="1:16" x14ac:dyDescent="0.35">
      <c r="I57" t="s">
        <v>93</v>
      </c>
      <c r="J57" s="2"/>
      <c r="K57" s="2"/>
      <c r="L57" s="2"/>
    </row>
    <row r="58" spans="1:16" x14ac:dyDescent="0.35">
      <c r="I58" t="s">
        <v>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3"/>
  <sheetViews>
    <sheetView topLeftCell="B2" workbookViewId="0">
      <selection activeCell="S2" sqref="S2"/>
    </sheetView>
  </sheetViews>
  <sheetFormatPr defaultRowHeight="14.5" x14ac:dyDescent="0.35"/>
  <cols>
    <col min="1" max="1" width="11.08984375" customWidth="1"/>
    <col min="2" max="2" width="10.08984375" bestFit="1" customWidth="1"/>
    <col min="3" max="5" width="9.08984375" bestFit="1" customWidth="1"/>
    <col min="6" max="6" width="10.08984375" bestFit="1" customWidth="1"/>
    <col min="7" max="8" width="9.08984375" bestFit="1" customWidth="1"/>
    <col min="9" max="9" width="10.08984375" bestFit="1" customWidth="1"/>
    <col min="11" max="11" width="9.7265625" customWidth="1"/>
    <col min="12" max="12" width="8.1796875" customWidth="1"/>
    <col min="17" max="17" width="8.90625" customWidth="1"/>
    <col min="21" max="21" width="10" bestFit="1" customWidth="1"/>
  </cols>
  <sheetData>
    <row r="1" spans="1:24" ht="21" x14ac:dyDescent="0.5">
      <c r="A1" s="1" t="s">
        <v>8</v>
      </c>
      <c r="O1" s="3" t="s">
        <v>6</v>
      </c>
      <c r="S1" s="3" t="s">
        <v>12</v>
      </c>
    </row>
    <row r="2" spans="1:24" ht="18.5" x14ac:dyDescent="0.45">
      <c r="A2" s="10" t="s">
        <v>19</v>
      </c>
      <c r="O2" s="2" t="s">
        <v>81</v>
      </c>
      <c r="P2" t="s">
        <v>80</v>
      </c>
      <c r="Q2" s="11" t="s">
        <v>82</v>
      </c>
      <c r="S2" s="2">
        <f>O3*SUM(O39:O46)+P3*SUM(R39:R67)+Q3*SUM(U39:AB67)</f>
        <v>0</v>
      </c>
    </row>
    <row r="3" spans="1:24" ht="15" thickBot="1" x14ac:dyDescent="0.4">
      <c r="A3" s="3" t="s">
        <v>7</v>
      </c>
      <c r="K3" s="3" t="s">
        <v>9</v>
      </c>
      <c r="O3" s="14">
        <v>1</v>
      </c>
      <c r="P3" s="13">
        <v>5</v>
      </c>
      <c r="Q3" s="14">
        <v>0.25</v>
      </c>
    </row>
    <row r="4" spans="1:24" ht="15" thickBot="1" x14ac:dyDescent="0.4">
      <c r="A4" t="s">
        <v>4</v>
      </c>
      <c r="B4" s="15" t="s">
        <v>39</v>
      </c>
      <c r="C4" s="15" t="s">
        <v>2</v>
      </c>
      <c r="D4" s="15" t="s">
        <v>40</v>
      </c>
      <c r="E4" s="15" t="s">
        <v>41</v>
      </c>
      <c r="F4" s="15" t="s">
        <v>36</v>
      </c>
      <c r="G4" s="15" t="s">
        <v>38</v>
      </c>
      <c r="H4" s="15" t="s">
        <v>37</v>
      </c>
      <c r="I4" s="15" t="s">
        <v>42</v>
      </c>
      <c r="J4" s="2" t="s">
        <v>13</v>
      </c>
      <c r="K4" s="2" t="s">
        <v>14</v>
      </c>
      <c r="L4" s="18" t="s">
        <v>71</v>
      </c>
      <c r="O4" t="s">
        <v>81</v>
      </c>
      <c r="P4" t="s">
        <v>80</v>
      </c>
      <c r="Q4" t="s">
        <v>82</v>
      </c>
    </row>
    <row r="5" spans="1:24" ht="15" thickBot="1" x14ac:dyDescent="0.4">
      <c r="A5" t="s">
        <v>43</v>
      </c>
      <c r="B5" s="16">
        <v>0.19070000000000001</v>
      </c>
      <c r="C5" s="16">
        <v>8.48E-2</v>
      </c>
      <c r="D5" s="16">
        <v>6.8699999999999997E-2</v>
      </c>
      <c r="E5" s="16">
        <v>3.1699999999999999E-2</v>
      </c>
      <c r="F5" s="16">
        <v>0.28070000000000001</v>
      </c>
      <c r="G5" s="16">
        <v>0.1173</v>
      </c>
      <c r="H5" s="16">
        <v>0.1002</v>
      </c>
      <c r="I5" s="16">
        <v>0.1067</v>
      </c>
      <c r="J5" s="17">
        <f>SUM(B5:I5)</f>
        <v>0.98080000000000001</v>
      </c>
      <c r="K5" s="20">
        <v>728089</v>
      </c>
      <c r="L5" s="22">
        <f>K5/$K$34</f>
        <v>9.3640190395594305E-2</v>
      </c>
      <c r="O5" s="17">
        <f>B35-B69</f>
        <v>0.19398740605321957</v>
      </c>
      <c r="P5" s="6">
        <f>L5-K39</f>
        <v>9.3640190395594305E-2</v>
      </c>
      <c r="Q5" s="13">
        <f>(B5/$J5)*$J39-B39</f>
        <v>0</v>
      </c>
      <c r="R5" s="13">
        <f t="shared" ref="R5:X5" si="0">(C5/$J5)*$J39-C39</f>
        <v>0</v>
      </c>
      <c r="S5" s="13">
        <f t="shared" si="0"/>
        <v>0</v>
      </c>
      <c r="T5" s="13">
        <f t="shared" si="0"/>
        <v>0</v>
      </c>
      <c r="U5" s="13">
        <f t="shared" si="0"/>
        <v>0</v>
      </c>
      <c r="V5" s="13">
        <f t="shared" si="0"/>
        <v>0</v>
      </c>
      <c r="W5" s="13">
        <f t="shared" si="0"/>
        <v>0</v>
      </c>
      <c r="X5" s="13">
        <f t="shared" si="0"/>
        <v>0</v>
      </c>
    </row>
    <row r="6" spans="1:24" ht="15" thickBot="1" x14ac:dyDescent="0.4">
      <c r="A6" t="s">
        <v>44</v>
      </c>
      <c r="B6" s="19">
        <v>0.24010000000000001</v>
      </c>
      <c r="C6" s="19">
        <v>7.3899999999999993E-2</v>
      </c>
      <c r="D6" s="19">
        <v>5.9499999999999997E-2</v>
      </c>
      <c r="E6" s="19">
        <v>4.8899999999999999E-2</v>
      </c>
      <c r="F6" s="19">
        <v>0.2712</v>
      </c>
      <c r="G6" s="19">
        <v>6.2799999999999995E-2</v>
      </c>
      <c r="H6" s="19">
        <v>5.1400000000000001E-2</v>
      </c>
      <c r="I6" s="19">
        <v>0.17549999999999999</v>
      </c>
      <c r="J6" s="17">
        <f t="shared" ref="J6:J34" si="1">SUM(B6:I6)</f>
        <v>0.98329999999999995</v>
      </c>
      <c r="K6" s="20">
        <v>1006456</v>
      </c>
      <c r="L6" s="22">
        <f t="shared" ref="L6:L33" si="2">K6/$K$34</f>
        <v>0.12944122417010592</v>
      </c>
      <c r="O6" s="17">
        <f>C35-C69</f>
        <v>6.8149502335973985E-2</v>
      </c>
      <c r="P6" s="6">
        <f t="shared" ref="P6:P33" si="3">L6-K40</f>
        <v>0.12944122417010592</v>
      </c>
      <c r="Q6" s="13">
        <f t="shared" ref="Q6:Q33" si="4">(B6/$J6)*$J40-B40</f>
        <v>0</v>
      </c>
      <c r="R6" s="13">
        <f t="shared" ref="R6:R33" si="5">(C6/$J6)*$J40-C40</f>
        <v>0</v>
      </c>
      <c r="S6" s="13">
        <f t="shared" ref="S6:S33" si="6">(D6/$J6)*$J40-D40</f>
        <v>0</v>
      </c>
      <c r="T6" s="13">
        <f t="shared" ref="T6:T33" si="7">(E6/$J6)*$J40-E40</f>
        <v>0</v>
      </c>
      <c r="U6" s="13">
        <f t="shared" ref="U6:U33" si="8">(F6/$J6)*$J40-F40</f>
        <v>0</v>
      </c>
      <c r="V6" s="13">
        <f t="shared" ref="V6:V33" si="9">(G6/$J6)*$J40-G40</f>
        <v>0</v>
      </c>
      <c r="W6" s="13">
        <f t="shared" ref="W6:W33" si="10">(H6/$J6)*$J40-H40</f>
        <v>0</v>
      </c>
      <c r="X6" s="13">
        <f t="shared" ref="X6:X33" si="11">(I6/$J6)*$J40-I40</f>
        <v>0</v>
      </c>
    </row>
    <row r="7" spans="1:24" ht="15" thickBot="1" x14ac:dyDescent="0.4">
      <c r="A7" t="s">
        <v>45</v>
      </c>
      <c r="B7" s="16">
        <v>0.18260000000000001</v>
      </c>
      <c r="C7" s="16">
        <v>7.2499999999999995E-2</v>
      </c>
      <c r="D7" s="16">
        <v>5.0099999999999999E-2</v>
      </c>
      <c r="E7" s="16">
        <v>5.9299999999999999E-2</v>
      </c>
      <c r="F7" s="16">
        <v>0.2913</v>
      </c>
      <c r="G7" s="16">
        <v>7.85E-2</v>
      </c>
      <c r="H7" s="16">
        <v>6.7299999999999999E-2</v>
      </c>
      <c r="I7" s="16">
        <v>0.18179999999999999</v>
      </c>
      <c r="J7" s="17">
        <f t="shared" si="1"/>
        <v>0.98339999999999994</v>
      </c>
      <c r="K7" s="20">
        <v>292255</v>
      </c>
      <c r="L7" s="22">
        <f t="shared" si="2"/>
        <v>3.7587182122054329E-2</v>
      </c>
      <c r="O7" s="17">
        <f>D35-D69</f>
        <v>4.6821044078813732E-2</v>
      </c>
      <c r="P7" s="6">
        <f t="shared" si="3"/>
        <v>3.7587182122054329E-2</v>
      </c>
      <c r="Q7" s="13">
        <f t="shared" si="4"/>
        <v>0</v>
      </c>
      <c r="R7" s="13">
        <f t="shared" si="5"/>
        <v>0</v>
      </c>
      <c r="S7" s="13">
        <f t="shared" si="6"/>
        <v>0</v>
      </c>
      <c r="T7" s="13">
        <f t="shared" si="7"/>
        <v>0</v>
      </c>
      <c r="U7" s="13">
        <f t="shared" si="8"/>
        <v>0</v>
      </c>
      <c r="V7" s="13">
        <f t="shared" si="9"/>
        <v>0</v>
      </c>
      <c r="W7" s="13">
        <f t="shared" si="10"/>
        <v>0</v>
      </c>
      <c r="X7" s="13">
        <f t="shared" si="11"/>
        <v>0</v>
      </c>
    </row>
    <row r="8" spans="1:24" ht="15" thickBot="1" x14ac:dyDescent="0.4">
      <c r="A8" t="s">
        <v>46</v>
      </c>
      <c r="B8" s="19">
        <v>0.19209999999999999</v>
      </c>
      <c r="C8" s="19">
        <v>5.9400000000000001E-2</v>
      </c>
      <c r="D8" s="19">
        <v>3.5900000000000001E-2</v>
      </c>
      <c r="E8" s="19">
        <v>4.7399999999999998E-2</v>
      </c>
      <c r="F8" s="19">
        <v>0.32929999999999998</v>
      </c>
      <c r="G8" s="19">
        <v>5.1999999999999998E-2</v>
      </c>
      <c r="H8" s="19">
        <v>4.0099999999999997E-2</v>
      </c>
      <c r="I8" s="19">
        <v>0.2301</v>
      </c>
      <c r="J8" s="17">
        <f t="shared" si="1"/>
        <v>0.98629999999999995</v>
      </c>
      <c r="K8" s="20">
        <v>223767</v>
      </c>
      <c r="L8" s="22">
        <f t="shared" si="2"/>
        <v>2.8778877972680469E-2</v>
      </c>
      <c r="O8" s="17">
        <f>E35-E69</f>
        <v>5.4235222425350393E-2</v>
      </c>
      <c r="P8" s="6">
        <f t="shared" si="3"/>
        <v>2.8778877972680469E-2</v>
      </c>
      <c r="Q8" s="13">
        <f t="shared" si="4"/>
        <v>0</v>
      </c>
      <c r="R8" s="13">
        <f t="shared" si="5"/>
        <v>0</v>
      </c>
      <c r="S8" s="13">
        <f t="shared" si="6"/>
        <v>0</v>
      </c>
      <c r="T8" s="13">
        <f t="shared" si="7"/>
        <v>0</v>
      </c>
      <c r="U8" s="13">
        <f t="shared" si="8"/>
        <v>0</v>
      </c>
      <c r="V8" s="13">
        <f t="shared" si="9"/>
        <v>0</v>
      </c>
      <c r="W8" s="13">
        <f t="shared" si="10"/>
        <v>0</v>
      </c>
      <c r="X8" s="13">
        <f t="shared" si="11"/>
        <v>0</v>
      </c>
    </row>
    <row r="9" spans="1:24" ht="15" thickBot="1" x14ac:dyDescent="0.4">
      <c r="A9" t="s">
        <v>51</v>
      </c>
      <c r="B9" s="16">
        <v>0.1983</v>
      </c>
      <c r="C9" s="16">
        <v>6.4799999999999996E-2</v>
      </c>
      <c r="D9" s="16">
        <v>4.41E-2</v>
      </c>
      <c r="E9" s="16">
        <v>5.9700000000000003E-2</v>
      </c>
      <c r="F9" s="16">
        <v>0.30549999999999999</v>
      </c>
      <c r="G9" s="16">
        <v>5.62E-2</v>
      </c>
      <c r="H9" s="16">
        <v>4.6300000000000001E-2</v>
      </c>
      <c r="I9" s="16">
        <v>0.21199999999999999</v>
      </c>
      <c r="J9" s="17">
        <f t="shared" si="1"/>
        <v>0.9869</v>
      </c>
      <c r="K9" s="20">
        <v>356210</v>
      </c>
      <c r="L9" s="22">
        <f t="shared" si="2"/>
        <v>4.5812493006781654E-2</v>
      </c>
      <c r="O9" s="17">
        <f>F35-F69</f>
        <v>0.30804387568555752</v>
      </c>
      <c r="P9" s="6">
        <f t="shared" si="3"/>
        <v>4.5812493006781654E-2</v>
      </c>
      <c r="Q9" s="13">
        <f t="shared" si="4"/>
        <v>0</v>
      </c>
      <c r="R9" s="13">
        <f t="shared" si="5"/>
        <v>0</v>
      </c>
      <c r="S9" s="13">
        <f t="shared" si="6"/>
        <v>0</v>
      </c>
      <c r="T9" s="13">
        <f t="shared" si="7"/>
        <v>0</v>
      </c>
      <c r="U9" s="13">
        <f t="shared" si="8"/>
        <v>0</v>
      </c>
      <c r="V9" s="13">
        <f t="shared" si="9"/>
        <v>0</v>
      </c>
      <c r="W9" s="13">
        <f t="shared" si="10"/>
        <v>0</v>
      </c>
      <c r="X9" s="13">
        <f t="shared" si="11"/>
        <v>0</v>
      </c>
    </row>
    <row r="10" spans="1:24" ht="15" thickBot="1" x14ac:dyDescent="0.4">
      <c r="A10" t="s">
        <v>52</v>
      </c>
      <c r="B10" s="19">
        <v>0.18729999999999999</v>
      </c>
      <c r="C10" s="19">
        <v>7.4499999999999997E-2</v>
      </c>
      <c r="D10" s="19">
        <v>3.6999999999999998E-2</v>
      </c>
      <c r="E10" s="19">
        <v>9.3100000000000002E-2</v>
      </c>
      <c r="F10" s="19">
        <v>0.29049999999999998</v>
      </c>
      <c r="G10" s="19">
        <v>3.9600000000000003E-2</v>
      </c>
      <c r="H10" s="19">
        <v>3.2199999999999999E-2</v>
      </c>
      <c r="I10" s="19">
        <v>0.23280000000000001</v>
      </c>
      <c r="J10" s="17">
        <f t="shared" si="1"/>
        <v>0.98699999999999988</v>
      </c>
      <c r="K10" s="20">
        <v>271666</v>
      </c>
      <c r="L10" s="22">
        <f t="shared" si="2"/>
        <v>3.4939212052385794E-2</v>
      </c>
      <c r="O10" s="17">
        <f>G35-G69</f>
        <v>6.8555758683729442E-2</v>
      </c>
      <c r="P10" s="6">
        <f t="shared" si="3"/>
        <v>3.4939212052385794E-2</v>
      </c>
      <c r="Q10" s="13">
        <f t="shared" si="4"/>
        <v>0</v>
      </c>
      <c r="R10" s="13">
        <f t="shared" si="5"/>
        <v>0</v>
      </c>
      <c r="S10" s="13">
        <f t="shared" si="6"/>
        <v>0</v>
      </c>
      <c r="T10" s="13">
        <f t="shared" si="7"/>
        <v>0</v>
      </c>
      <c r="U10" s="13">
        <f t="shared" si="8"/>
        <v>0</v>
      </c>
      <c r="V10" s="13">
        <f t="shared" si="9"/>
        <v>0</v>
      </c>
      <c r="W10" s="13">
        <f t="shared" si="10"/>
        <v>0</v>
      </c>
      <c r="X10" s="13">
        <f t="shared" si="11"/>
        <v>0</v>
      </c>
    </row>
    <row r="11" spans="1:24" ht="15" thickBot="1" x14ac:dyDescent="0.4">
      <c r="A11" t="s">
        <v>47</v>
      </c>
      <c r="B11" s="16">
        <v>0.1951</v>
      </c>
      <c r="C11" s="16">
        <v>6.0499999999999998E-2</v>
      </c>
      <c r="D11" s="16">
        <v>3.1199999999999999E-2</v>
      </c>
      <c r="E11" s="16">
        <v>6.7599999999999993E-2</v>
      </c>
      <c r="F11" s="16">
        <v>0.30969999999999998</v>
      </c>
      <c r="G11" s="16">
        <v>5.0299999999999997E-2</v>
      </c>
      <c r="H11" s="16">
        <v>3.4700000000000002E-2</v>
      </c>
      <c r="I11" s="16">
        <v>0.2361</v>
      </c>
      <c r="J11" s="17">
        <f t="shared" si="1"/>
        <v>0.98519999999999985</v>
      </c>
      <c r="K11" s="20">
        <v>147910</v>
      </c>
      <c r="L11" s="22">
        <f t="shared" si="2"/>
        <v>1.902284001188365E-2</v>
      </c>
      <c r="O11" s="17">
        <f>H35-H69</f>
        <v>5.1594556164940075E-2</v>
      </c>
      <c r="P11" s="6">
        <f t="shared" si="3"/>
        <v>1.902284001188365E-2</v>
      </c>
      <c r="Q11" s="13">
        <f t="shared" si="4"/>
        <v>0</v>
      </c>
      <c r="R11" s="13">
        <f t="shared" si="5"/>
        <v>0</v>
      </c>
      <c r="S11" s="13">
        <f t="shared" si="6"/>
        <v>0</v>
      </c>
      <c r="T11" s="13">
        <f t="shared" si="7"/>
        <v>0</v>
      </c>
      <c r="U11" s="13">
        <f t="shared" si="8"/>
        <v>0</v>
      </c>
      <c r="V11" s="13">
        <f t="shared" si="9"/>
        <v>0</v>
      </c>
      <c r="W11" s="13">
        <f t="shared" si="10"/>
        <v>0</v>
      </c>
      <c r="X11" s="13">
        <f t="shared" si="11"/>
        <v>0</v>
      </c>
    </row>
    <row r="12" spans="1:24" ht="15" thickBot="1" x14ac:dyDescent="0.4">
      <c r="A12" t="s">
        <v>48</v>
      </c>
      <c r="B12" s="19">
        <v>0.17780000000000001</v>
      </c>
      <c r="C12" s="19">
        <v>6.5299999999999997E-2</v>
      </c>
      <c r="D12" s="19">
        <v>3.1800000000000002E-2</v>
      </c>
      <c r="E12" s="19">
        <v>6.9599999999999995E-2</v>
      </c>
      <c r="F12" s="19">
        <v>0.31740000000000002</v>
      </c>
      <c r="G12" s="19">
        <v>4.6399999999999997E-2</v>
      </c>
      <c r="H12" s="19">
        <v>3.3700000000000001E-2</v>
      </c>
      <c r="I12" s="19">
        <v>0.245</v>
      </c>
      <c r="J12" s="17">
        <f t="shared" si="1"/>
        <v>0.98699999999999999</v>
      </c>
      <c r="K12" s="20">
        <v>189781</v>
      </c>
      <c r="L12" s="22">
        <f t="shared" si="2"/>
        <v>2.4407907513320875E-2</v>
      </c>
      <c r="O12" s="17">
        <f>I35-I69</f>
        <v>0.20861263457241519</v>
      </c>
      <c r="P12" s="6">
        <f t="shared" si="3"/>
        <v>2.4407907513320875E-2</v>
      </c>
      <c r="Q12" s="13">
        <f t="shared" si="4"/>
        <v>0</v>
      </c>
      <c r="R12" s="13">
        <f t="shared" si="5"/>
        <v>0</v>
      </c>
      <c r="S12" s="13">
        <f t="shared" si="6"/>
        <v>0</v>
      </c>
      <c r="T12" s="13">
        <f t="shared" si="7"/>
        <v>0</v>
      </c>
      <c r="U12" s="13">
        <f t="shared" si="8"/>
        <v>0</v>
      </c>
      <c r="V12" s="13">
        <f t="shared" si="9"/>
        <v>0</v>
      </c>
      <c r="W12" s="13">
        <f t="shared" si="10"/>
        <v>0</v>
      </c>
      <c r="X12" s="13">
        <f t="shared" si="11"/>
        <v>0</v>
      </c>
    </row>
    <row r="13" spans="1:24" ht="15" thickBot="1" x14ac:dyDescent="0.4">
      <c r="A13" t="s">
        <v>49</v>
      </c>
      <c r="B13" s="16">
        <v>0.1681</v>
      </c>
      <c r="C13" s="16">
        <v>0.1172</v>
      </c>
      <c r="D13" s="16">
        <v>2.8199999999999999E-2</v>
      </c>
      <c r="E13" s="16">
        <v>3.9699999999999999E-2</v>
      </c>
      <c r="F13" s="16">
        <v>0.34639999999999999</v>
      </c>
      <c r="G13" s="16">
        <v>6.3700000000000007E-2</v>
      </c>
      <c r="H13" s="16">
        <v>6.4699999999999994E-2</v>
      </c>
      <c r="I13" s="16">
        <v>0.15690000000000001</v>
      </c>
      <c r="J13" s="17">
        <f t="shared" si="1"/>
        <v>0.9849</v>
      </c>
      <c r="K13" s="20">
        <v>48274</v>
      </c>
      <c r="L13" s="22">
        <f t="shared" si="2"/>
        <v>6.2085631717508707E-3</v>
      </c>
      <c r="P13" s="6">
        <f t="shared" si="3"/>
        <v>6.2085631717508707E-3</v>
      </c>
      <c r="Q13" s="13">
        <f t="shared" si="4"/>
        <v>0</v>
      </c>
      <c r="R13" s="13">
        <f t="shared" si="5"/>
        <v>0</v>
      </c>
      <c r="S13" s="13">
        <f t="shared" si="6"/>
        <v>0</v>
      </c>
      <c r="T13" s="13">
        <f t="shared" si="7"/>
        <v>0</v>
      </c>
      <c r="U13" s="13">
        <f t="shared" si="8"/>
        <v>0</v>
      </c>
      <c r="V13" s="13">
        <f t="shared" si="9"/>
        <v>0</v>
      </c>
      <c r="W13" s="13">
        <f t="shared" si="10"/>
        <v>0</v>
      </c>
      <c r="X13" s="13">
        <f t="shared" si="11"/>
        <v>0</v>
      </c>
    </row>
    <row r="14" spans="1:24" ht="15" thickBot="1" x14ac:dyDescent="0.4">
      <c r="A14" t="s">
        <v>50</v>
      </c>
      <c r="B14" s="19">
        <v>0.17860000000000001</v>
      </c>
      <c r="C14" s="19">
        <v>4.8399999999999999E-2</v>
      </c>
      <c r="D14" s="19">
        <v>3.5099999999999999E-2</v>
      </c>
      <c r="E14" s="19">
        <v>5.5399999999999998E-2</v>
      </c>
      <c r="F14" s="19">
        <v>0.31140000000000001</v>
      </c>
      <c r="G14" s="19">
        <v>4.4400000000000002E-2</v>
      </c>
      <c r="H14" s="19">
        <v>2.9100000000000001E-2</v>
      </c>
      <c r="I14" s="19">
        <v>0.2853</v>
      </c>
      <c r="J14" s="17">
        <f t="shared" si="1"/>
        <v>0.98770000000000002</v>
      </c>
      <c r="K14" s="20">
        <v>121789</v>
      </c>
      <c r="L14" s="22">
        <f t="shared" si="2"/>
        <v>1.5663394376359257E-2</v>
      </c>
      <c r="P14" s="6">
        <f t="shared" si="3"/>
        <v>1.5663394376359257E-2</v>
      </c>
      <c r="Q14" s="13">
        <f t="shared" si="4"/>
        <v>0</v>
      </c>
      <c r="R14" s="13">
        <f t="shared" si="5"/>
        <v>0</v>
      </c>
      <c r="S14" s="13">
        <f t="shared" si="6"/>
        <v>0</v>
      </c>
      <c r="T14" s="13">
        <f t="shared" si="7"/>
        <v>0</v>
      </c>
      <c r="U14" s="13">
        <f t="shared" si="8"/>
        <v>0</v>
      </c>
      <c r="V14" s="13">
        <f t="shared" si="9"/>
        <v>0</v>
      </c>
      <c r="W14" s="13">
        <f t="shared" si="10"/>
        <v>0</v>
      </c>
      <c r="X14" s="13">
        <f t="shared" si="11"/>
        <v>0</v>
      </c>
    </row>
    <row r="15" spans="1:24" ht="15" thickBot="1" x14ac:dyDescent="0.4">
      <c r="A15" t="s">
        <v>53</v>
      </c>
      <c r="B15" s="16">
        <v>0.1787</v>
      </c>
      <c r="C15" s="16">
        <v>5.4899999999999997E-2</v>
      </c>
      <c r="D15" s="16">
        <v>4.53E-2</v>
      </c>
      <c r="E15" s="16">
        <v>0.03</v>
      </c>
      <c r="F15" s="16">
        <v>0.29570000000000002</v>
      </c>
      <c r="G15" s="16">
        <v>0.1249</v>
      </c>
      <c r="H15" s="16">
        <v>7.4899999999999994E-2</v>
      </c>
      <c r="I15" s="16">
        <v>0.16370000000000001</v>
      </c>
      <c r="J15" s="17">
        <f t="shared" si="1"/>
        <v>0.96809999999999996</v>
      </c>
      <c r="K15" s="20">
        <v>251172</v>
      </c>
      <c r="L15" s="22">
        <f t="shared" si="2"/>
        <v>3.2303460019368804E-2</v>
      </c>
      <c r="P15" s="6">
        <f t="shared" si="3"/>
        <v>3.2303460019368804E-2</v>
      </c>
      <c r="Q15" s="13">
        <f t="shared" si="4"/>
        <v>0</v>
      </c>
      <c r="R15" s="13">
        <f t="shared" si="5"/>
        <v>0</v>
      </c>
      <c r="S15" s="13">
        <f t="shared" si="6"/>
        <v>0</v>
      </c>
      <c r="T15" s="13">
        <f t="shared" si="7"/>
        <v>0</v>
      </c>
      <c r="U15" s="13">
        <f t="shared" si="8"/>
        <v>0</v>
      </c>
      <c r="V15" s="13">
        <f t="shared" si="9"/>
        <v>0</v>
      </c>
      <c r="W15" s="13">
        <f t="shared" si="10"/>
        <v>0</v>
      </c>
      <c r="X15" s="13">
        <f t="shared" si="11"/>
        <v>0</v>
      </c>
    </row>
    <row r="16" spans="1:24" ht="15" thickBot="1" x14ac:dyDescent="0.4">
      <c r="A16" t="s">
        <v>54</v>
      </c>
      <c r="B16" s="19">
        <v>0.19819999999999999</v>
      </c>
      <c r="C16" s="19">
        <v>4.9700000000000001E-2</v>
      </c>
      <c r="D16" s="19">
        <v>4.48E-2</v>
      </c>
      <c r="E16" s="19">
        <v>4.7199999999999999E-2</v>
      </c>
      <c r="F16" s="19">
        <v>0.27339999999999998</v>
      </c>
      <c r="G16" s="19">
        <v>4.6100000000000002E-2</v>
      </c>
      <c r="H16" s="19">
        <v>3.5400000000000001E-2</v>
      </c>
      <c r="I16" s="19">
        <v>0.28749999999999998</v>
      </c>
      <c r="J16" s="17">
        <f t="shared" si="1"/>
        <v>0.98229999999999995</v>
      </c>
      <c r="K16" s="20">
        <v>236712</v>
      </c>
      <c r="L16" s="22">
        <f t="shared" si="2"/>
        <v>3.044374623009264E-2</v>
      </c>
      <c r="P16" s="6">
        <f t="shared" si="3"/>
        <v>3.044374623009264E-2</v>
      </c>
      <c r="Q16" s="13">
        <f t="shared" si="4"/>
        <v>0</v>
      </c>
      <c r="R16" s="13">
        <f t="shared" si="5"/>
        <v>0</v>
      </c>
      <c r="S16" s="13">
        <f t="shared" si="6"/>
        <v>0</v>
      </c>
      <c r="T16" s="13">
        <f t="shared" si="7"/>
        <v>0</v>
      </c>
      <c r="U16" s="13">
        <f t="shared" si="8"/>
        <v>0</v>
      </c>
      <c r="V16" s="13">
        <f t="shared" si="9"/>
        <v>0</v>
      </c>
      <c r="W16" s="13">
        <f t="shared" si="10"/>
        <v>0</v>
      </c>
      <c r="X16" s="13">
        <f t="shared" si="11"/>
        <v>0</v>
      </c>
    </row>
    <row r="17" spans="1:24" ht="15" thickBot="1" x14ac:dyDescent="0.4">
      <c r="A17" t="s">
        <v>55</v>
      </c>
      <c r="B17" s="16">
        <v>0.22059999999999999</v>
      </c>
      <c r="C17" s="16">
        <v>6.6199999999999995E-2</v>
      </c>
      <c r="D17" s="16">
        <v>6.1499999999999999E-2</v>
      </c>
      <c r="E17" s="16">
        <v>4.7600000000000003E-2</v>
      </c>
      <c r="F17" s="16">
        <v>0.2535</v>
      </c>
      <c r="G17" s="16">
        <v>4.9599999999999998E-2</v>
      </c>
      <c r="H17" s="16">
        <v>5.5500000000000001E-2</v>
      </c>
      <c r="I17" s="16">
        <v>0.23350000000000001</v>
      </c>
      <c r="J17" s="17">
        <f t="shared" si="1"/>
        <v>0.98799999999999999</v>
      </c>
      <c r="K17" s="20">
        <v>299809</v>
      </c>
      <c r="L17" s="22">
        <f t="shared" si="2"/>
        <v>3.8558708952219758E-2</v>
      </c>
      <c r="P17" s="6">
        <f t="shared" si="3"/>
        <v>3.8558708952219758E-2</v>
      </c>
      <c r="Q17" s="13">
        <f t="shared" si="4"/>
        <v>0</v>
      </c>
      <c r="R17" s="13">
        <f t="shared" si="5"/>
        <v>0</v>
      </c>
      <c r="S17" s="13">
        <f t="shared" si="6"/>
        <v>0</v>
      </c>
      <c r="T17" s="13">
        <f t="shared" si="7"/>
        <v>0</v>
      </c>
      <c r="U17" s="13">
        <f t="shared" si="8"/>
        <v>0</v>
      </c>
      <c r="V17" s="13">
        <f t="shared" si="9"/>
        <v>0</v>
      </c>
      <c r="W17" s="13">
        <f t="shared" si="10"/>
        <v>0</v>
      </c>
      <c r="X17" s="13">
        <f t="shared" si="11"/>
        <v>0</v>
      </c>
    </row>
    <row r="18" spans="1:24" ht="15" thickBot="1" x14ac:dyDescent="0.4">
      <c r="A18" t="s">
        <v>56</v>
      </c>
      <c r="B18" s="19">
        <v>0.1951</v>
      </c>
      <c r="C18" s="19">
        <v>4.9500000000000002E-2</v>
      </c>
      <c r="D18" s="19">
        <v>3.7600000000000001E-2</v>
      </c>
      <c r="E18" s="19">
        <v>6.1499999999999999E-2</v>
      </c>
      <c r="F18" s="19">
        <v>0.252</v>
      </c>
      <c r="G18" s="19">
        <v>3.9399999999999998E-2</v>
      </c>
      <c r="H18" s="19">
        <v>2.9600000000000001E-2</v>
      </c>
      <c r="I18" s="19">
        <v>0.32190000000000002</v>
      </c>
      <c r="J18" s="17">
        <f t="shared" si="1"/>
        <v>0.98659999999999992</v>
      </c>
      <c r="K18" s="20">
        <v>244489</v>
      </c>
      <c r="L18" s="22">
        <f t="shared" si="2"/>
        <v>3.1443953293661155E-2</v>
      </c>
      <c r="P18" s="6">
        <f t="shared" si="3"/>
        <v>3.1443953293661155E-2</v>
      </c>
      <c r="Q18" s="13">
        <f t="shared" si="4"/>
        <v>0</v>
      </c>
      <c r="R18" s="13">
        <f t="shared" si="5"/>
        <v>0</v>
      </c>
      <c r="S18" s="13">
        <f t="shared" si="6"/>
        <v>0</v>
      </c>
      <c r="T18" s="13">
        <f t="shared" si="7"/>
        <v>0</v>
      </c>
      <c r="U18" s="13">
        <f t="shared" si="8"/>
        <v>0</v>
      </c>
      <c r="V18" s="13">
        <f t="shared" si="9"/>
        <v>0</v>
      </c>
      <c r="W18" s="13">
        <f t="shared" si="10"/>
        <v>0</v>
      </c>
      <c r="X18" s="13">
        <f t="shared" si="11"/>
        <v>0</v>
      </c>
    </row>
    <row r="19" spans="1:24" ht="15" thickBot="1" x14ac:dyDescent="0.4">
      <c r="A19" t="s">
        <v>57</v>
      </c>
      <c r="B19" s="16">
        <v>0.22470000000000001</v>
      </c>
      <c r="C19" s="16">
        <v>7.0300000000000001E-2</v>
      </c>
      <c r="D19" s="16">
        <v>4.8399999999999999E-2</v>
      </c>
      <c r="E19" s="16">
        <v>6.0100000000000001E-2</v>
      </c>
      <c r="F19" s="16">
        <v>0.28270000000000001</v>
      </c>
      <c r="G19" s="16">
        <v>4.0399999999999998E-2</v>
      </c>
      <c r="H19" s="16">
        <v>3.5900000000000001E-2</v>
      </c>
      <c r="I19" s="16">
        <v>0.2258</v>
      </c>
      <c r="J19" s="17">
        <f t="shared" si="1"/>
        <v>0.98830000000000007</v>
      </c>
      <c r="K19" s="20">
        <v>258794</v>
      </c>
      <c r="L19" s="22">
        <f t="shared" si="2"/>
        <v>3.3283732391558497E-2</v>
      </c>
      <c r="P19" s="6">
        <f t="shared" si="3"/>
        <v>3.3283732391558497E-2</v>
      </c>
      <c r="Q19" s="13">
        <f t="shared" si="4"/>
        <v>0</v>
      </c>
      <c r="R19" s="13">
        <f t="shared" si="5"/>
        <v>0</v>
      </c>
      <c r="S19" s="13">
        <f t="shared" si="6"/>
        <v>0</v>
      </c>
      <c r="T19" s="13">
        <f t="shared" si="7"/>
        <v>0</v>
      </c>
      <c r="U19" s="13">
        <f t="shared" si="8"/>
        <v>0</v>
      </c>
      <c r="V19" s="13">
        <f t="shared" si="9"/>
        <v>0</v>
      </c>
      <c r="W19" s="13">
        <f t="shared" si="10"/>
        <v>0</v>
      </c>
      <c r="X19" s="13">
        <f t="shared" si="11"/>
        <v>0</v>
      </c>
    </row>
    <row r="20" spans="1:24" ht="15" thickBot="1" x14ac:dyDescent="0.4">
      <c r="A20" t="s">
        <v>70</v>
      </c>
      <c r="B20" s="19">
        <v>0.18479999999999999</v>
      </c>
      <c r="C20" s="19">
        <v>5.8599999999999999E-2</v>
      </c>
      <c r="D20" s="19">
        <v>5.8500000000000003E-2</v>
      </c>
      <c r="E20" s="19">
        <v>4.3700000000000003E-2</v>
      </c>
      <c r="F20" s="19">
        <v>0.27650000000000002</v>
      </c>
      <c r="G20" s="19">
        <v>0.1285</v>
      </c>
      <c r="H20" s="19">
        <v>7.9200000000000007E-2</v>
      </c>
      <c r="I20" s="19">
        <v>0.14660000000000001</v>
      </c>
      <c r="J20" s="17">
        <f t="shared" si="1"/>
        <v>0.97640000000000016</v>
      </c>
      <c r="K20" s="20">
        <v>434273</v>
      </c>
      <c r="L20" s="22">
        <f t="shared" si="2"/>
        <v>5.5852246639718391E-2</v>
      </c>
      <c r="P20" s="6">
        <f t="shared" si="3"/>
        <v>5.5852246639718391E-2</v>
      </c>
      <c r="Q20" s="13">
        <f t="shared" si="4"/>
        <v>0</v>
      </c>
      <c r="R20" s="13">
        <f t="shared" si="5"/>
        <v>0</v>
      </c>
      <c r="S20" s="13">
        <f t="shared" si="6"/>
        <v>0</v>
      </c>
      <c r="T20" s="13">
        <f t="shared" si="7"/>
        <v>0</v>
      </c>
      <c r="U20" s="13">
        <f t="shared" si="8"/>
        <v>0</v>
      </c>
      <c r="V20" s="13">
        <f t="shared" si="9"/>
        <v>0</v>
      </c>
      <c r="W20" s="13">
        <f t="shared" si="10"/>
        <v>0</v>
      </c>
      <c r="X20" s="13">
        <f t="shared" si="11"/>
        <v>0</v>
      </c>
    </row>
    <row r="21" spans="1:24" ht="15" thickBot="1" x14ac:dyDescent="0.4">
      <c r="A21" t="s">
        <v>58</v>
      </c>
      <c r="B21" s="16">
        <v>0.2046</v>
      </c>
      <c r="C21" s="16">
        <v>6.4100000000000004E-2</v>
      </c>
      <c r="D21" s="16">
        <v>5.4300000000000001E-2</v>
      </c>
      <c r="E21" s="16">
        <v>6.2799999999999995E-2</v>
      </c>
      <c r="F21" s="16">
        <v>0.28029999999999999</v>
      </c>
      <c r="G21" s="16">
        <v>5.6800000000000003E-2</v>
      </c>
      <c r="H21" s="16">
        <v>5.1799999999999999E-2</v>
      </c>
      <c r="I21" s="16">
        <v>0.21199999999999999</v>
      </c>
      <c r="J21" s="17">
        <f t="shared" si="1"/>
        <v>0.98669999999999991</v>
      </c>
      <c r="K21" s="20">
        <v>285927</v>
      </c>
      <c r="L21" s="22">
        <f t="shared" si="2"/>
        <v>3.677333227014979E-2</v>
      </c>
      <c r="P21" s="6">
        <f t="shared" si="3"/>
        <v>3.677333227014979E-2</v>
      </c>
      <c r="Q21" s="13">
        <f t="shared" si="4"/>
        <v>0</v>
      </c>
      <c r="R21" s="13">
        <f t="shared" si="5"/>
        <v>0</v>
      </c>
      <c r="S21" s="13">
        <f t="shared" si="6"/>
        <v>0</v>
      </c>
      <c r="T21" s="13">
        <f t="shared" si="7"/>
        <v>0</v>
      </c>
      <c r="U21" s="13">
        <f t="shared" si="8"/>
        <v>0</v>
      </c>
      <c r="V21" s="13">
        <f t="shared" si="9"/>
        <v>0</v>
      </c>
      <c r="W21" s="13">
        <f t="shared" si="10"/>
        <v>0</v>
      </c>
      <c r="X21" s="13">
        <f t="shared" si="11"/>
        <v>0</v>
      </c>
    </row>
    <row r="22" spans="1:24" ht="15" thickBot="1" x14ac:dyDescent="0.4">
      <c r="A22" t="s">
        <v>59</v>
      </c>
      <c r="B22" s="19">
        <v>0.17530000000000001</v>
      </c>
      <c r="C22" s="19">
        <v>5.7200000000000001E-2</v>
      </c>
      <c r="D22" s="19">
        <v>3.6299999999999999E-2</v>
      </c>
      <c r="E22" s="19">
        <v>6.1699999999999998E-2</v>
      </c>
      <c r="F22" s="19">
        <v>0.31280000000000002</v>
      </c>
      <c r="G22" s="19">
        <v>5.16E-2</v>
      </c>
      <c r="H22" s="19">
        <v>3.6400000000000002E-2</v>
      </c>
      <c r="I22" s="19">
        <v>0.25430000000000003</v>
      </c>
      <c r="J22" s="17">
        <f t="shared" si="1"/>
        <v>0.98560000000000003</v>
      </c>
      <c r="K22" s="20">
        <v>208144</v>
      </c>
      <c r="L22" s="22">
        <f t="shared" si="2"/>
        <v>2.6769589692607058E-2</v>
      </c>
      <c r="P22" s="6">
        <f t="shared" si="3"/>
        <v>2.6769589692607058E-2</v>
      </c>
      <c r="Q22" s="13">
        <f t="shared" si="4"/>
        <v>0</v>
      </c>
      <c r="R22" s="13">
        <f t="shared" si="5"/>
        <v>0</v>
      </c>
      <c r="S22" s="13">
        <f t="shared" si="6"/>
        <v>0</v>
      </c>
      <c r="T22" s="13">
        <f t="shared" si="7"/>
        <v>0</v>
      </c>
      <c r="U22" s="13">
        <f t="shared" si="8"/>
        <v>0</v>
      </c>
      <c r="V22" s="13">
        <f t="shared" si="9"/>
        <v>0</v>
      </c>
      <c r="W22" s="13">
        <f t="shared" si="10"/>
        <v>0</v>
      </c>
      <c r="X22" s="13">
        <f t="shared" si="11"/>
        <v>0</v>
      </c>
    </row>
    <row r="23" spans="1:24" ht="15" thickBot="1" x14ac:dyDescent="0.4">
      <c r="A23" t="s">
        <v>60</v>
      </c>
      <c r="B23" s="16">
        <v>0.18920000000000001</v>
      </c>
      <c r="C23" s="16">
        <v>7.0900000000000005E-2</v>
      </c>
      <c r="D23" s="16">
        <v>3.8399999999999997E-2</v>
      </c>
      <c r="E23" s="16">
        <v>6.9599999999999995E-2</v>
      </c>
      <c r="F23" s="16">
        <v>0.29139999999999999</v>
      </c>
      <c r="G23" s="16">
        <v>5.3400000000000003E-2</v>
      </c>
      <c r="H23" s="16">
        <v>3.56E-2</v>
      </c>
      <c r="I23" s="16">
        <v>0.2359</v>
      </c>
      <c r="J23" s="17">
        <f t="shared" si="1"/>
        <v>0.98439999999999994</v>
      </c>
      <c r="K23" s="20">
        <v>170107</v>
      </c>
      <c r="L23" s="22">
        <f t="shared" si="2"/>
        <v>2.1877616428243471E-2</v>
      </c>
      <c r="P23" s="6">
        <f t="shared" si="3"/>
        <v>2.1877616428243471E-2</v>
      </c>
      <c r="Q23" s="13">
        <f t="shared" si="4"/>
        <v>0</v>
      </c>
      <c r="R23" s="13">
        <f t="shared" si="5"/>
        <v>0</v>
      </c>
      <c r="S23" s="13">
        <f t="shared" si="6"/>
        <v>0</v>
      </c>
      <c r="T23" s="13">
        <f t="shared" si="7"/>
        <v>0</v>
      </c>
      <c r="U23" s="13">
        <f t="shared" si="8"/>
        <v>0</v>
      </c>
      <c r="V23" s="13">
        <f t="shared" si="9"/>
        <v>0</v>
      </c>
      <c r="W23" s="13">
        <f t="shared" si="10"/>
        <v>0</v>
      </c>
      <c r="X23" s="13">
        <f t="shared" si="11"/>
        <v>0</v>
      </c>
    </row>
    <row r="24" spans="1:24" ht="15" thickBot="1" x14ac:dyDescent="0.4">
      <c r="A24" t="s">
        <v>61</v>
      </c>
      <c r="B24" s="19">
        <v>0.18579999999999999</v>
      </c>
      <c r="C24" s="19">
        <v>6.6100000000000006E-2</v>
      </c>
      <c r="D24" s="19">
        <v>3.3500000000000002E-2</v>
      </c>
      <c r="E24" s="19">
        <v>6.9599999999999995E-2</v>
      </c>
      <c r="F24" s="19">
        <v>0.314</v>
      </c>
      <c r="G24" s="19">
        <v>4.4499999999999998E-2</v>
      </c>
      <c r="H24" s="19">
        <v>3.2599999999999997E-2</v>
      </c>
      <c r="I24" s="19">
        <v>0.2412</v>
      </c>
      <c r="J24" s="17">
        <f t="shared" si="1"/>
        <v>0.98729999999999996</v>
      </c>
      <c r="K24" s="20">
        <v>207560</v>
      </c>
      <c r="L24" s="22">
        <f t="shared" si="2"/>
        <v>2.6694480919928133E-2</v>
      </c>
      <c r="P24" s="6">
        <f t="shared" si="3"/>
        <v>2.6694480919928133E-2</v>
      </c>
      <c r="Q24" s="13">
        <f t="shared" si="4"/>
        <v>0</v>
      </c>
      <c r="R24" s="13">
        <f t="shared" si="5"/>
        <v>0</v>
      </c>
      <c r="S24" s="13">
        <f t="shared" si="6"/>
        <v>0</v>
      </c>
      <c r="T24" s="13">
        <f t="shared" si="7"/>
        <v>0</v>
      </c>
      <c r="U24" s="13">
        <f t="shared" si="8"/>
        <v>0</v>
      </c>
      <c r="V24" s="13">
        <f t="shared" si="9"/>
        <v>0</v>
      </c>
      <c r="W24" s="13">
        <f t="shared" si="10"/>
        <v>0</v>
      </c>
      <c r="X24" s="13">
        <f t="shared" si="11"/>
        <v>0</v>
      </c>
    </row>
    <row r="25" spans="1:24" ht="15" thickBot="1" x14ac:dyDescent="0.4">
      <c r="A25" t="s">
        <v>62</v>
      </c>
      <c r="B25" s="16">
        <v>0.17050000000000001</v>
      </c>
      <c r="C25" s="16">
        <v>6.3399999999999998E-2</v>
      </c>
      <c r="D25" s="16">
        <v>3.7100000000000001E-2</v>
      </c>
      <c r="E25" s="16">
        <v>5.8099999999999999E-2</v>
      </c>
      <c r="F25" s="16">
        <v>0.34589999999999999</v>
      </c>
      <c r="G25" s="16">
        <v>5.0099999999999999E-2</v>
      </c>
      <c r="H25" s="16">
        <v>3.6400000000000002E-2</v>
      </c>
      <c r="I25" s="16">
        <v>0.22800000000000001</v>
      </c>
      <c r="J25" s="17">
        <f t="shared" si="1"/>
        <v>0.98950000000000005</v>
      </c>
      <c r="K25" s="20">
        <v>216666</v>
      </c>
      <c r="L25" s="22">
        <f t="shared" si="2"/>
        <v>2.7865611885706056E-2</v>
      </c>
      <c r="P25" s="6">
        <f t="shared" si="3"/>
        <v>2.7865611885706056E-2</v>
      </c>
      <c r="Q25" s="13">
        <f t="shared" si="4"/>
        <v>0</v>
      </c>
      <c r="R25" s="13">
        <f t="shared" si="5"/>
        <v>0</v>
      </c>
      <c r="S25" s="13">
        <f t="shared" si="6"/>
        <v>0</v>
      </c>
      <c r="T25" s="13">
        <f t="shared" si="7"/>
        <v>0</v>
      </c>
      <c r="U25" s="13">
        <f t="shared" si="8"/>
        <v>0</v>
      </c>
      <c r="V25" s="13">
        <f t="shared" si="9"/>
        <v>0</v>
      </c>
      <c r="W25" s="13">
        <f t="shared" si="10"/>
        <v>0</v>
      </c>
      <c r="X25" s="13">
        <f t="shared" si="11"/>
        <v>0</v>
      </c>
    </row>
    <row r="26" spans="1:24" ht="15" thickBot="1" x14ac:dyDescent="0.4">
      <c r="A26" t="s">
        <v>63</v>
      </c>
      <c r="B26" s="19">
        <v>0.16739999999999999</v>
      </c>
      <c r="C26" s="19">
        <v>6.2600000000000003E-2</v>
      </c>
      <c r="D26" s="19">
        <v>4.5499999999999999E-2</v>
      </c>
      <c r="E26" s="19">
        <v>5.3400000000000003E-2</v>
      </c>
      <c r="F26" s="19">
        <v>0.33250000000000002</v>
      </c>
      <c r="G26" s="19">
        <v>6.1100000000000002E-2</v>
      </c>
      <c r="H26" s="19">
        <v>4.0500000000000001E-2</v>
      </c>
      <c r="I26" s="19">
        <v>0.22090000000000001</v>
      </c>
      <c r="J26" s="17">
        <f t="shared" si="1"/>
        <v>0.9839</v>
      </c>
      <c r="K26" s="20">
        <v>232024</v>
      </c>
      <c r="L26" s="22">
        <f t="shared" si="2"/>
        <v>2.9840818274067281E-2</v>
      </c>
      <c r="P26" s="6">
        <f t="shared" si="3"/>
        <v>2.9840818274067281E-2</v>
      </c>
      <c r="Q26" s="13">
        <f t="shared" si="4"/>
        <v>0</v>
      </c>
      <c r="R26" s="13">
        <f t="shared" si="5"/>
        <v>0</v>
      </c>
      <c r="S26" s="13">
        <f t="shared" si="6"/>
        <v>0</v>
      </c>
      <c r="T26" s="13">
        <f t="shared" si="7"/>
        <v>0</v>
      </c>
      <c r="U26" s="13">
        <f t="shared" si="8"/>
        <v>0</v>
      </c>
      <c r="V26" s="13">
        <f t="shared" si="9"/>
        <v>0</v>
      </c>
      <c r="W26" s="13">
        <f t="shared" si="10"/>
        <v>0</v>
      </c>
      <c r="X26" s="13">
        <f t="shared" si="11"/>
        <v>0</v>
      </c>
    </row>
    <row r="27" spans="1:24" ht="15" thickBot="1" x14ac:dyDescent="0.4">
      <c r="A27" t="s">
        <v>64</v>
      </c>
      <c r="B27" s="16">
        <v>0.1913</v>
      </c>
      <c r="C27" s="16">
        <v>5.3999999999999999E-2</v>
      </c>
      <c r="D27" s="16">
        <v>4.1599999999999998E-2</v>
      </c>
      <c r="E27" s="16">
        <v>5.0099999999999999E-2</v>
      </c>
      <c r="F27" s="16">
        <v>0.32</v>
      </c>
      <c r="G27" s="16">
        <v>6.13E-2</v>
      </c>
      <c r="H27" s="16">
        <v>3.2000000000000001E-2</v>
      </c>
      <c r="I27" s="16">
        <v>0.23669999999999999</v>
      </c>
      <c r="J27" s="17">
        <f t="shared" si="1"/>
        <v>0.9870000000000001</v>
      </c>
      <c r="K27" s="20">
        <v>208376</v>
      </c>
      <c r="L27" s="22">
        <f t="shared" si="2"/>
        <v>2.6799427424219237E-2</v>
      </c>
      <c r="P27" s="6">
        <f t="shared" si="3"/>
        <v>2.6799427424219237E-2</v>
      </c>
      <c r="Q27" s="13">
        <f t="shared" si="4"/>
        <v>0</v>
      </c>
      <c r="R27" s="13">
        <f t="shared" si="5"/>
        <v>0</v>
      </c>
      <c r="S27" s="13">
        <f t="shared" si="6"/>
        <v>0</v>
      </c>
      <c r="T27" s="13">
        <f t="shared" si="7"/>
        <v>0</v>
      </c>
      <c r="U27" s="13">
        <f t="shared" si="8"/>
        <v>0</v>
      </c>
      <c r="V27" s="13">
        <f t="shared" si="9"/>
        <v>0</v>
      </c>
      <c r="W27" s="13">
        <f t="shared" si="10"/>
        <v>0</v>
      </c>
      <c r="X27" s="13">
        <f t="shared" si="11"/>
        <v>0</v>
      </c>
    </row>
    <row r="28" spans="1:24" ht="15" thickBot="1" x14ac:dyDescent="0.4">
      <c r="A28" t="s">
        <v>65</v>
      </c>
      <c r="B28" s="19">
        <v>0.1643</v>
      </c>
      <c r="C28" s="19">
        <v>6.5000000000000002E-2</v>
      </c>
      <c r="D28" s="19">
        <v>3.1E-2</v>
      </c>
      <c r="E28" s="19">
        <v>6.0199999999999997E-2</v>
      </c>
      <c r="F28" s="19">
        <v>0.31659999999999999</v>
      </c>
      <c r="G28" s="19">
        <v>5.33E-2</v>
      </c>
      <c r="H28" s="19">
        <v>3.7999999999999999E-2</v>
      </c>
      <c r="I28" s="19">
        <v>0.25690000000000002</v>
      </c>
      <c r="J28" s="17">
        <f t="shared" si="1"/>
        <v>0.98530000000000006</v>
      </c>
      <c r="K28" s="20">
        <v>221344</v>
      </c>
      <c r="L28" s="22">
        <f t="shared" si="2"/>
        <v>2.8467253732610196E-2</v>
      </c>
      <c r="P28" s="6">
        <f t="shared" si="3"/>
        <v>2.8467253732610196E-2</v>
      </c>
      <c r="Q28" s="13">
        <f t="shared" si="4"/>
        <v>0</v>
      </c>
      <c r="R28" s="13">
        <f t="shared" si="5"/>
        <v>0</v>
      </c>
      <c r="S28" s="13">
        <f t="shared" si="6"/>
        <v>0</v>
      </c>
      <c r="T28" s="13">
        <f t="shared" si="7"/>
        <v>0</v>
      </c>
      <c r="U28" s="13">
        <f t="shared" si="8"/>
        <v>0</v>
      </c>
      <c r="V28" s="13">
        <f t="shared" si="9"/>
        <v>0</v>
      </c>
      <c r="W28" s="13">
        <f t="shared" si="10"/>
        <v>0</v>
      </c>
      <c r="X28" s="13">
        <f t="shared" si="11"/>
        <v>0</v>
      </c>
    </row>
    <row r="29" spans="1:24" ht="15" thickBot="1" x14ac:dyDescent="0.4">
      <c r="A29" t="s">
        <v>66</v>
      </c>
      <c r="B29" s="16">
        <v>0.16239999999999999</v>
      </c>
      <c r="C29" s="16">
        <v>6.25E-2</v>
      </c>
      <c r="D29" s="16">
        <v>2.9899999999999999E-2</v>
      </c>
      <c r="E29" s="16">
        <v>5.0999999999999997E-2</v>
      </c>
      <c r="F29" s="16">
        <v>0.3473</v>
      </c>
      <c r="G29" s="16">
        <v>5.91E-2</v>
      </c>
      <c r="H29" s="16">
        <v>3.4500000000000003E-2</v>
      </c>
      <c r="I29" s="16">
        <v>0.2409</v>
      </c>
      <c r="J29" s="17">
        <f t="shared" si="1"/>
        <v>0.98760000000000003</v>
      </c>
      <c r="K29" s="20">
        <v>221395</v>
      </c>
      <c r="L29" s="22">
        <f t="shared" si="2"/>
        <v>2.847381288912839E-2</v>
      </c>
      <c r="P29" s="6">
        <f t="shared" si="3"/>
        <v>2.847381288912839E-2</v>
      </c>
      <c r="Q29" s="13">
        <f t="shared" si="4"/>
        <v>0</v>
      </c>
      <c r="R29" s="13">
        <f t="shared" si="5"/>
        <v>0</v>
      </c>
      <c r="S29" s="13">
        <f t="shared" si="6"/>
        <v>0</v>
      </c>
      <c r="T29" s="13">
        <f t="shared" si="7"/>
        <v>0</v>
      </c>
      <c r="U29" s="13">
        <f t="shared" si="8"/>
        <v>0</v>
      </c>
      <c r="V29" s="13">
        <f t="shared" si="9"/>
        <v>0</v>
      </c>
      <c r="W29" s="13">
        <f t="shared" si="10"/>
        <v>0</v>
      </c>
      <c r="X29" s="13">
        <f t="shared" si="11"/>
        <v>0</v>
      </c>
    </row>
    <row r="30" spans="1:24" ht="15" thickBot="1" x14ac:dyDescent="0.4">
      <c r="A30" t="s">
        <v>64</v>
      </c>
      <c r="B30" s="19">
        <v>0.13969999999999999</v>
      </c>
      <c r="C30" s="19">
        <v>7.4499999999999997E-2</v>
      </c>
      <c r="D30" s="19">
        <v>2.7400000000000001E-2</v>
      </c>
      <c r="E30" s="19">
        <v>5.4100000000000002E-2</v>
      </c>
      <c r="F30" s="19">
        <v>0.39419999999999999</v>
      </c>
      <c r="G30" s="19">
        <v>5.7500000000000002E-2</v>
      </c>
      <c r="H30" s="19">
        <v>3.4299999999999997E-2</v>
      </c>
      <c r="I30" s="19">
        <v>0.20680000000000001</v>
      </c>
      <c r="J30" s="17">
        <f t="shared" si="1"/>
        <v>0.98849999999999993</v>
      </c>
      <c r="K30" s="20">
        <v>188542</v>
      </c>
      <c r="L30" s="22">
        <f t="shared" si="2"/>
        <v>2.42485585932024E-2</v>
      </c>
      <c r="P30" s="6">
        <f t="shared" si="3"/>
        <v>2.42485585932024E-2</v>
      </c>
      <c r="Q30" s="13">
        <f t="shared" si="4"/>
        <v>0</v>
      </c>
      <c r="R30" s="13">
        <f t="shared" si="5"/>
        <v>0</v>
      </c>
      <c r="S30" s="13">
        <f t="shared" si="6"/>
        <v>0</v>
      </c>
      <c r="T30" s="13">
        <f t="shared" si="7"/>
        <v>0</v>
      </c>
      <c r="U30" s="13">
        <f t="shared" si="8"/>
        <v>0</v>
      </c>
      <c r="V30" s="13">
        <f t="shared" si="9"/>
        <v>0</v>
      </c>
      <c r="W30" s="13">
        <f t="shared" si="10"/>
        <v>0</v>
      </c>
      <c r="X30" s="13">
        <f t="shared" si="11"/>
        <v>0</v>
      </c>
    </row>
    <row r="31" spans="1:24" ht="15" thickBot="1" x14ac:dyDescent="0.4">
      <c r="A31" t="s">
        <v>67</v>
      </c>
      <c r="B31" s="16">
        <v>0.1479</v>
      </c>
      <c r="C31" s="16">
        <v>9.1399999999999995E-2</v>
      </c>
      <c r="D31" s="16">
        <v>2.64E-2</v>
      </c>
      <c r="E31" s="16">
        <v>5.3800000000000001E-2</v>
      </c>
      <c r="F31" s="16">
        <v>0.36070000000000002</v>
      </c>
      <c r="G31" s="16">
        <v>5.5899999999999998E-2</v>
      </c>
      <c r="H31" s="16">
        <v>5.0200000000000002E-2</v>
      </c>
      <c r="I31" s="16">
        <v>0.2011</v>
      </c>
      <c r="J31" s="17">
        <f t="shared" si="1"/>
        <v>0.98740000000000006</v>
      </c>
      <c r="K31" s="20">
        <v>101363</v>
      </c>
      <c r="L31" s="22">
        <f t="shared" si="2"/>
        <v>1.3036387885366521E-2</v>
      </c>
      <c r="P31" s="6">
        <f t="shared" si="3"/>
        <v>1.3036387885366521E-2</v>
      </c>
      <c r="Q31" s="13">
        <f t="shared" si="4"/>
        <v>0</v>
      </c>
      <c r="R31" s="13">
        <f t="shared" si="5"/>
        <v>0</v>
      </c>
      <c r="S31" s="13">
        <f t="shared" si="6"/>
        <v>0</v>
      </c>
      <c r="T31" s="13">
        <f t="shared" si="7"/>
        <v>0</v>
      </c>
      <c r="U31" s="13">
        <f t="shared" si="8"/>
        <v>0</v>
      </c>
      <c r="V31" s="13">
        <f t="shared" si="9"/>
        <v>0</v>
      </c>
      <c r="W31" s="13">
        <f t="shared" si="10"/>
        <v>0</v>
      </c>
      <c r="X31" s="13">
        <f t="shared" si="11"/>
        <v>0</v>
      </c>
    </row>
    <row r="32" spans="1:24" ht="15" thickBot="1" x14ac:dyDescent="0.4">
      <c r="A32" t="s">
        <v>68</v>
      </c>
      <c r="B32" s="19">
        <v>0.14149999999999999</v>
      </c>
      <c r="C32" s="19">
        <v>7.7899999999999997E-2</v>
      </c>
      <c r="D32" s="19">
        <v>3.1199999999999999E-2</v>
      </c>
      <c r="E32" s="19">
        <v>4.7100000000000003E-2</v>
      </c>
      <c r="F32" s="19">
        <v>0.4073</v>
      </c>
      <c r="G32" s="19">
        <v>8.5000000000000006E-2</v>
      </c>
      <c r="H32" s="19">
        <v>5.4399999999999997E-2</v>
      </c>
      <c r="I32" s="19">
        <v>0.14460000000000001</v>
      </c>
      <c r="J32" s="17">
        <f t="shared" si="1"/>
        <v>0.98899999999999988</v>
      </c>
      <c r="K32" s="20">
        <v>209485</v>
      </c>
      <c r="L32" s="22">
        <f t="shared" si="2"/>
        <v>2.6942056925761924E-2</v>
      </c>
      <c r="P32" s="6">
        <f t="shared" si="3"/>
        <v>2.6942056925761924E-2</v>
      </c>
      <c r="Q32" s="13">
        <f t="shared" si="4"/>
        <v>0</v>
      </c>
      <c r="R32" s="13">
        <f t="shared" si="5"/>
        <v>0</v>
      </c>
      <c r="S32" s="13">
        <f t="shared" si="6"/>
        <v>0</v>
      </c>
      <c r="T32" s="13">
        <f t="shared" si="7"/>
        <v>0</v>
      </c>
      <c r="U32" s="13">
        <f t="shared" si="8"/>
        <v>0</v>
      </c>
      <c r="V32" s="13">
        <f t="shared" si="9"/>
        <v>0</v>
      </c>
      <c r="W32" s="13">
        <f t="shared" si="10"/>
        <v>0</v>
      </c>
      <c r="X32" s="13">
        <f t="shared" si="11"/>
        <v>0</v>
      </c>
    </row>
    <row r="33" spans="1:44" ht="15" thickBot="1" x14ac:dyDescent="0.4">
      <c r="A33" t="s">
        <v>69</v>
      </c>
      <c r="B33" s="16">
        <v>0.13569999999999999</v>
      </c>
      <c r="C33" s="16">
        <v>5.2900000000000003E-2</v>
      </c>
      <c r="D33" s="16">
        <v>2.5399999999999999E-2</v>
      </c>
      <c r="E33" s="16">
        <v>5.1200000000000002E-2</v>
      </c>
      <c r="F33" s="16">
        <v>0.41639999999999999</v>
      </c>
      <c r="G33" s="16">
        <v>6.9800000000000001E-2</v>
      </c>
      <c r="H33" s="16">
        <v>3.44E-2</v>
      </c>
      <c r="I33" s="16">
        <v>0.20300000000000001</v>
      </c>
      <c r="J33" s="17">
        <f t="shared" si="1"/>
        <v>0.9887999999999999</v>
      </c>
      <c r="K33" s="20">
        <v>193011</v>
      </c>
      <c r="L33" s="22">
        <f t="shared" si="2"/>
        <v>2.4823320759473157E-2</v>
      </c>
      <c r="P33" s="6">
        <f t="shared" si="3"/>
        <v>2.4823320759473157E-2</v>
      </c>
      <c r="Q33" s="13">
        <f t="shared" si="4"/>
        <v>0</v>
      </c>
      <c r="R33" s="13">
        <f t="shared" si="5"/>
        <v>0</v>
      </c>
      <c r="S33" s="13">
        <f t="shared" si="6"/>
        <v>0</v>
      </c>
      <c r="T33" s="13">
        <f t="shared" si="7"/>
        <v>0</v>
      </c>
      <c r="U33" s="13">
        <f t="shared" si="8"/>
        <v>0</v>
      </c>
      <c r="V33" s="13">
        <f t="shared" si="9"/>
        <v>0</v>
      </c>
      <c r="W33" s="13">
        <f t="shared" si="10"/>
        <v>0</v>
      </c>
      <c r="X33" s="13">
        <f t="shared" si="11"/>
        <v>0</v>
      </c>
    </row>
    <row r="34" spans="1:44" x14ac:dyDescent="0.35">
      <c r="A34" s="9" t="s">
        <v>77</v>
      </c>
      <c r="B34" s="31">
        <v>0.191</v>
      </c>
      <c r="C34" s="31">
        <v>6.7099999999999993E-2</v>
      </c>
      <c r="D34" s="31">
        <v>4.6100000000000002E-2</v>
      </c>
      <c r="E34" s="31">
        <v>5.3399999999999996E-2</v>
      </c>
      <c r="F34" s="31">
        <v>0.30329999999999996</v>
      </c>
      <c r="G34" s="31">
        <v>6.7500000000000004E-2</v>
      </c>
      <c r="H34" s="31">
        <v>5.0799999999999998E-2</v>
      </c>
      <c r="I34" s="31">
        <v>0.2054</v>
      </c>
      <c r="J34" s="32">
        <f t="shared" si="1"/>
        <v>0.98460000000000003</v>
      </c>
      <c r="K34" s="9">
        <f>SUM(K5:K33)</f>
        <v>7775390</v>
      </c>
      <c r="L34" s="33">
        <f>SUM(L5:L33)</f>
        <v>0.99999999999999989</v>
      </c>
      <c r="O34" s="32">
        <f>SUM(O5:O12)</f>
        <v>0.99999999999999989</v>
      </c>
      <c r="P34" s="8">
        <f>SUM(P5:P33)</f>
        <v>0.99999999999999989</v>
      </c>
      <c r="Q34" s="9"/>
      <c r="U34" s="7"/>
    </row>
    <row r="35" spans="1:44" x14ac:dyDescent="0.35">
      <c r="A35" s="9" t="s">
        <v>78</v>
      </c>
      <c r="B35" s="32">
        <f>B34/$J$34</f>
        <v>0.19398740605321957</v>
      </c>
      <c r="C35" s="32">
        <f t="shared" ref="C35:J35" si="12">C34/$J$34</f>
        <v>6.8149502335973985E-2</v>
      </c>
      <c r="D35" s="32">
        <f t="shared" si="12"/>
        <v>4.6821044078813732E-2</v>
      </c>
      <c r="E35" s="32">
        <f t="shared" si="12"/>
        <v>5.4235222425350393E-2</v>
      </c>
      <c r="F35" s="32">
        <f t="shared" si="12"/>
        <v>0.30804387568555752</v>
      </c>
      <c r="G35" s="32">
        <f t="shared" si="12"/>
        <v>6.8555758683729442E-2</v>
      </c>
      <c r="H35" s="32">
        <f t="shared" si="12"/>
        <v>5.1594556164940075E-2</v>
      </c>
      <c r="I35" s="32">
        <f t="shared" si="12"/>
        <v>0.20861263457241519</v>
      </c>
      <c r="J35" s="32">
        <f t="shared" si="12"/>
        <v>1</v>
      </c>
      <c r="K35" s="34" t="s">
        <v>79</v>
      </c>
      <c r="L35" s="9"/>
    </row>
    <row r="36" spans="1:44" ht="18.5" x14ac:dyDescent="0.45">
      <c r="A36" s="10"/>
      <c r="O36" s="3" t="s">
        <v>10</v>
      </c>
    </row>
    <row r="37" spans="1:44" ht="15" thickBot="1" x14ac:dyDescent="0.4">
      <c r="A37" s="3" t="s">
        <v>73</v>
      </c>
      <c r="O37" s="3" t="s">
        <v>81</v>
      </c>
      <c r="R37" s="3" t="s">
        <v>80</v>
      </c>
      <c r="U37" s="3" t="s">
        <v>82</v>
      </c>
    </row>
    <row r="38" spans="1:44" ht="17" thickBot="1" x14ac:dyDescent="0.5">
      <c r="A38" t="s">
        <v>4</v>
      </c>
      <c r="B38" s="15" t="s">
        <v>39</v>
      </c>
      <c r="C38" s="15" t="s">
        <v>2</v>
      </c>
      <c r="D38" s="15" t="s">
        <v>40</v>
      </c>
      <c r="E38" s="15" t="s">
        <v>41</v>
      </c>
      <c r="F38" s="15" t="s">
        <v>36</v>
      </c>
      <c r="G38" s="15" t="s">
        <v>38</v>
      </c>
      <c r="H38" s="15" t="s">
        <v>37</v>
      </c>
      <c r="I38" s="15" t="s">
        <v>42</v>
      </c>
      <c r="J38" s="2" t="s">
        <v>13</v>
      </c>
      <c r="K38" s="23" t="s">
        <v>72</v>
      </c>
      <c r="L38" s="2" t="s">
        <v>15</v>
      </c>
      <c r="M38" s="11" t="s">
        <v>72</v>
      </c>
      <c r="N38" s="3"/>
      <c r="O38" s="7" t="s">
        <v>84</v>
      </c>
      <c r="P38" s="2" t="s">
        <v>32</v>
      </c>
      <c r="Q38" s="2" t="s">
        <v>33</v>
      </c>
      <c r="R38" s="7" t="s">
        <v>84</v>
      </c>
      <c r="S38" s="2" t="s">
        <v>32</v>
      </c>
      <c r="T38" s="2" t="s">
        <v>33</v>
      </c>
      <c r="U38" s="7" t="s">
        <v>11</v>
      </c>
      <c r="AC38" t="s">
        <v>83</v>
      </c>
      <c r="AK38" t="s">
        <v>33</v>
      </c>
    </row>
    <row r="39" spans="1:44" x14ac:dyDescent="0.35">
      <c r="A39" t="s">
        <v>43</v>
      </c>
      <c r="B39" s="25"/>
      <c r="C39" s="25"/>
      <c r="D39" s="25"/>
      <c r="E39" s="25"/>
      <c r="F39" s="25"/>
      <c r="G39" s="25"/>
      <c r="H39" s="25"/>
      <c r="I39" s="25"/>
      <c r="J39" s="2">
        <f>SUM(B39:I39)</f>
        <v>0</v>
      </c>
      <c r="K39" s="21">
        <f>J39/$K$69</f>
        <v>0</v>
      </c>
      <c r="L39" s="2">
        <v>34</v>
      </c>
      <c r="M39" s="21">
        <f>L39/$L$68</f>
        <v>9.7421203438395415E-2</v>
      </c>
      <c r="N39" s="3"/>
      <c r="O39" s="2">
        <v>0</v>
      </c>
      <c r="P39" s="17">
        <f t="shared" ref="P39:P46" si="13">O39-O5</f>
        <v>-0.19398740605321957</v>
      </c>
      <c r="Q39" s="17">
        <f t="shared" ref="Q39:Q46" si="14">O39+O5</f>
        <v>0.19398740605321957</v>
      </c>
      <c r="R39" s="2">
        <v>0</v>
      </c>
      <c r="S39" s="6">
        <f t="shared" ref="S39:S67" si="15">R39-P5</f>
        <v>-9.3640190395594305E-2</v>
      </c>
      <c r="T39" s="6">
        <f t="shared" ref="T39:T67" si="16">R39+P5</f>
        <v>9.3640190395594305E-2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14">
        <f>U39-Q5</f>
        <v>0</v>
      </c>
      <c r="AD39" s="14">
        <f t="shared" ref="AD39:AJ39" si="17">V39-R5</f>
        <v>0</v>
      </c>
      <c r="AE39" s="14">
        <f t="shared" si="17"/>
        <v>0</v>
      </c>
      <c r="AF39" s="14">
        <f t="shared" si="17"/>
        <v>0</v>
      </c>
      <c r="AG39" s="14">
        <f t="shared" si="17"/>
        <v>0</v>
      </c>
      <c r="AH39" s="14">
        <f t="shared" si="17"/>
        <v>0</v>
      </c>
      <c r="AI39" s="14">
        <f t="shared" si="17"/>
        <v>0</v>
      </c>
      <c r="AJ39" s="14">
        <f t="shared" si="17"/>
        <v>0</v>
      </c>
      <c r="AK39" s="14">
        <f>U39+Q5</f>
        <v>0</v>
      </c>
      <c r="AL39" s="14">
        <f t="shared" ref="AL39:AR39" si="18">V39+R5</f>
        <v>0</v>
      </c>
      <c r="AM39" s="14">
        <f t="shared" si="18"/>
        <v>0</v>
      </c>
      <c r="AN39" s="14">
        <f t="shared" si="18"/>
        <v>0</v>
      </c>
      <c r="AO39" s="14">
        <f t="shared" si="18"/>
        <v>0</v>
      </c>
      <c r="AP39" s="14">
        <f t="shared" si="18"/>
        <v>0</v>
      </c>
      <c r="AQ39" s="14">
        <f t="shared" si="18"/>
        <v>0</v>
      </c>
      <c r="AR39" s="14">
        <f t="shared" si="18"/>
        <v>0</v>
      </c>
    </row>
    <row r="40" spans="1:44" x14ac:dyDescent="0.35">
      <c r="A40" t="s">
        <v>44</v>
      </c>
      <c r="B40" s="25"/>
      <c r="C40" s="25"/>
      <c r="D40" s="25"/>
      <c r="E40" s="25"/>
      <c r="F40" s="25"/>
      <c r="G40" s="25"/>
      <c r="H40" s="25"/>
      <c r="I40" s="25"/>
      <c r="J40" s="2">
        <f t="shared" ref="J40:J67" si="19">SUM(B40:I40)</f>
        <v>0</v>
      </c>
      <c r="K40" s="21">
        <f t="shared" ref="K40:K67" si="20">J40/$K$69</f>
        <v>0</v>
      </c>
      <c r="L40" s="2">
        <v>43</v>
      </c>
      <c r="M40" s="21">
        <f t="shared" ref="M40:M67" si="21">L40/$L$68</f>
        <v>0.12320916905444126</v>
      </c>
      <c r="N40" s="3"/>
      <c r="O40" s="2">
        <v>0</v>
      </c>
      <c r="P40" s="17">
        <f t="shared" si="13"/>
        <v>-6.8149502335973985E-2</v>
      </c>
      <c r="Q40" s="17">
        <f t="shared" si="14"/>
        <v>6.8149502335973985E-2</v>
      </c>
      <c r="R40" s="2">
        <v>0</v>
      </c>
      <c r="S40" s="6">
        <f t="shared" si="15"/>
        <v>-0.12944122417010592</v>
      </c>
      <c r="T40" s="6">
        <f t="shared" si="16"/>
        <v>0.12944122417010592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14">
        <f t="shared" ref="AC40:AC67" si="22">U40-Q6</f>
        <v>0</v>
      </c>
      <c r="AD40" s="14">
        <f t="shared" ref="AD40:AD67" si="23">V40-R6</f>
        <v>0</v>
      </c>
      <c r="AE40" s="14">
        <f t="shared" ref="AE40:AE67" si="24">W40-S6</f>
        <v>0</v>
      </c>
      <c r="AF40" s="14">
        <f t="shared" ref="AF40:AF67" si="25">X40-T6</f>
        <v>0</v>
      </c>
      <c r="AG40" s="14">
        <f t="shared" ref="AG40:AG67" si="26">Y40-U6</f>
        <v>0</v>
      </c>
      <c r="AH40" s="14">
        <f t="shared" ref="AH40:AH67" si="27">Z40-V6</f>
        <v>0</v>
      </c>
      <c r="AI40" s="14">
        <f t="shared" ref="AI40:AI67" si="28">AA40-W6</f>
        <v>0</v>
      </c>
      <c r="AJ40" s="14">
        <f t="shared" ref="AJ40:AJ67" si="29">AB40-X6</f>
        <v>0</v>
      </c>
      <c r="AK40" s="14">
        <f t="shared" ref="AK40:AK67" si="30">U40+Q6</f>
        <v>0</v>
      </c>
      <c r="AL40" s="14">
        <f t="shared" ref="AL40:AL67" si="31">V40+R6</f>
        <v>0</v>
      </c>
      <c r="AM40" s="14">
        <f t="shared" ref="AM40:AM67" si="32">W40+S6</f>
        <v>0</v>
      </c>
      <c r="AN40" s="14">
        <f t="shared" ref="AN40:AN67" si="33">X40+T6</f>
        <v>0</v>
      </c>
      <c r="AO40" s="14">
        <f t="shared" ref="AO40:AO67" si="34">Y40+U6</f>
        <v>0</v>
      </c>
      <c r="AP40" s="14">
        <f t="shared" ref="AP40:AP67" si="35">Z40+V6</f>
        <v>0</v>
      </c>
      <c r="AQ40" s="14">
        <f t="shared" ref="AQ40:AQ67" si="36">AA40+W6</f>
        <v>0</v>
      </c>
      <c r="AR40" s="14">
        <f t="shared" ref="AR40:AR67" si="37">AB40+X6</f>
        <v>0</v>
      </c>
    </row>
    <row r="41" spans="1:44" x14ac:dyDescent="0.35">
      <c r="A41" t="s">
        <v>45</v>
      </c>
      <c r="B41" s="25"/>
      <c r="C41" s="25"/>
      <c r="D41" s="25"/>
      <c r="E41" s="25"/>
      <c r="F41" s="25"/>
      <c r="G41" s="25"/>
      <c r="H41" s="25"/>
      <c r="I41" s="25"/>
      <c r="J41" s="2">
        <f t="shared" si="19"/>
        <v>0</v>
      </c>
      <c r="K41" s="21">
        <f t="shared" si="20"/>
        <v>0</v>
      </c>
      <c r="L41" s="2">
        <v>13</v>
      </c>
      <c r="M41" s="21">
        <f t="shared" si="21"/>
        <v>3.7249283667621778E-2</v>
      </c>
      <c r="N41" s="3"/>
      <c r="O41" s="2">
        <v>0</v>
      </c>
      <c r="P41" s="17">
        <f t="shared" si="13"/>
        <v>-4.6821044078813732E-2</v>
      </c>
      <c r="Q41" s="17">
        <f t="shared" si="14"/>
        <v>4.6821044078813732E-2</v>
      </c>
      <c r="R41" s="2">
        <v>0</v>
      </c>
      <c r="S41" s="6">
        <f t="shared" si="15"/>
        <v>-3.7587182122054329E-2</v>
      </c>
      <c r="T41" s="6">
        <f t="shared" si="16"/>
        <v>3.7587182122054329E-2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14">
        <f t="shared" si="22"/>
        <v>0</v>
      </c>
      <c r="AD41" s="14">
        <f t="shared" si="23"/>
        <v>0</v>
      </c>
      <c r="AE41" s="14">
        <f t="shared" si="24"/>
        <v>0</v>
      </c>
      <c r="AF41" s="14">
        <f t="shared" si="25"/>
        <v>0</v>
      </c>
      <c r="AG41" s="14">
        <f t="shared" si="26"/>
        <v>0</v>
      </c>
      <c r="AH41" s="14">
        <f t="shared" si="27"/>
        <v>0</v>
      </c>
      <c r="AI41" s="14">
        <f t="shared" si="28"/>
        <v>0</v>
      </c>
      <c r="AJ41" s="14">
        <f t="shared" si="29"/>
        <v>0</v>
      </c>
      <c r="AK41" s="14">
        <f t="shared" si="30"/>
        <v>0</v>
      </c>
      <c r="AL41" s="14">
        <f t="shared" si="31"/>
        <v>0</v>
      </c>
      <c r="AM41" s="14">
        <f t="shared" si="32"/>
        <v>0</v>
      </c>
      <c r="AN41" s="14">
        <f t="shared" si="33"/>
        <v>0</v>
      </c>
      <c r="AO41" s="14">
        <f t="shared" si="34"/>
        <v>0</v>
      </c>
      <c r="AP41" s="14">
        <f t="shared" si="35"/>
        <v>0</v>
      </c>
      <c r="AQ41" s="14">
        <f t="shared" si="36"/>
        <v>0</v>
      </c>
      <c r="AR41" s="14">
        <f t="shared" si="37"/>
        <v>0</v>
      </c>
    </row>
    <row r="42" spans="1:44" x14ac:dyDescent="0.35">
      <c r="A42" t="s">
        <v>46</v>
      </c>
      <c r="B42" s="25"/>
      <c r="C42" s="25"/>
      <c r="D42" s="25"/>
      <c r="E42" s="25"/>
      <c r="F42" s="25"/>
      <c r="G42" s="25"/>
      <c r="H42" s="25"/>
      <c r="I42" s="25"/>
      <c r="J42" s="2">
        <f t="shared" si="19"/>
        <v>0</v>
      </c>
      <c r="K42" s="21">
        <f t="shared" si="20"/>
        <v>0</v>
      </c>
      <c r="L42" s="2">
        <v>11</v>
      </c>
      <c r="M42" s="21">
        <f t="shared" si="21"/>
        <v>3.151862464183381E-2</v>
      </c>
      <c r="N42" s="3"/>
      <c r="O42" s="2">
        <v>0</v>
      </c>
      <c r="P42" s="17">
        <f t="shared" si="13"/>
        <v>-5.4235222425350393E-2</v>
      </c>
      <c r="Q42" s="17">
        <f t="shared" si="14"/>
        <v>5.4235222425350393E-2</v>
      </c>
      <c r="R42" s="2">
        <v>0</v>
      </c>
      <c r="S42" s="6">
        <f t="shared" si="15"/>
        <v>-2.8778877972680469E-2</v>
      </c>
      <c r="T42" s="6">
        <f t="shared" si="16"/>
        <v>2.8778877972680469E-2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14">
        <f t="shared" si="22"/>
        <v>0</v>
      </c>
      <c r="AD42" s="14">
        <f t="shared" si="23"/>
        <v>0</v>
      </c>
      <c r="AE42" s="14">
        <f t="shared" si="24"/>
        <v>0</v>
      </c>
      <c r="AF42" s="14">
        <f t="shared" si="25"/>
        <v>0</v>
      </c>
      <c r="AG42" s="14">
        <f t="shared" si="26"/>
        <v>0</v>
      </c>
      <c r="AH42" s="14">
        <f t="shared" si="27"/>
        <v>0</v>
      </c>
      <c r="AI42" s="14">
        <f t="shared" si="28"/>
        <v>0</v>
      </c>
      <c r="AJ42" s="14">
        <f t="shared" si="29"/>
        <v>0</v>
      </c>
      <c r="AK42" s="14">
        <f t="shared" si="30"/>
        <v>0</v>
      </c>
      <c r="AL42" s="14">
        <f t="shared" si="31"/>
        <v>0</v>
      </c>
      <c r="AM42" s="14">
        <f t="shared" si="32"/>
        <v>0</v>
      </c>
      <c r="AN42" s="14">
        <f t="shared" si="33"/>
        <v>0</v>
      </c>
      <c r="AO42" s="14">
        <f t="shared" si="34"/>
        <v>0</v>
      </c>
      <c r="AP42" s="14">
        <f t="shared" si="35"/>
        <v>0</v>
      </c>
      <c r="AQ42" s="14">
        <f t="shared" si="36"/>
        <v>0</v>
      </c>
      <c r="AR42" s="14">
        <f t="shared" si="37"/>
        <v>0</v>
      </c>
    </row>
    <row r="43" spans="1:44" x14ac:dyDescent="0.35">
      <c r="A43" t="s">
        <v>51</v>
      </c>
      <c r="B43" s="25"/>
      <c r="C43" s="25"/>
      <c r="D43" s="25"/>
      <c r="E43" s="25"/>
      <c r="F43" s="25"/>
      <c r="G43" s="25"/>
      <c r="H43" s="25"/>
      <c r="I43" s="25"/>
      <c r="J43" s="2">
        <f t="shared" si="19"/>
        <v>0</v>
      </c>
      <c r="K43" s="21">
        <f t="shared" si="20"/>
        <v>0</v>
      </c>
      <c r="L43" s="2">
        <v>17</v>
      </c>
      <c r="M43" s="21">
        <f t="shared" si="21"/>
        <v>4.8710601719197708E-2</v>
      </c>
      <c r="N43" s="3"/>
      <c r="O43" s="2">
        <v>0</v>
      </c>
      <c r="P43" s="17">
        <f t="shared" si="13"/>
        <v>-0.30804387568555752</v>
      </c>
      <c r="Q43" s="17">
        <f t="shared" si="14"/>
        <v>0.30804387568555752</v>
      </c>
      <c r="R43" s="2">
        <v>0</v>
      </c>
      <c r="S43" s="6">
        <f t="shared" si="15"/>
        <v>-4.5812493006781654E-2</v>
      </c>
      <c r="T43" s="6">
        <f t="shared" si="16"/>
        <v>4.5812493006781654E-2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f t="shared" si="22"/>
        <v>0</v>
      </c>
      <c r="AD43" s="14">
        <f t="shared" si="23"/>
        <v>0</v>
      </c>
      <c r="AE43" s="14">
        <f t="shared" si="24"/>
        <v>0</v>
      </c>
      <c r="AF43" s="14">
        <f t="shared" si="25"/>
        <v>0</v>
      </c>
      <c r="AG43" s="14">
        <f t="shared" si="26"/>
        <v>0</v>
      </c>
      <c r="AH43" s="14">
        <f t="shared" si="27"/>
        <v>0</v>
      </c>
      <c r="AI43" s="14">
        <f t="shared" si="28"/>
        <v>0</v>
      </c>
      <c r="AJ43" s="14">
        <f t="shared" si="29"/>
        <v>0</v>
      </c>
      <c r="AK43" s="14">
        <f t="shared" si="30"/>
        <v>0</v>
      </c>
      <c r="AL43" s="14">
        <f t="shared" si="31"/>
        <v>0</v>
      </c>
      <c r="AM43" s="14">
        <f t="shared" si="32"/>
        <v>0</v>
      </c>
      <c r="AN43" s="14">
        <f t="shared" si="33"/>
        <v>0</v>
      </c>
      <c r="AO43" s="14">
        <f t="shared" si="34"/>
        <v>0</v>
      </c>
      <c r="AP43" s="14">
        <f t="shared" si="35"/>
        <v>0</v>
      </c>
      <c r="AQ43" s="14">
        <f t="shared" si="36"/>
        <v>0</v>
      </c>
      <c r="AR43" s="14">
        <f t="shared" si="37"/>
        <v>0</v>
      </c>
    </row>
    <row r="44" spans="1:44" x14ac:dyDescent="0.35">
      <c r="A44" t="s">
        <v>52</v>
      </c>
      <c r="B44" s="25"/>
      <c r="C44" s="25"/>
      <c r="D44" s="25"/>
      <c r="E44" s="25"/>
      <c r="F44" s="25"/>
      <c r="G44" s="25"/>
      <c r="H44" s="25"/>
      <c r="I44" s="25"/>
      <c r="J44" s="2">
        <f t="shared" si="19"/>
        <v>0</v>
      </c>
      <c r="K44" s="21">
        <f t="shared" si="20"/>
        <v>0</v>
      </c>
      <c r="L44" s="2">
        <v>13</v>
      </c>
      <c r="M44" s="21">
        <f t="shared" si="21"/>
        <v>3.7249283667621778E-2</v>
      </c>
      <c r="N44" s="3"/>
      <c r="O44" s="2">
        <v>0</v>
      </c>
      <c r="P44" s="17">
        <f t="shared" si="13"/>
        <v>-6.8555758683729442E-2</v>
      </c>
      <c r="Q44" s="17">
        <f t="shared" si="14"/>
        <v>6.8555758683729442E-2</v>
      </c>
      <c r="R44" s="2">
        <v>0</v>
      </c>
      <c r="S44" s="6">
        <f t="shared" si="15"/>
        <v>-3.4939212052385794E-2</v>
      </c>
      <c r="T44" s="6">
        <f t="shared" si="16"/>
        <v>3.4939212052385794E-2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14">
        <f t="shared" si="22"/>
        <v>0</v>
      </c>
      <c r="AD44" s="14">
        <f t="shared" si="23"/>
        <v>0</v>
      </c>
      <c r="AE44" s="14">
        <f t="shared" si="24"/>
        <v>0</v>
      </c>
      <c r="AF44" s="14">
        <f t="shared" si="25"/>
        <v>0</v>
      </c>
      <c r="AG44" s="14">
        <f t="shared" si="26"/>
        <v>0</v>
      </c>
      <c r="AH44" s="14">
        <f t="shared" si="27"/>
        <v>0</v>
      </c>
      <c r="AI44" s="14">
        <f t="shared" si="28"/>
        <v>0</v>
      </c>
      <c r="AJ44" s="14">
        <f t="shared" si="29"/>
        <v>0</v>
      </c>
      <c r="AK44" s="14">
        <f t="shared" si="30"/>
        <v>0</v>
      </c>
      <c r="AL44" s="14">
        <f t="shared" si="31"/>
        <v>0</v>
      </c>
      <c r="AM44" s="14">
        <f t="shared" si="32"/>
        <v>0</v>
      </c>
      <c r="AN44" s="14">
        <f t="shared" si="33"/>
        <v>0</v>
      </c>
      <c r="AO44" s="14">
        <f t="shared" si="34"/>
        <v>0</v>
      </c>
      <c r="AP44" s="14">
        <f t="shared" si="35"/>
        <v>0</v>
      </c>
      <c r="AQ44" s="14">
        <f t="shared" si="36"/>
        <v>0</v>
      </c>
      <c r="AR44" s="14">
        <f t="shared" si="37"/>
        <v>0</v>
      </c>
    </row>
    <row r="45" spans="1:44" x14ac:dyDescent="0.35">
      <c r="A45" t="s">
        <v>47</v>
      </c>
      <c r="B45" s="25"/>
      <c r="C45" s="25"/>
      <c r="D45" s="25"/>
      <c r="E45" s="25"/>
      <c r="F45" s="25"/>
      <c r="G45" s="25"/>
      <c r="H45" s="25"/>
      <c r="I45" s="25"/>
      <c r="J45" s="2">
        <f t="shared" si="19"/>
        <v>0</v>
      </c>
      <c r="K45" s="21">
        <f t="shared" si="20"/>
        <v>0</v>
      </c>
      <c r="L45" s="2">
        <v>6</v>
      </c>
      <c r="M45" s="21">
        <f t="shared" si="21"/>
        <v>1.7191977077363897E-2</v>
      </c>
      <c r="N45" s="3"/>
      <c r="O45" s="2">
        <v>0</v>
      </c>
      <c r="P45" s="17">
        <f t="shared" si="13"/>
        <v>-5.1594556164940075E-2</v>
      </c>
      <c r="Q45" s="17">
        <f t="shared" si="14"/>
        <v>5.1594556164940075E-2</v>
      </c>
      <c r="R45" s="2">
        <v>0</v>
      </c>
      <c r="S45" s="6">
        <f t="shared" si="15"/>
        <v>-1.902284001188365E-2</v>
      </c>
      <c r="T45" s="6">
        <f t="shared" si="16"/>
        <v>1.902284001188365E-2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14">
        <f t="shared" si="22"/>
        <v>0</v>
      </c>
      <c r="AD45" s="14">
        <f t="shared" si="23"/>
        <v>0</v>
      </c>
      <c r="AE45" s="14">
        <f t="shared" si="24"/>
        <v>0</v>
      </c>
      <c r="AF45" s="14">
        <f t="shared" si="25"/>
        <v>0</v>
      </c>
      <c r="AG45" s="14">
        <f t="shared" si="26"/>
        <v>0</v>
      </c>
      <c r="AH45" s="14">
        <f t="shared" si="27"/>
        <v>0</v>
      </c>
      <c r="AI45" s="14">
        <f t="shared" si="28"/>
        <v>0</v>
      </c>
      <c r="AJ45" s="14">
        <f t="shared" si="29"/>
        <v>0</v>
      </c>
      <c r="AK45" s="14">
        <f t="shared" si="30"/>
        <v>0</v>
      </c>
      <c r="AL45" s="14">
        <f t="shared" si="31"/>
        <v>0</v>
      </c>
      <c r="AM45" s="14">
        <f t="shared" si="32"/>
        <v>0</v>
      </c>
      <c r="AN45" s="14">
        <f t="shared" si="33"/>
        <v>0</v>
      </c>
      <c r="AO45" s="14">
        <f t="shared" si="34"/>
        <v>0</v>
      </c>
      <c r="AP45" s="14">
        <f t="shared" si="35"/>
        <v>0</v>
      </c>
      <c r="AQ45" s="14">
        <f t="shared" si="36"/>
        <v>0</v>
      </c>
      <c r="AR45" s="14">
        <f t="shared" si="37"/>
        <v>0</v>
      </c>
    </row>
    <row r="46" spans="1:44" x14ac:dyDescent="0.35">
      <c r="A46" t="s">
        <v>48</v>
      </c>
      <c r="B46" s="25"/>
      <c r="C46" s="25"/>
      <c r="D46" s="25"/>
      <c r="E46" s="25"/>
      <c r="F46" s="25"/>
      <c r="G46" s="25"/>
      <c r="H46" s="25"/>
      <c r="I46" s="25"/>
      <c r="J46" s="2">
        <f t="shared" si="19"/>
        <v>0</v>
      </c>
      <c r="K46" s="21">
        <f t="shared" si="20"/>
        <v>0</v>
      </c>
      <c r="L46" s="2">
        <v>8</v>
      </c>
      <c r="M46" s="21">
        <f t="shared" si="21"/>
        <v>2.2922636103151862E-2</v>
      </c>
      <c r="N46" s="3"/>
      <c r="O46" s="2">
        <v>0</v>
      </c>
      <c r="P46" s="17">
        <f t="shared" si="13"/>
        <v>-0.20861263457241519</v>
      </c>
      <c r="Q46" s="17">
        <f t="shared" si="14"/>
        <v>0.20861263457241519</v>
      </c>
      <c r="R46" s="2">
        <v>0</v>
      </c>
      <c r="S46" s="6">
        <f t="shared" si="15"/>
        <v>-2.4407907513320875E-2</v>
      </c>
      <c r="T46" s="6">
        <f t="shared" si="16"/>
        <v>2.4407907513320875E-2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14">
        <f t="shared" si="22"/>
        <v>0</v>
      </c>
      <c r="AD46" s="14">
        <f t="shared" si="23"/>
        <v>0</v>
      </c>
      <c r="AE46" s="14">
        <f t="shared" si="24"/>
        <v>0</v>
      </c>
      <c r="AF46" s="14">
        <f t="shared" si="25"/>
        <v>0</v>
      </c>
      <c r="AG46" s="14">
        <f t="shared" si="26"/>
        <v>0</v>
      </c>
      <c r="AH46" s="14">
        <f t="shared" si="27"/>
        <v>0</v>
      </c>
      <c r="AI46" s="14">
        <f t="shared" si="28"/>
        <v>0</v>
      </c>
      <c r="AJ46" s="14">
        <f t="shared" si="29"/>
        <v>0</v>
      </c>
      <c r="AK46" s="14">
        <f t="shared" si="30"/>
        <v>0</v>
      </c>
      <c r="AL46" s="14">
        <f t="shared" si="31"/>
        <v>0</v>
      </c>
      <c r="AM46" s="14">
        <f t="shared" si="32"/>
        <v>0</v>
      </c>
      <c r="AN46" s="14">
        <f t="shared" si="33"/>
        <v>0</v>
      </c>
      <c r="AO46" s="14">
        <f t="shared" si="34"/>
        <v>0</v>
      </c>
      <c r="AP46" s="14">
        <f t="shared" si="35"/>
        <v>0</v>
      </c>
      <c r="AQ46" s="14">
        <f t="shared" si="36"/>
        <v>0</v>
      </c>
      <c r="AR46" s="14">
        <f t="shared" si="37"/>
        <v>0</v>
      </c>
    </row>
    <row r="47" spans="1:44" x14ac:dyDescent="0.35">
      <c r="A47" t="s">
        <v>49</v>
      </c>
      <c r="B47" s="25"/>
      <c r="C47" s="25"/>
      <c r="D47" s="25"/>
      <c r="E47" s="25"/>
      <c r="F47" s="25"/>
      <c r="G47" s="25"/>
      <c r="H47" s="25"/>
      <c r="I47" s="25"/>
      <c r="J47" s="2">
        <f t="shared" si="19"/>
        <v>0</v>
      </c>
      <c r="K47" s="21">
        <f t="shared" si="20"/>
        <v>0</v>
      </c>
      <c r="L47" s="2">
        <v>2</v>
      </c>
      <c r="M47" s="21">
        <f t="shared" si="21"/>
        <v>5.7306590257879654E-3</v>
      </c>
      <c r="N47" s="3"/>
      <c r="R47" s="2">
        <v>0</v>
      </c>
      <c r="S47" s="6">
        <f t="shared" si="15"/>
        <v>-6.2085631717508707E-3</v>
      </c>
      <c r="T47" s="6">
        <f t="shared" si="16"/>
        <v>6.2085631717508707E-3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14">
        <f t="shared" si="22"/>
        <v>0</v>
      </c>
      <c r="AD47" s="14">
        <f t="shared" si="23"/>
        <v>0</v>
      </c>
      <c r="AE47" s="14">
        <f t="shared" si="24"/>
        <v>0</v>
      </c>
      <c r="AF47" s="14">
        <f t="shared" si="25"/>
        <v>0</v>
      </c>
      <c r="AG47" s="14">
        <f t="shared" si="26"/>
        <v>0</v>
      </c>
      <c r="AH47" s="14">
        <f t="shared" si="27"/>
        <v>0</v>
      </c>
      <c r="AI47" s="14">
        <f t="shared" si="28"/>
        <v>0</v>
      </c>
      <c r="AJ47" s="14">
        <f t="shared" si="29"/>
        <v>0</v>
      </c>
      <c r="AK47" s="14">
        <f t="shared" si="30"/>
        <v>0</v>
      </c>
      <c r="AL47" s="14">
        <f t="shared" si="31"/>
        <v>0</v>
      </c>
      <c r="AM47" s="14">
        <f t="shared" si="32"/>
        <v>0</v>
      </c>
      <c r="AN47" s="14">
        <f t="shared" si="33"/>
        <v>0</v>
      </c>
      <c r="AO47" s="14">
        <f t="shared" si="34"/>
        <v>0</v>
      </c>
      <c r="AP47" s="14">
        <f t="shared" si="35"/>
        <v>0</v>
      </c>
      <c r="AQ47" s="14">
        <f t="shared" si="36"/>
        <v>0</v>
      </c>
      <c r="AR47" s="14">
        <f t="shared" si="37"/>
        <v>0</v>
      </c>
    </row>
    <row r="48" spans="1:44" x14ac:dyDescent="0.35">
      <c r="A48" t="s">
        <v>50</v>
      </c>
      <c r="B48" s="25"/>
      <c r="C48" s="25"/>
      <c r="D48" s="25"/>
      <c r="E48" s="25"/>
      <c r="F48" s="25"/>
      <c r="G48" s="25"/>
      <c r="H48" s="25"/>
      <c r="I48" s="25"/>
      <c r="J48" s="2">
        <f t="shared" si="19"/>
        <v>0</v>
      </c>
      <c r="K48" s="21">
        <f t="shared" si="20"/>
        <v>0</v>
      </c>
      <c r="L48" s="2">
        <v>5</v>
      </c>
      <c r="M48" s="21">
        <f t="shared" si="21"/>
        <v>1.4326647564469915E-2</v>
      </c>
      <c r="N48" s="3"/>
      <c r="R48" s="2">
        <v>0</v>
      </c>
      <c r="S48" s="6">
        <f t="shared" si="15"/>
        <v>-1.5663394376359257E-2</v>
      </c>
      <c r="T48" s="6">
        <f t="shared" si="16"/>
        <v>1.5663394376359257E-2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14">
        <f t="shared" si="22"/>
        <v>0</v>
      </c>
      <c r="AD48" s="14">
        <f t="shared" si="23"/>
        <v>0</v>
      </c>
      <c r="AE48" s="14">
        <f t="shared" si="24"/>
        <v>0</v>
      </c>
      <c r="AF48" s="14">
        <f t="shared" si="25"/>
        <v>0</v>
      </c>
      <c r="AG48" s="14">
        <f t="shared" si="26"/>
        <v>0</v>
      </c>
      <c r="AH48" s="14">
        <f t="shared" si="27"/>
        <v>0</v>
      </c>
      <c r="AI48" s="14">
        <f t="shared" si="28"/>
        <v>0</v>
      </c>
      <c r="AJ48" s="14">
        <f t="shared" si="29"/>
        <v>0</v>
      </c>
      <c r="AK48" s="14">
        <f t="shared" si="30"/>
        <v>0</v>
      </c>
      <c r="AL48" s="14">
        <f t="shared" si="31"/>
        <v>0</v>
      </c>
      <c r="AM48" s="14">
        <f t="shared" si="32"/>
        <v>0</v>
      </c>
      <c r="AN48" s="14">
        <f t="shared" si="33"/>
        <v>0</v>
      </c>
      <c r="AO48" s="14">
        <f t="shared" si="34"/>
        <v>0</v>
      </c>
      <c r="AP48" s="14">
        <f t="shared" si="35"/>
        <v>0</v>
      </c>
      <c r="AQ48" s="14">
        <f t="shared" si="36"/>
        <v>0</v>
      </c>
      <c r="AR48" s="14">
        <f t="shared" si="37"/>
        <v>0</v>
      </c>
    </row>
    <row r="49" spans="1:44" x14ac:dyDescent="0.35">
      <c r="A49" t="s">
        <v>53</v>
      </c>
      <c r="B49" s="25"/>
      <c r="C49" s="25"/>
      <c r="D49" s="25"/>
      <c r="E49" s="25"/>
      <c r="F49" s="25"/>
      <c r="G49" s="25"/>
      <c r="H49" s="25"/>
      <c r="I49" s="25"/>
      <c r="J49" s="2">
        <f t="shared" si="19"/>
        <v>0</v>
      </c>
      <c r="K49" s="21">
        <f t="shared" si="20"/>
        <v>0</v>
      </c>
      <c r="L49" s="2">
        <v>11</v>
      </c>
      <c r="M49" s="21">
        <f t="shared" si="21"/>
        <v>3.151862464183381E-2</v>
      </c>
      <c r="N49" s="3"/>
      <c r="R49" s="2">
        <v>0</v>
      </c>
      <c r="S49" s="6">
        <f t="shared" si="15"/>
        <v>-3.2303460019368804E-2</v>
      </c>
      <c r="T49" s="6">
        <f t="shared" si="16"/>
        <v>3.2303460019368804E-2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14">
        <f t="shared" si="22"/>
        <v>0</v>
      </c>
      <c r="AD49" s="14">
        <f t="shared" si="23"/>
        <v>0</v>
      </c>
      <c r="AE49" s="14">
        <f t="shared" si="24"/>
        <v>0</v>
      </c>
      <c r="AF49" s="14">
        <f t="shared" si="25"/>
        <v>0</v>
      </c>
      <c r="AG49" s="14">
        <f t="shared" si="26"/>
        <v>0</v>
      </c>
      <c r="AH49" s="14">
        <f t="shared" si="27"/>
        <v>0</v>
      </c>
      <c r="AI49" s="14">
        <f t="shared" si="28"/>
        <v>0</v>
      </c>
      <c r="AJ49" s="14">
        <f t="shared" si="29"/>
        <v>0</v>
      </c>
      <c r="AK49" s="14">
        <f t="shared" si="30"/>
        <v>0</v>
      </c>
      <c r="AL49" s="14">
        <f t="shared" si="31"/>
        <v>0</v>
      </c>
      <c r="AM49" s="14">
        <f t="shared" si="32"/>
        <v>0</v>
      </c>
      <c r="AN49" s="14">
        <f t="shared" si="33"/>
        <v>0</v>
      </c>
      <c r="AO49" s="14">
        <f t="shared" si="34"/>
        <v>0</v>
      </c>
      <c r="AP49" s="14">
        <f t="shared" si="35"/>
        <v>0</v>
      </c>
      <c r="AQ49" s="14">
        <f t="shared" si="36"/>
        <v>0</v>
      </c>
      <c r="AR49" s="14">
        <f t="shared" si="37"/>
        <v>0</v>
      </c>
    </row>
    <row r="50" spans="1:44" x14ac:dyDescent="0.35">
      <c r="A50" t="s">
        <v>54</v>
      </c>
      <c r="B50" s="25"/>
      <c r="C50" s="25"/>
      <c r="D50" s="25"/>
      <c r="E50" s="25"/>
      <c r="F50" s="25"/>
      <c r="G50" s="25"/>
      <c r="H50" s="25"/>
      <c r="I50" s="25"/>
      <c r="J50" s="2">
        <f t="shared" si="19"/>
        <v>0</v>
      </c>
      <c r="K50" s="21">
        <f t="shared" si="20"/>
        <v>0</v>
      </c>
      <c r="L50" s="2">
        <v>10</v>
      </c>
      <c r="M50" s="21">
        <f t="shared" si="21"/>
        <v>2.865329512893983E-2</v>
      </c>
      <c r="N50" s="3"/>
      <c r="R50" s="2">
        <v>0</v>
      </c>
      <c r="S50" s="6">
        <f t="shared" si="15"/>
        <v>-3.044374623009264E-2</v>
      </c>
      <c r="T50" s="6">
        <f t="shared" si="16"/>
        <v>3.044374623009264E-2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14">
        <f t="shared" si="22"/>
        <v>0</v>
      </c>
      <c r="AD50" s="14">
        <f t="shared" si="23"/>
        <v>0</v>
      </c>
      <c r="AE50" s="14">
        <f t="shared" si="24"/>
        <v>0</v>
      </c>
      <c r="AF50" s="14">
        <f t="shared" si="25"/>
        <v>0</v>
      </c>
      <c r="AG50" s="14">
        <f t="shared" si="26"/>
        <v>0</v>
      </c>
      <c r="AH50" s="14">
        <f t="shared" si="27"/>
        <v>0</v>
      </c>
      <c r="AI50" s="14">
        <f t="shared" si="28"/>
        <v>0</v>
      </c>
      <c r="AJ50" s="14">
        <f t="shared" si="29"/>
        <v>0</v>
      </c>
      <c r="AK50" s="14">
        <f t="shared" si="30"/>
        <v>0</v>
      </c>
      <c r="AL50" s="14">
        <f t="shared" si="31"/>
        <v>0</v>
      </c>
      <c r="AM50" s="14">
        <f t="shared" si="32"/>
        <v>0</v>
      </c>
      <c r="AN50" s="14">
        <f t="shared" si="33"/>
        <v>0</v>
      </c>
      <c r="AO50" s="14">
        <f t="shared" si="34"/>
        <v>0</v>
      </c>
      <c r="AP50" s="14">
        <f t="shared" si="35"/>
        <v>0</v>
      </c>
      <c r="AQ50" s="14">
        <f t="shared" si="36"/>
        <v>0</v>
      </c>
      <c r="AR50" s="14">
        <f t="shared" si="37"/>
        <v>0</v>
      </c>
    </row>
    <row r="51" spans="1:44" x14ac:dyDescent="0.35">
      <c r="A51" t="s">
        <v>55</v>
      </c>
      <c r="B51" s="25"/>
      <c r="C51" s="25"/>
      <c r="D51" s="25"/>
      <c r="E51" s="25"/>
      <c r="F51" s="25"/>
      <c r="G51" s="25"/>
      <c r="H51" s="25"/>
      <c r="I51" s="25"/>
      <c r="J51" s="2">
        <f t="shared" si="19"/>
        <v>0</v>
      </c>
      <c r="K51" s="21">
        <f t="shared" si="20"/>
        <v>0</v>
      </c>
      <c r="L51" s="2">
        <v>14</v>
      </c>
      <c r="M51" s="21">
        <f t="shared" si="21"/>
        <v>4.0114613180515762E-2</v>
      </c>
      <c r="N51" s="3"/>
      <c r="R51" s="2">
        <v>0</v>
      </c>
      <c r="S51" s="6">
        <f t="shared" si="15"/>
        <v>-3.8558708952219758E-2</v>
      </c>
      <c r="T51" s="6">
        <f t="shared" si="16"/>
        <v>3.8558708952219758E-2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14">
        <f t="shared" si="22"/>
        <v>0</v>
      </c>
      <c r="AD51" s="14">
        <f t="shared" si="23"/>
        <v>0</v>
      </c>
      <c r="AE51" s="14">
        <f t="shared" si="24"/>
        <v>0</v>
      </c>
      <c r="AF51" s="14">
        <f t="shared" si="25"/>
        <v>0</v>
      </c>
      <c r="AG51" s="14">
        <f t="shared" si="26"/>
        <v>0</v>
      </c>
      <c r="AH51" s="14">
        <f t="shared" si="27"/>
        <v>0</v>
      </c>
      <c r="AI51" s="14">
        <f t="shared" si="28"/>
        <v>0</v>
      </c>
      <c r="AJ51" s="14">
        <f t="shared" si="29"/>
        <v>0</v>
      </c>
      <c r="AK51" s="14">
        <f t="shared" si="30"/>
        <v>0</v>
      </c>
      <c r="AL51" s="14">
        <f t="shared" si="31"/>
        <v>0</v>
      </c>
      <c r="AM51" s="14">
        <f t="shared" si="32"/>
        <v>0</v>
      </c>
      <c r="AN51" s="14">
        <f t="shared" si="33"/>
        <v>0</v>
      </c>
      <c r="AO51" s="14">
        <f t="shared" si="34"/>
        <v>0</v>
      </c>
      <c r="AP51" s="14">
        <f t="shared" si="35"/>
        <v>0</v>
      </c>
      <c r="AQ51" s="14">
        <f t="shared" si="36"/>
        <v>0</v>
      </c>
      <c r="AR51" s="14">
        <f t="shared" si="37"/>
        <v>0</v>
      </c>
    </row>
    <row r="52" spans="1:44" x14ac:dyDescent="0.35">
      <c r="A52" t="s">
        <v>56</v>
      </c>
      <c r="B52" s="25"/>
      <c r="C52" s="25"/>
      <c r="D52" s="25"/>
      <c r="E52" s="25"/>
      <c r="F52" s="25"/>
      <c r="G52" s="25"/>
      <c r="H52" s="25"/>
      <c r="I52" s="25"/>
      <c r="J52" s="2">
        <f t="shared" si="19"/>
        <v>0</v>
      </c>
      <c r="K52" s="21">
        <f t="shared" si="20"/>
        <v>0</v>
      </c>
      <c r="L52" s="2">
        <v>10</v>
      </c>
      <c r="M52" s="21">
        <f t="shared" si="21"/>
        <v>2.865329512893983E-2</v>
      </c>
      <c r="N52" s="3"/>
      <c r="R52" s="2">
        <v>0</v>
      </c>
      <c r="S52" s="6">
        <f t="shared" si="15"/>
        <v>-3.1443953293661155E-2</v>
      </c>
      <c r="T52" s="6">
        <f t="shared" si="16"/>
        <v>3.1443953293661155E-2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14">
        <f t="shared" si="22"/>
        <v>0</v>
      </c>
      <c r="AD52" s="14">
        <f t="shared" si="23"/>
        <v>0</v>
      </c>
      <c r="AE52" s="14">
        <f t="shared" si="24"/>
        <v>0</v>
      </c>
      <c r="AF52" s="14">
        <f t="shared" si="25"/>
        <v>0</v>
      </c>
      <c r="AG52" s="14">
        <f t="shared" si="26"/>
        <v>0</v>
      </c>
      <c r="AH52" s="14">
        <f t="shared" si="27"/>
        <v>0</v>
      </c>
      <c r="AI52" s="14">
        <f t="shared" si="28"/>
        <v>0</v>
      </c>
      <c r="AJ52" s="14">
        <f t="shared" si="29"/>
        <v>0</v>
      </c>
      <c r="AK52" s="14">
        <f t="shared" si="30"/>
        <v>0</v>
      </c>
      <c r="AL52" s="14">
        <f t="shared" si="31"/>
        <v>0</v>
      </c>
      <c r="AM52" s="14">
        <f t="shared" si="32"/>
        <v>0</v>
      </c>
      <c r="AN52" s="14">
        <f t="shared" si="33"/>
        <v>0</v>
      </c>
      <c r="AO52" s="14">
        <f t="shared" si="34"/>
        <v>0</v>
      </c>
      <c r="AP52" s="14">
        <f t="shared" si="35"/>
        <v>0</v>
      </c>
      <c r="AQ52" s="14">
        <f t="shared" si="36"/>
        <v>0</v>
      </c>
      <c r="AR52" s="14">
        <f t="shared" si="37"/>
        <v>0</v>
      </c>
    </row>
    <row r="53" spans="1:44" x14ac:dyDescent="0.35">
      <c r="A53" t="s">
        <v>57</v>
      </c>
      <c r="B53" s="25"/>
      <c r="C53" s="25"/>
      <c r="D53" s="25"/>
      <c r="E53" s="25"/>
      <c r="F53" s="25"/>
      <c r="G53" s="25"/>
      <c r="H53" s="25"/>
      <c r="I53" s="25"/>
      <c r="J53" s="2">
        <f t="shared" si="19"/>
        <v>0</v>
      </c>
      <c r="K53" s="21">
        <f t="shared" si="20"/>
        <v>0</v>
      </c>
      <c r="L53" s="2">
        <v>12</v>
      </c>
      <c r="M53" s="21">
        <f t="shared" si="21"/>
        <v>3.4383954154727794E-2</v>
      </c>
      <c r="N53" s="3"/>
      <c r="R53" s="2">
        <v>0</v>
      </c>
      <c r="S53" s="6">
        <f t="shared" si="15"/>
        <v>-3.3283732391558497E-2</v>
      </c>
      <c r="T53" s="6">
        <f t="shared" si="16"/>
        <v>3.3283732391558497E-2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14">
        <f t="shared" si="22"/>
        <v>0</v>
      </c>
      <c r="AD53" s="14">
        <f t="shared" si="23"/>
        <v>0</v>
      </c>
      <c r="AE53" s="14">
        <f t="shared" si="24"/>
        <v>0</v>
      </c>
      <c r="AF53" s="14">
        <f t="shared" si="25"/>
        <v>0</v>
      </c>
      <c r="AG53" s="14">
        <f t="shared" si="26"/>
        <v>0</v>
      </c>
      <c r="AH53" s="14">
        <f t="shared" si="27"/>
        <v>0</v>
      </c>
      <c r="AI53" s="14">
        <f t="shared" si="28"/>
        <v>0</v>
      </c>
      <c r="AJ53" s="14">
        <f t="shared" si="29"/>
        <v>0</v>
      </c>
      <c r="AK53" s="14">
        <f t="shared" si="30"/>
        <v>0</v>
      </c>
      <c r="AL53" s="14">
        <f t="shared" si="31"/>
        <v>0</v>
      </c>
      <c r="AM53" s="14">
        <f t="shared" si="32"/>
        <v>0</v>
      </c>
      <c r="AN53" s="14">
        <f t="shared" si="33"/>
        <v>0</v>
      </c>
      <c r="AO53" s="14">
        <f t="shared" si="34"/>
        <v>0</v>
      </c>
      <c r="AP53" s="14">
        <f t="shared" si="35"/>
        <v>0</v>
      </c>
      <c r="AQ53" s="14">
        <f t="shared" si="36"/>
        <v>0</v>
      </c>
      <c r="AR53" s="14">
        <f t="shared" si="37"/>
        <v>0</v>
      </c>
    </row>
    <row r="54" spans="1:44" x14ac:dyDescent="0.35">
      <c r="A54" t="s">
        <v>70</v>
      </c>
      <c r="B54" s="25"/>
      <c r="C54" s="25"/>
      <c r="D54" s="25"/>
      <c r="E54" s="25"/>
      <c r="F54" s="25"/>
      <c r="G54" s="25"/>
      <c r="H54" s="25"/>
      <c r="I54" s="25"/>
      <c r="J54" s="2">
        <f t="shared" si="19"/>
        <v>0</v>
      </c>
      <c r="K54" s="21">
        <f t="shared" si="20"/>
        <v>0</v>
      </c>
      <c r="L54" s="2">
        <v>18</v>
      </c>
      <c r="M54" s="21">
        <f t="shared" si="21"/>
        <v>5.1575931232091692E-2</v>
      </c>
      <c r="N54" s="3"/>
      <c r="R54" s="2">
        <v>0</v>
      </c>
      <c r="S54" s="6">
        <f t="shared" si="15"/>
        <v>-5.5852246639718391E-2</v>
      </c>
      <c r="T54" s="6">
        <f t="shared" si="16"/>
        <v>5.5852246639718391E-2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14">
        <f t="shared" si="22"/>
        <v>0</v>
      </c>
      <c r="AD54" s="14">
        <f t="shared" si="23"/>
        <v>0</v>
      </c>
      <c r="AE54" s="14">
        <f t="shared" si="24"/>
        <v>0</v>
      </c>
      <c r="AF54" s="14">
        <f t="shared" si="25"/>
        <v>0</v>
      </c>
      <c r="AG54" s="14">
        <f t="shared" si="26"/>
        <v>0</v>
      </c>
      <c r="AH54" s="14">
        <f t="shared" si="27"/>
        <v>0</v>
      </c>
      <c r="AI54" s="14">
        <f t="shared" si="28"/>
        <v>0</v>
      </c>
      <c r="AJ54" s="14">
        <f t="shared" si="29"/>
        <v>0</v>
      </c>
      <c r="AK54" s="14">
        <f t="shared" si="30"/>
        <v>0</v>
      </c>
      <c r="AL54" s="14">
        <f t="shared" si="31"/>
        <v>0</v>
      </c>
      <c r="AM54" s="14">
        <f t="shared" si="32"/>
        <v>0</v>
      </c>
      <c r="AN54" s="14">
        <f t="shared" si="33"/>
        <v>0</v>
      </c>
      <c r="AO54" s="14">
        <f t="shared" si="34"/>
        <v>0</v>
      </c>
      <c r="AP54" s="14">
        <f t="shared" si="35"/>
        <v>0</v>
      </c>
      <c r="AQ54" s="14">
        <f t="shared" si="36"/>
        <v>0</v>
      </c>
      <c r="AR54" s="14">
        <f t="shared" si="37"/>
        <v>0</v>
      </c>
    </row>
    <row r="55" spans="1:44" x14ac:dyDescent="0.35">
      <c r="A55" t="s">
        <v>58</v>
      </c>
      <c r="B55" s="25"/>
      <c r="C55" s="25"/>
      <c r="D55" s="25"/>
      <c r="E55" s="25"/>
      <c r="F55" s="25"/>
      <c r="G55" s="25"/>
      <c r="H55" s="25"/>
      <c r="I55" s="25"/>
      <c r="J55" s="2">
        <f t="shared" si="19"/>
        <v>0</v>
      </c>
      <c r="K55" s="21">
        <f t="shared" si="20"/>
        <v>0</v>
      </c>
      <c r="L55" s="2">
        <v>14</v>
      </c>
      <c r="M55" s="21">
        <f t="shared" si="21"/>
        <v>4.0114613180515762E-2</v>
      </c>
      <c r="N55" s="3"/>
      <c r="R55" s="2">
        <v>0</v>
      </c>
      <c r="S55" s="6">
        <f t="shared" si="15"/>
        <v>-3.677333227014979E-2</v>
      </c>
      <c r="T55" s="6">
        <f t="shared" si="16"/>
        <v>3.677333227014979E-2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14">
        <f t="shared" si="22"/>
        <v>0</v>
      </c>
      <c r="AD55" s="14">
        <f t="shared" si="23"/>
        <v>0</v>
      </c>
      <c r="AE55" s="14">
        <f t="shared" si="24"/>
        <v>0</v>
      </c>
      <c r="AF55" s="14">
        <f t="shared" si="25"/>
        <v>0</v>
      </c>
      <c r="AG55" s="14">
        <f t="shared" si="26"/>
        <v>0</v>
      </c>
      <c r="AH55" s="14">
        <f t="shared" si="27"/>
        <v>0</v>
      </c>
      <c r="AI55" s="14">
        <f t="shared" si="28"/>
        <v>0</v>
      </c>
      <c r="AJ55" s="14">
        <f t="shared" si="29"/>
        <v>0</v>
      </c>
      <c r="AK55" s="14">
        <f t="shared" si="30"/>
        <v>0</v>
      </c>
      <c r="AL55" s="14">
        <f t="shared" si="31"/>
        <v>0</v>
      </c>
      <c r="AM55" s="14">
        <f t="shared" si="32"/>
        <v>0</v>
      </c>
      <c r="AN55" s="14">
        <f t="shared" si="33"/>
        <v>0</v>
      </c>
      <c r="AO55" s="14">
        <f t="shared" si="34"/>
        <v>0</v>
      </c>
      <c r="AP55" s="14">
        <f t="shared" si="35"/>
        <v>0</v>
      </c>
      <c r="AQ55" s="14">
        <f t="shared" si="36"/>
        <v>0</v>
      </c>
      <c r="AR55" s="14">
        <f t="shared" si="37"/>
        <v>0</v>
      </c>
    </row>
    <row r="56" spans="1:44" x14ac:dyDescent="0.35">
      <c r="A56" t="s">
        <v>59</v>
      </c>
      <c r="B56" s="25"/>
      <c r="C56" s="25"/>
      <c r="D56" s="25"/>
      <c r="E56" s="25"/>
      <c r="F56" s="25"/>
      <c r="G56" s="25"/>
      <c r="H56" s="25"/>
      <c r="I56" s="25"/>
      <c r="J56" s="2">
        <f t="shared" si="19"/>
        <v>0</v>
      </c>
      <c r="K56" s="21">
        <f t="shared" si="20"/>
        <v>0</v>
      </c>
      <c r="L56" s="2">
        <v>8</v>
      </c>
      <c r="M56" s="21">
        <f t="shared" si="21"/>
        <v>2.2922636103151862E-2</v>
      </c>
      <c r="N56" s="3"/>
      <c r="R56" s="2">
        <v>0</v>
      </c>
      <c r="S56" s="6">
        <f t="shared" si="15"/>
        <v>-2.6769589692607058E-2</v>
      </c>
      <c r="T56" s="6">
        <f t="shared" si="16"/>
        <v>2.6769589692607058E-2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14">
        <f t="shared" si="22"/>
        <v>0</v>
      </c>
      <c r="AD56" s="14">
        <f t="shared" si="23"/>
        <v>0</v>
      </c>
      <c r="AE56" s="14">
        <f t="shared" si="24"/>
        <v>0</v>
      </c>
      <c r="AF56" s="14">
        <f t="shared" si="25"/>
        <v>0</v>
      </c>
      <c r="AG56" s="14">
        <f t="shared" si="26"/>
        <v>0</v>
      </c>
      <c r="AH56" s="14">
        <f t="shared" si="27"/>
        <v>0</v>
      </c>
      <c r="AI56" s="14">
        <f t="shared" si="28"/>
        <v>0</v>
      </c>
      <c r="AJ56" s="14">
        <f t="shared" si="29"/>
        <v>0</v>
      </c>
      <c r="AK56" s="14">
        <f t="shared" si="30"/>
        <v>0</v>
      </c>
      <c r="AL56" s="14">
        <f t="shared" si="31"/>
        <v>0</v>
      </c>
      <c r="AM56" s="14">
        <f t="shared" si="32"/>
        <v>0</v>
      </c>
      <c r="AN56" s="14">
        <f t="shared" si="33"/>
        <v>0</v>
      </c>
      <c r="AO56" s="14">
        <f t="shared" si="34"/>
        <v>0</v>
      </c>
      <c r="AP56" s="14">
        <f t="shared" si="35"/>
        <v>0</v>
      </c>
      <c r="AQ56" s="14">
        <f t="shared" si="36"/>
        <v>0</v>
      </c>
      <c r="AR56" s="14">
        <f t="shared" si="37"/>
        <v>0</v>
      </c>
    </row>
    <row r="57" spans="1:44" x14ac:dyDescent="0.35">
      <c r="A57" t="s">
        <v>60</v>
      </c>
      <c r="B57" s="25"/>
      <c r="C57" s="25"/>
      <c r="D57" s="25"/>
      <c r="E57" s="25"/>
      <c r="F57" s="25"/>
      <c r="G57" s="25"/>
      <c r="H57" s="25"/>
      <c r="I57" s="25"/>
      <c r="J57" s="2">
        <f t="shared" si="19"/>
        <v>0</v>
      </c>
      <c r="K57" s="21">
        <f t="shared" si="20"/>
        <v>0</v>
      </c>
      <c r="L57" s="2">
        <v>8</v>
      </c>
      <c r="M57" s="21">
        <f t="shared" si="21"/>
        <v>2.2922636103151862E-2</v>
      </c>
      <c r="N57" s="3"/>
      <c r="O57" s="2"/>
      <c r="P57" s="2"/>
      <c r="Q57" s="2"/>
      <c r="R57" s="2">
        <v>0</v>
      </c>
      <c r="S57" s="6">
        <f t="shared" si="15"/>
        <v>-2.1877616428243471E-2</v>
      </c>
      <c r="T57" s="6">
        <f t="shared" si="16"/>
        <v>2.1877616428243471E-2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14">
        <f t="shared" si="22"/>
        <v>0</v>
      </c>
      <c r="AD57" s="14">
        <f t="shared" si="23"/>
        <v>0</v>
      </c>
      <c r="AE57" s="14">
        <f t="shared" si="24"/>
        <v>0</v>
      </c>
      <c r="AF57" s="14">
        <f t="shared" si="25"/>
        <v>0</v>
      </c>
      <c r="AG57" s="14">
        <f t="shared" si="26"/>
        <v>0</v>
      </c>
      <c r="AH57" s="14">
        <f t="shared" si="27"/>
        <v>0</v>
      </c>
      <c r="AI57" s="14">
        <f t="shared" si="28"/>
        <v>0</v>
      </c>
      <c r="AJ57" s="14">
        <f t="shared" si="29"/>
        <v>0</v>
      </c>
      <c r="AK57" s="14">
        <f t="shared" si="30"/>
        <v>0</v>
      </c>
      <c r="AL57" s="14">
        <f t="shared" si="31"/>
        <v>0</v>
      </c>
      <c r="AM57" s="14">
        <f t="shared" si="32"/>
        <v>0</v>
      </c>
      <c r="AN57" s="14">
        <f t="shared" si="33"/>
        <v>0</v>
      </c>
      <c r="AO57" s="14">
        <f t="shared" si="34"/>
        <v>0</v>
      </c>
      <c r="AP57" s="14">
        <f t="shared" si="35"/>
        <v>0</v>
      </c>
      <c r="AQ57" s="14">
        <f t="shared" si="36"/>
        <v>0</v>
      </c>
      <c r="AR57" s="14">
        <f t="shared" si="37"/>
        <v>0</v>
      </c>
    </row>
    <row r="58" spans="1:44" x14ac:dyDescent="0.35">
      <c r="A58" t="s">
        <v>61</v>
      </c>
      <c r="B58" s="25"/>
      <c r="C58" s="25"/>
      <c r="D58" s="25"/>
      <c r="E58" s="25"/>
      <c r="F58" s="25"/>
      <c r="G58" s="25"/>
      <c r="H58" s="25"/>
      <c r="I58" s="25"/>
      <c r="J58" s="2">
        <f t="shared" si="19"/>
        <v>0</v>
      </c>
      <c r="K58" s="21">
        <f t="shared" si="20"/>
        <v>0</v>
      </c>
      <c r="L58" s="2">
        <v>9</v>
      </c>
      <c r="M58" s="21">
        <f t="shared" si="21"/>
        <v>2.5787965616045846E-2</v>
      </c>
      <c r="N58" s="3"/>
      <c r="O58" s="2"/>
      <c r="P58" s="2"/>
      <c r="Q58" s="2"/>
      <c r="R58" s="2">
        <v>0</v>
      </c>
      <c r="S58" s="6">
        <f t="shared" si="15"/>
        <v>-2.6694480919928133E-2</v>
      </c>
      <c r="T58" s="6">
        <f t="shared" si="16"/>
        <v>2.6694480919928133E-2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14">
        <f t="shared" si="22"/>
        <v>0</v>
      </c>
      <c r="AD58" s="14">
        <f t="shared" si="23"/>
        <v>0</v>
      </c>
      <c r="AE58" s="14">
        <f t="shared" si="24"/>
        <v>0</v>
      </c>
      <c r="AF58" s="14">
        <f t="shared" si="25"/>
        <v>0</v>
      </c>
      <c r="AG58" s="14">
        <f t="shared" si="26"/>
        <v>0</v>
      </c>
      <c r="AH58" s="14">
        <f t="shared" si="27"/>
        <v>0</v>
      </c>
      <c r="AI58" s="14">
        <f t="shared" si="28"/>
        <v>0</v>
      </c>
      <c r="AJ58" s="14">
        <f t="shared" si="29"/>
        <v>0</v>
      </c>
      <c r="AK58" s="14">
        <f t="shared" si="30"/>
        <v>0</v>
      </c>
      <c r="AL58" s="14">
        <f t="shared" si="31"/>
        <v>0</v>
      </c>
      <c r="AM58" s="14">
        <f t="shared" si="32"/>
        <v>0</v>
      </c>
      <c r="AN58" s="14">
        <f t="shared" si="33"/>
        <v>0</v>
      </c>
      <c r="AO58" s="14">
        <f t="shared" si="34"/>
        <v>0</v>
      </c>
      <c r="AP58" s="14">
        <f t="shared" si="35"/>
        <v>0</v>
      </c>
      <c r="AQ58" s="14">
        <f t="shared" si="36"/>
        <v>0</v>
      </c>
      <c r="AR58" s="14">
        <f t="shared" si="37"/>
        <v>0</v>
      </c>
    </row>
    <row r="59" spans="1:44" x14ac:dyDescent="0.35">
      <c r="A59" t="s">
        <v>62</v>
      </c>
      <c r="B59" s="25"/>
      <c r="C59" s="25"/>
      <c r="D59" s="25"/>
      <c r="E59" s="25"/>
      <c r="F59" s="25"/>
      <c r="G59" s="25"/>
      <c r="H59" s="25"/>
      <c r="I59" s="25"/>
      <c r="J59" s="2">
        <f t="shared" si="19"/>
        <v>0</v>
      </c>
      <c r="K59" s="21">
        <f t="shared" si="20"/>
        <v>0</v>
      </c>
      <c r="L59" s="2">
        <v>11</v>
      </c>
      <c r="M59" s="21">
        <f t="shared" si="21"/>
        <v>3.151862464183381E-2</v>
      </c>
      <c r="N59" s="3"/>
      <c r="O59" s="2"/>
      <c r="P59" s="2"/>
      <c r="Q59" s="2"/>
      <c r="R59" s="2">
        <v>0</v>
      </c>
      <c r="S59" s="6">
        <f t="shared" si="15"/>
        <v>-2.7865611885706056E-2</v>
      </c>
      <c r="T59" s="6">
        <f t="shared" si="16"/>
        <v>2.7865611885706056E-2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14">
        <f t="shared" si="22"/>
        <v>0</v>
      </c>
      <c r="AD59" s="14">
        <f t="shared" si="23"/>
        <v>0</v>
      </c>
      <c r="AE59" s="14">
        <f t="shared" si="24"/>
        <v>0</v>
      </c>
      <c r="AF59" s="14">
        <f t="shared" si="25"/>
        <v>0</v>
      </c>
      <c r="AG59" s="14">
        <f t="shared" si="26"/>
        <v>0</v>
      </c>
      <c r="AH59" s="14">
        <f t="shared" si="27"/>
        <v>0</v>
      </c>
      <c r="AI59" s="14">
        <f t="shared" si="28"/>
        <v>0</v>
      </c>
      <c r="AJ59" s="14">
        <f t="shared" si="29"/>
        <v>0</v>
      </c>
      <c r="AK59" s="14">
        <f t="shared" si="30"/>
        <v>0</v>
      </c>
      <c r="AL59" s="14">
        <f t="shared" si="31"/>
        <v>0</v>
      </c>
      <c r="AM59" s="14">
        <f t="shared" si="32"/>
        <v>0</v>
      </c>
      <c r="AN59" s="14">
        <f t="shared" si="33"/>
        <v>0</v>
      </c>
      <c r="AO59" s="14">
        <f t="shared" si="34"/>
        <v>0</v>
      </c>
      <c r="AP59" s="14">
        <f t="shared" si="35"/>
        <v>0</v>
      </c>
      <c r="AQ59" s="14">
        <f t="shared" si="36"/>
        <v>0</v>
      </c>
      <c r="AR59" s="14">
        <f t="shared" si="37"/>
        <v>0</v>
      </c>
    </row>
    <row r="60" spans="1:44" x14ac:dyDescent="0.35">
      <c r="A60" t="s">
        <v>63</v>
      </c>
      <c r="B60" s="25"/>
      <c r="C60" s="25"/>
      <c r="D60" s="25"/>
      <c r="E60" s="25"/>
      <c r="F60" s="25"/>
      <c r="G60" s="25"/>
      <c r="H60" s="25"/>
      <c r="I60" s="25"/>
      <c r="J60" s="2">
        <f t="shared" si="19"/>
        <v>0</v>
      </c>
      <c r="K60" s="21">
        <f t="shared" si="20"/>
        <v>0</v>
      </c>
      <c r="L60" s="2">
        <v>12</v>
      </c>
      <c r="M60" s="21">
        <f t="shared" si="21"/>
        <v>3.4383954154727794E-2</v>
      </c>
      <c r="N60" s="3"/>
      <c r="O60" s="2"/>
      <c r="P60" s="2"/>
      <c r="Q60" s="2"/>
      <c r="R60" s="2">
        <v>0</v>
      </c>
      <c r="S60" s="6">
        <f t="shared" si="15"/>
        <v>-2.9840818274067281E-2</v>
      </c>
      <c r="T60" s="6">
        <f t="shared" si="16"/>
        <v>2.9840818274067281E-2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14">
        <f t="shared" si="22"/>
        <v>0</v>
      </c>
      <c r="AD60" s="14">
        <f t="shared" si="23"/>
        <v>0</v>
      </c>
      <c r="AE60" s="14">
        <f t="shared" si="24"/>
        <v>0</v>
      </c>
      <c r="AF60" s="14">
        <f t="shared" si="25"/>
        <v>0</v>
      </c>
      <c r="AG60" s="14">
        <f t="shared" si="26"/>
        <v>0</v>
      </c>
      <c r="AH60" s="14">
        <f t="shared" si="27"/>
        <v>0</v>
      </c>
      <c r="AI60" s="14">
        <f t="shared" si="28"/>
        <v>0</v>
      </c>
      <c r="AJ60" s="14">
        <f t="shared" si="29"/>
        <v>0</v>
      </c>
      <c r="AK60" s="14">
        <f t="shared" si="30"/>
        <v>0</v>
      </c>
      <c r="AL60" s="14">
        <f t="shared" si="31"/>
        <v>0</v>
      </c>
      <c r="AM60" s="14">
        <f t="shared" si="32"/>
        <v>0</v>
      </c>
      <c r="AN60" s="14">
        <f t="shared" si="33"/>
        <v>0</v>
      </c>
      <c r="AO60" s="14">
        <f t="shared" si="34"/>
        <v>0</v>
      </c>
      <c r="AP60" s="14">
        <f t="shared" si="35"/>
        <v>0</v>
      </c>
      <c r="AQ60" s="14">
        <f t="shared" si="36"/>
        <v>0</v>
      </c>
      <c r="AR60" s="14">
        <f t="shared" si="37"/>
        <v>0</v>
      </c>
    </row>
    <row r="61" spans="1:44" x14ac:dyDescent="0.35">
      <c r="A61" t="s">
        <v>64</v>
      </c>
      <c r="B61" s="25"/>
      <c r="C61" s="25"/>
      <c r="D61" s="25"/>
      <c r="E61" s="25"/>
      <c r="F61" s="25"/>
      <c r="G61" s="25"/>
      <c r="H61" s="25"/>
      <c r="I61" s="25"/>
      <c r="J61" s="2">
        <f t="shared" si="19"/>
        <v>0</v>
      </c>
      <c r="K61" s="21">
        <f t="shared" si="20"/>
        <v>0</v>
      </c>
      <c r="L61" s="2">
        <v>8</v>
      </c>
      <c r="M61" s="21">
        <f t="shared" si="21"/>
        <v>2.2922636103151862E-2</v>
      </c>
      <c r="N61" s="3"/>
      <c r="O61" s="2"/>
      <c r="P61" s="2"/>
      <c r="Q61" s="2"/>
      <c r="R61" s="2">
        <v>0</v>
      </c>
      <c r="S61" s="6">
        <f t="shared" si="15"/>
        <v>-2.6799427424219237E-2</v>
      </c>
      <c r="T61" s="6">
        <f t="shared" si="16"/>
        <v>2.6799427424219237E-2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14">
        <f t="shared" si="22"/>
        <v>0</v>
      </c>
      <c r="AD61" s="14">
        <f t="shared" si="23"/>
        <v>0</v>
      </c>
      <c r="AE61" s="14">
        <f t="shared" si="24"/>
        <v>0</v>
      </c>
      <c r="AF61" s="14">
        <f t="shared" si="25"/>
        <v>0</v>
      </c>
      <c r="AG61" s="14">
        <f t="shared" si="26"/>
        <v>0</v>
      </c>
      <c r="AH61" s="14">
        <f t="shared" si="27"/>
        <v>0</v>
      </c>
      <c r="AI61" s="14">
        <f t="shared" si="28"/>
        <v>0</v>
      </c>
      <c r="AJ61" s="14">
        <f t="shared" si="29"/>
        <v>0</v>
      </c>
      <c r="AK61" s="14">
        <f t="shared" si="30"/>
        <v>0</v>
      </c>
      <c r="AL61" s="14">
        <f t="shared" si="31"/>
        <v>0</v>
      </c>
      <c r="AM61" s="14">
        <f t="shared" si="32"/>
        <v>0</v>
      </c>
      <c r="AN61" s="14">
        <f t="shared" si="33"/>
        <v>0</v>
      </c>
      <c r="AO61" s="14">
        <f t="shared" si="34"/>
        <v>0</v>
      </c>
      <c r="AP61" s="14">
        <f t="shared" si="35"/>
        <v>0</v>
      </c>
      <c r="AQ61" s="14">
        <f t="shared" si="36"/>
        <v>0</v>
      </c>
      <c r="AR61" s="14">
        <f t="shared" si="37"/>
        <v>0</v>
      </c>
    </row>
    <row r="62" spans="1:44" x14ac:dyDescent="0.35">
      <c r="A62" t="s">
        <v>65</v>
      </c>
      <c r="B62" s="25"/>
      <c r="C62" s="25"/>
      <c r="D62" s="25"/>
      <c r="E62" s="25"/>
      <c r="F62" s="25"/>
      <c r="G62" s="25"/>
      <c r="H62" s="25"/>
      <c r="I62" s="25"/>
      <c r="J62" s="2">
        <f t="shared" si="19"/>
        <v>0</v>
      </c>
      <c r="K62" s="21">
        <f t="shared" si="20"/>
        <v>0</v>
      </c>
      <c r="L62" s="2">
        <v>11</v>
      </c>
      <c r="M62" s="21">
        <f t="shared" si="21"/>
        <v>3.151862464183381E-2</v>
      </c>
      <c r="N62" s="3"/>
      <c r="O62" s="2"/>
      <c r="P62" s="2"/>
      <c r="Q62" s="2"/>
      <c r="R62" s="2">
        <v>0</v>
      </c>
      <c r="S62" s="6">
        <f t="shared" si="15"/>
        <v>-2.8467253732610196E-2</v>
      </c>
      <c r="T62" s="6">
        <f t="shared" si="16"/>
        <v>2.8467253732610196E-2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14">
        <f t="shared" si="22"/>
        <v>0</v>
      </c>
      <c r="AD62" s="14">
        <f t="shared" si="23"/>
        <v>0</v>
      </c>
      <c r="AE62" s="14">
        <f t="shared" si="24"/>
        <v>0</v>
      </c>
      <c r="AF62" s="14">
        <f t="shared" si="25"/>
        <v>0</v>
      </c>
      <c r="AG62" s="14">
        <f t="shared" si="26"/>
        <v>0</v>
      </c>
      <c r="AH62" s="14">
        <f t="shared" si="27"/>
        <v>0</v>
      </c>
      <c r="AI62" s="14">
        <f t="shared" si="28"/>
        <v>0</v>
      </c>
      <c r="AJ62" s="14">
        <f t="shared" si="29"/>
        <v>0</v>
      </c>
      <c r="AK62" s="14">
        <f t="shared" si="30"/>
        <v>0</v>
      </c>
      <c r="AL62" s="14">
        <f t="shared" si="31"/>
        <v>0</v>
      </c>
      <c r="AM62" s="14">
        <f t="shared" si="32"/>
        <v>0</v>
      </c>
      <c r="AN62" s="14">
        <f t="shared" si="33"/>
        <v>0</v>
      </c>
      <c r="AO62" s="14">
        <f t="shared" si="34"/>
        <v>0</v>
      </c>
      <c r="AP62" s="14">
        <f t="shared" si="35"/>
        <v>0</v>
      </c>
      <c r="AQ62" s="14">
        <f t="shared" si="36"/>
        <v>0</v>
      </c>
      <c r="AR62" s="14">
        <f t="shared" si="37"/>
        <v>0</v>
      </c>
    </row>
    <row r="63" spans="1:44" x14ac:dyDescent="0.35">
      <c r="A63" t="s">
        <v>66</v>
      </c>
      <c r="B63" s="2"/>
      <c r="C63" s="2"/>
      <c r="D63" s="2"/>
      <c r="E63" s="2"/>
      <c r="F63" s="2"/>
      <c r="G63" s="2"/>
      <c r="H63" s="2"/>
      <c r="I63" s="2"/>
      <c r="J63" s="2">
        <f t="shared" si="19"/>
        <v>0</v>
      </c>
      <c r="K63" s="21">
        <f t="shared" si="20"/>
        <v>0</v>
      </c>
      <c r="L63" s="2">
        <v>11</v>
      </c>
      <c r="M63" s="21">
        <f t="shared" si="21"/>
        <v>3.151862464183381E-2</v>
      </c>
      <c r="N63" s="11"/>
      <c r="O63" s="2"/>
      <c r="Q63" s="2"/>
      <c r="R63" s="2">
        <v>0</v>
      </c>
      <c r="S63" s="6">
        <f t="shared" si="15"/>
        <v>-2.847381288912839E-2</v>
      </c>
      <c r="T63" s="6">
        <f t="shared" si="16"/>
        <v>2.847381288912839E-2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14">
        <f t="shared" si="22"/>
        <v>0</v>
      </c>
      <c r="AD63" s="14">
        <f t="shared" si="23"/>
        <v>0</v>
      </c>
      <c r="AE63" s="14">
        <f t="shared" si="24"/>
        <v>0</v>
      </c>
      <c r="AF63" s="14">
        <f t="shared" si="25"/>
        <v>0</v>
      </c>
      <c r="AG63" s="14">
        <f t="shared" si="26"/>
        <v>0</v>
      </c>
      <c r="AH63" s="14">
        <f t="shared" si="27"/>
        <v>0</v>
      </c>
      <c r="AI63" s="14">
        <f t="shared" si="28"/>
        <v>0</v>
      </c>
      <c r="AJ63" s="14">
        <f t="shared" si="29"/>
        <v>0</v>
      </c>
      <c r="AK63" s="14">
        <f t="shared" si="30"/>
        <v>0</v>
      </c>
      <c r="AL63" s="14">
        <f t="shared" si="31"/>
        <v>0</v>
      </c>
      <c r="AM63" s="14">
        <f t="shared" si="32"/>
        <v>0</v>
      </c>
      <c r="AN63" s="14">
        <f t="shared" si="33"/>
        <v>0</v>
      </c>
      <c r="AO63" s="14">
        <f t="shared" si="34"/>
        <v>0</v>
      </c>
      <c r="AP63" s="14">
        <f t="shared" si="35"/>
        <v>0</v>
      </c>
      <c r="AQ63" s="14">
        <f t="shared" si="36"/>
        <v>0</v>
      </c>
      <c r="AR63" s="14">
        <f t="shared" si="37"/>
        <v>0</v>
      </c>
    </row>
    <row r="64" spans="1:44" x14ac:dyDescent="0.35">
      <c r="A64" t="s">
        <v>64</v>
      </c>
      <c r="B64" s="2"/>
      <c r="C64" s="2"/>
      <c r="D64" s="2"/>
      <c r="E64" s="2"/>
      <c r="F64" s="2"/>
      <c r="G64" s="2"/>
      <c r="H64" s="2"/>
      <c r="I64" s="2"/>
      <c r="J64" s="2">
        <f t="shared" si="19"/>
        <v>0</v>
      </c>
      <c r="K64" s="21">
        <f t="shared" si="20"/>
        <v>0</v>
      </c>
      <c r="L64" s="2">
        <v>9</v>
      </c>
      <c r="M64" s="21">
        <f t="shared" si="21"/>
        <v>2.5787965616045846E-2</v>
      </c>
      <c r="N64" s="11"/>
      <c r="O64" s="2"/>
      <c r="Q64" s="2"/>
      <c r="R64" s="2">
        <v>0</v>
      </c>
      <c r="S64" s="6">
        <f t="shared" si="15"/>
        <v>-2.42485585932024E-2</v>
      </c>
      <c r="T64" s="6">
        <f t="shared" si="16"/>
        <v>2.42485585932024E-2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14">
        <f t="shared" si="22"/>
        <v>0</v>
      </c>
      <c r="AD64" s="14">
        <f t="shared" si="23"/>
        <v>0</v>
      </c>
      <c r="AE64" s="14">
        <f t="shared" si="24"/>
        <v>0</v>
      </c>
      <c r="AF64" s="14">
        <f t="shared" si="25"/>
        <v>0</v>
      </c>
      <c r="AG64" s="14">
        <f t="shared" si="26"/>
        <v>0</v>
      </c>
      <c r="AH64" s="14">
        <f t="shared" si="27"/>
        <v>0</v>
      </c>
      <c r="AI64" s="14">
        <f t="shared" si="28"/>
        <v>0</v>
      </c>
      <c r="AJ64" s="14">
        <f t="shared" si="29"/>
        <v>0</v>
      </c>
      <c r="AK64" s="14">
        <f t="shared" si="30"/>
        <v>0</v>
      </c>
      <c r="AL64" s="14">
        <f t="shared" si="31"/>
        <v>0</v>
      </c>
      <c r="AM64" s="14">
        <f t="shared" si="32"/>
        <v>0</v>
      </c>
      <c r="AN64" s="14">
        <f t="shared" si="33"/>
        <v>0</v>
      </c>
      <c r="AO64" s="14">
        <f t="shared" si="34"/>
        <v>0</v>
      </c>
      <c r="AP64" s="14">
        <f t="shared" si="35"/>
        <v>0</v>
      </c>
      <c r="AQ64" s="14">
        <f t="shared" si="36"/>
        <v>0</v>
      </c>
      <c r="AR64" s="14">
        <f t="shared" si="37"/>
        <v>0</v>
      </c>
    </row>
    <row r="65" spans="1:44" x14ac:dyDescent="0.35">
      <c r="A65" t="s">
        <v>67</v>
      </c>
      <c r="B65" s="2"/>
      <c r="C65" s="2"/>
      <c r="D65" s="2"/>
      <c r="E65" s="2"/>
      <c r="F65" s="2"/>
      <c r="G65" s="2"/>
      <c r="H65" s="2"/>
      <c r="I65" s="2"/>
      <c r="J65" s="2">
        <f t="shared" si="19"/>
        <v>0</v>
      </c>
      <c r="K65" s="21">
        <f t="shared" si="20"/>
        <v>0</v>
      </c>
      <c r="L65" s="2">
        <v>4</v>
      </c>
      <c r="M65" s="21">
        <f t="shared" si="21"/>
        <v>1.1461318051575931E-2</v>
      </c>
      <c r="O65" s="2"/>
      <c r="P65" s="2"/>
      <c r="Q65" s="2"/>
      <c r="R65" s="2">
        <v>0</v>
      </c>
      <c r="S65" s="6">
        <f t="shared" si="15"/>
        <v>-1.3036387885366521E-2</v>
      </c>
      <c r="T65" s="6">
        <f t="shared" si="16"/>
        <v>1.3036387885366521E-2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14">
        <f t="shared" si="22"/>
        <v>0</v>
      </c>
      <c r="AD65" s="14">
        <f t="shared" si="23"/>
        <v>0</v>
      </c>
      <c r="AE65" s="14">
        <f t="shared" si="24"/>
        <v>0</v>
      </c>
      <c r="AF65" s="14">
        <f t="shared" si="25"/>
        <v>0</v>
      </c>
      <c r="AG65" s="14">
        <f t="shared" si="26"/>
        <v>0</v>
      </c>
      <c r="AH65" s="14">
        <f t="shared" si="27"/>
        <v>0</v>
      </c>
      <c r="AI65" s="14">
        <f t="shared" si="28"/>
        <v>0</v>
      </c>
      <c r="AJ65" s="14">
        <f t="shared" si="29"/>
        <v>0</v>
      </c>
      <c r="AK65" s="14">
        <f t="shared" si="30"/>
        <v>0</v>
      </c>
      <c r="AL65" s="14">
        <f t="shared" si="31"/>
        <v>0</v>
      </c>
      <c r="AM65" s="14">
        <f t="shared" si="32"/>
        <v>0</v>
      </c>
      <c r="AN65" s="14">
        <f t="shared" si="33"/>
        <v>0</v>
      </c>
      <c r="AO65" s="14">
        <f t="shared" si="34"/>
        <v>0</v>
      </c>
      <c r="AP65" s="14">
        <f t="shared" si="35"/>
        <v>0</v>
      </c>
      <c r="AQ65" s="14">
        <f t="shared" si="36"/>
        <v>0</v>
      </c>
      <c r="AR65" s="14">
        <f t="shared" si="37"/>
        <v>0</v>
      </c>
    </row>
    <row r="66" spans="1:44" x14ac:dyDescent="0.35">
      <c r="A66" t="s">
        <v>68</v>
      </c>
      <c r="B66" s="2"/>
      <c r="C66" s="2"/>
      <c r="D66" s="2"/>
      <c r="E66" s="2"/>
      <c r="F66" s="2"/>
      <c r="G66" s="2"/>
      <c r="H66" s="2"/>
      <c r="I66" s="2"/>
      <c r="J66" s="2">
        <f t="shared" si="19"/>
        <v>0</v>
      </c>
      <c r="K66" s="21">
        <f t="shared" si="20"/>
        <v>0</v>
      </c>
      <c r="L66" s="2">
        <v>9</v>
      </c>
      <c r="M66" s="21">
        <f t="shared" si="21"/>
        <v>2.5787965616045846E-2</v>
      </c>
      <c r="O66" s="2"/>
      <c r="P66" s="2"/>
      <c r="Q66" s="2"/>
      <c r="R66" s="2">
        <v>0</v>
      </c>
      <c r="S66" s="6">
        <f t="shared" si="15"/>
        <v>-2.6942056925761924E-2</v>
      </c>
      <c r="T66" s="6">
        <f t="shared" si="16"/>
        <v>2.6942056925761924E-2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14">
        <f t="shared" si="22"/>
        <v>0</v>
      </c>
      <c r="AD66" s="14">
        <f t="shared" si="23"/>
        <v>0</v>
      </c>
      <c r="AE66" s="14">
        <f t="shared" si="24"/>
        <v>0</v>
      </c>
      <c r="AF66" s="14">
        <f t="shared" si="25"/>
        <v>0</v>
      </c>
      <c r="AG66" s="14">
        <f t="shared" si="26"/>
        <v>0</v>
      </c>
      <c r="AH66" s="14">
        <f t="shared" si="27"/>
        <v>0</v>
      </c>
      <c r="AI66" s="14">
        <f t="shared" si="28"/>
        <v>0</v>
      </c>
      <c r="AJ66" s="14">
        <f t="shared" si="29"/>
        <v>0</v>
      </c>
      <c r="AK66" s="14">
        <f t="shared" si="30"/>
        <v>0</v>
      </c>
      <c r="AL66" s="14">
        <f t="shared" si="31"/>
        <v>0</v>
      </c>
      <c r="AM66" s="14">
        <f t="shared" si="32"/>
        <v>0</v>
      </c>
      <c r="AN66" s="14">
        <f t="shared" si="33"/>
        <v>0</v>
      </c>
      <c r="AO66" s="14">
        <f t="shared" si="34"/>
        <v>0</v>
      </c>
      <c r="AP66" s="14">
        <f t="shared" si="35"/>
        <v>0</v>
      </c>
      <c r="AQ66" s="14">
        <f t="shared" si="36"/>
        <v>0</v>
      </c>
      <c r="AR66" s="14">
        <f t="shared" si="37"/>
        <v>0</v>
      </c>
    </row>
    <row r="67" spans="1:44" x14ac:dyDescent="0.35">
      <c r="A67" t="s">
        <v>69</v>
      </c>
      <c r="B67" s="2"/>
      <c r="C67" s="2"/>
      <c r="D67" s="2"/>
      <c r="E67" s="2"/>
      <c r="F67" s="2"/>
      <c r="G67" s="2"/>
      <c r="H67" s="2"/>
      <c r="I67" s="2"/>
      <c r="J67" s="2">
        <f t="shared" si="19"/>
        <v>0</v>
      </c>
      <c r="K67" s="21">
        <f t="shared" si="20"/>
        <v>0</v>
      </c>
      <c r="L67" s="2">
        <v>8</v>
      </c>
      <c r="M67" s="21">
        <f t="shared" si="21"/>
        <v>2.2922636103151862E-2</v>
      </c>
      <c r="O67" s="2"/>
      <c r="P67" s="2"/>
      <c r="Q67" s="2"/>
      <c r="R67" s="2">
        <v>0</v>
      </c>
      <c r="S67" s="6">
        <f t="shared" si="15"/>
        <v>-2.4823320759473157E-2</v>
      </c>
      <c r="T67" s="6">
        <f t="shared" si="16"/>
        <v>2.4823320759473157E-2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14">
        <f t="shared" si="22"/>
        <v>0</v>
      </c>
      <c r="AD67" s="14">
        <f t="shared" si="23"/>
        <v>0</v>
      </c>
      <c r="AE67" s="14">
        <f t="shared" si="24"/>
        <v>0</v>
      </c>
      <c r="AF67" s="14">
        <f t="shared" si="25"/>
        <v>0</v>
      </c>
      <c r="AG67" s="14">
        <f t="shared" si="26"/>
        <v>0</v>
      </c>
      <c r="AH67" s="14">
        <f t="shared" si="27"/>
        <v>0</v>
      </c>
      <c r="AI67" s="14">
        <f t="shared" si="28"/>
        <v>0</v>
      </c>
      <c r="AJ67" s="14">
        <f t="shared" si="29"/>
        <v>0</v>
      </c>
      <c r="AK67" s="14">
        <f t="shared" si="30"/>
        <v>0</v>
      </c>
      <c r="AL67" s="14">
        <f t="shared" si="31"/>
        <v>0</v>
      </c>
      <c r="AM67" s="14">
        <f t="shared" si="32"/>
        <v>0</v>
      </c>
      <c r="AN67" s="14">
        <f t="shared" si="33"/>
        <v>0</v>
      </c>
      <c r="AO67" s="14">
        <f t="shared" si="34"/>
        <v>0</v>
      </c>
      <c r="AP67" s="14">
        <f t="shared" si="35"/>
        <v>0</v>
      </c>
      <c r="AQ67" s="14">
        <f t="shared" si="36"/>
        <v>0</v>
      </c>
      <c r="AR67" s="14">
        <f t="shared" si="37"/>
        <v>0</v>
      </c>
    </row>
    <row r="68" spans="1:44" x14ac:dyDescent="0.35">
      <c r="A68" s="2" t="s">
        <v>13</v>
      </c>
      <c r="B68" s="2">
        <f>SUM(B39:B67)</f>
        <v>0</v>
      </c>
      <c r="C68" s="2">
        <f t="shared" ref="C68:J68" si="38">SUM(C39:C67)</f>
        <v>0</v>
      </c>
      <c r="D68" s="2">
        <f t="shared" si="38"/>
        <v>0</v>
      </c>
      <c r="E68" s="2">
        <f t="shared" si="38"/>
        <v>0</v>
      </c>
      <c r="F68" s="2">
        <f t="shared" si="38"/>
        <v>0</v>
      </c>
      <c r="G68" s="2">
        <f t="shared" si="38"/>
        <v>0</v>
      </c>
      <c r="H68" s="2">
        <f t="shared" si="38"/>
        <v>0</v>
      </c>
      <c r="I68" s="2">
        <f t="shared" si="38"/>
        <v>0</v>
      </c>
      <c r="J68" s="2">
        <f t="shared" si="38"/>
        <v>0</v>
      </c>
      <c r="K68" s="21">
        <f>SUM(K39:K67)</f>
        <v>0</v>
      </c>
      <c r="L68" s="4">
        <f>SUM(L39:L67)</f>
        <v>349</v>
      </c>
      <c r="M68" s="21">
        <f>SUM(M39:M67)</f>
        <v>1</v>
      </c>
    </row>
    <row r="69" spans="1:44" x14ac:dyDescent="0.35">
      <c r="A69" s="2"/>
      <c r="B69" s="21">
        <f>B68/$K$69</f>
        <v>0</v>
      </c>
      <c r="C69" s="21">
        <f t="shared" ref="C69:J69" si="39">C68/$K$69</f>
        <v>0</v>
      </c>
      <c r="D69" s="21">
        <f t="shared" si="39"/>
        <v>0</v>
      </c>
      <c r="E69" s="21">
        <f t="shared" si="39"/>
        <v>0</v>
      </c>
      <c r="F69" s="21">
        <f t="shared" si="39"/>
        <v>0</v>
      </c>
      <c r="G69" s="21">
        <f t="shared" si="39"/>
        <v>0</v>
      </c>
      <c r="H69" s="21">
        <f t="shared" si="39"/>
        <v>0</v>
      </c>
      <c r="I69" s="21">
        <f t="shared" si="39"/>
        <v>0</v>
      </c>
      <c r="J69" s="21">
        <f t="shared" si="39"/>
        <v>0</v>
      </c>
      <c r="K69" s="4">
        <v>349</v>
      </c>
      <c r="L69" t="s">
        <v>3</v>
      </c>
      <c r="N69" s="26" t="s">
        <v>75</v>
      </c>
      <c r="P69" s="27" t="s">
        <v>76</v>
      </c>
    </row>
    <row r="70" spans="1:44" x14ac:dyDescent="0.35">
      <c r="N70" s="28">
        <f>B68+E68+D68+I68</f>
        <v>0</v>
      </c>
      <c r="P70" s="28">
        <f>F68+G68+H68+C68</f>
        <v>0</v>
      </c>
    </row>
    <row r="71" spans="1:44" ht="15" thickBot="1" x14ac:dyDescent="0.4">
      <c r="A71" s="3" t="s">
        <v>74</v>
      </c>
    </row>
    <row r="72" spans="1:44" ht="15" thickBot="1" x14ac:dyDescent="0.4">
      <c r="A72" t="s">
        <v>4</v>
      </c>
      <c r="B72" s="15" t="s">
        <v>39</v>
      </c>
      <c r="C72" s="15" t="s">
        <v>2</v>
      </c>
      <c r="D72" s="15" t="s">
        <v>40</v>
      </c>
      <c r="E72" s="15" t="s">
        <v>41</v>
      </c>
      <c r="F72" s="15" t="s">
        <v>36</v>
      </c>
      <c r="G72" s="15" t="s">
        <v>38</v>
      </c>
      <c r="H72" s="15" t="s">
        <v>37</v>
      </c>
      <c r="I72" s="15" t="s">
        <v>42</v>
      </c>
      <c r="J72" s="2" t="s">
        <v>13</v>
      </c>
      <c r="K72" s="2" t="s">
        <v>15</v>
      </c>
    </row>
    <row r="73" spans="1:44" x14ac:dyDescent="0.35">
      <c r="A73" t="s">
        <v>43</v>
      </c>
      <c r="B73" s="24">
        <v>6</v>
      </c>
      <c r="C73" s="24">
        <v>3</v>
      </c>
      <c r="D73" s="24">
        <v>3</v>
      </c>
      <c r="E73" s="24">
        <v>1</v>
      </c>
      <c r="F73" s="24">
        <v>9</v>
      </c>
      <c r="G73" s="24">
        <v>4</v>
      </c>
      <c r="H73" s="24">
        <v>4</v>
      </c>
      <c r="I73" s="24">
        <v>4</v>
      </c>
      <c r="J73" s="24">
        <f>SUM(B73:I73)</f>
        <v>34</v>
      </c>
      <c r="K73" s="2">
        <v>34</v>
      </c>
    </row>
    <row r="74" spans="1:44" x14ac:dyDescent="0.35">
      <c r="A74" t="s">
        <v>44</v>
      </c>
      <c r="B74" s="24">
        <v>10</v>
      </c>
      <c r="C74" s="24">
        <v>3</v>
      </c>
      <c r="D74" s="24">
        <v>3</v>
      </c>
      <c r="E74" s="24">
        <v>2</v>
      </c>
      <c r="F74" s="24">
        <v>11</v>
      </c>
      <c r="G74" s="24">
        <v>3</v>
      </c>
      <c r="H74" s="24">
        <v>3</v>
      </c>
      <c r="I74" s="24">
        <v>8</v>
      </c>
      <c r="J74" s="24">
        <f t="shared" ref="J74:J101" si="40">SUM(B74:I74)</f>
        <v>43</v>
      </c>
      <c r="K74" s="2">
        <v>43</v>
      </c>
      <c r="O74" s="2"/>
      <c r="P74" s="2"/>
      <c r="Q74" s="2"/>
      <c r="R74" s="2"/>
    </row>
    <row r="75" spans="1:44" x14ac:dyDescent="0.35">
      <c r="A75" t="s">
        <v>45</v>
      </c>
      <c r="B75" s="24">
        <v>2</v>
      </c>
      <c r="C75" s="24">
        <v>1</v>
      </c>
      <c r="D75" s="24">
        <v>1</v>
      </c>
      <c r="E75" s="24">
        <v>1</v>
      </c>
      <c r="F75" s="24">
        <v>4</v>
      </c>
      <c r="G75" s="24">
        <v>1</v>
      </c>
      <c r="H75" s="24">
        <v>1</v>
      </c>
      <c r="I75" s="24">
        <v>2</v>
      </c>
      <c r="J75" s="24">
        <f t="shared" si="40"/>
        <v>13</v>
      </c>
      <c r="K75" s="2">
        <v>13</v>
      </c>
      <c r="O75" s="2"/>
      <c r="P75" s="2"/>
      <c r="Q75" s="2"/>
      <c r="R75" s="2"/>
    </row>
    <row r="76" spans="1:44" x14ac:dyDescent="0.35">
      <c r="A76" t="s">
        <v>46</v>
      </c>
      <c r="B76" s="24">
        <v>2</v>
      </c>
      <c r="C76" s="24">
        <v>1</v>
      </c>
      <c r="D76" s="24"/>
      <c r="E76" s="24"/>
      <c r="F76" s="24">
        <v>4</v>
      </c>
      <c r="G76" s="24">
        <v>1</v>
      </c>
      <c r="H76" s="24">
        <v>1</v>
      </c>
      <c r="I76" s="24">
        <v>2</v>
      </c>
      <c r="J76" s="24">
        <f t="shared" si="40"/>
        <v>11</v>
      </c>
      <c r="K76" s="2">
        <v>11</v>
      </c>
      <c r="O76" s="2"/>
      <c r="P76" s="2"/>
      <c r="Q76" s="2"/>
      <c r="R76" s="2"/>
    </row>
    <row r="77" spans="1:44" x14ac:dyDescent="0.35">
      <c r="A77" t="s">
        <v>51</v>
      </c>
      <c r="B77" s="24">
        <v>3</v>
      </c>
      <c r="C77" s="24">
        <v>1</v>
      </c>
      <c r="D77" s="24">
        <v>1</v>
      </c>
      <c r="E77" s="24">
        <v>1</v>
      </c>
      <c r="F77" s="24">
        <v>5</v>
      </c>
      <c r="G77" s="24">
        <v>1</v>
      </c>
      <c r="H77" s="24">
        <v>1</v>
      </c>
      <c r="I77" s="24">
        <v>4</v>
      </c>
      <c r="J77" s="24">
        <f t="shared" si="40"/>
        <v>17</v>
      </c>
      <c r="K77" s="2">
        <v>17</v>
      </c>
      <c r="O77" s="2"/>
      <c r="P77" s="2"/>
      <c r="Q77" s="2"/>
      <c r="R77" s="2"/>
    </row>
    <row r="78" spans="1:44" x14ac:dyDescent="0.35">
      <c r="A78" t="s">
        <v>52</v>
      </c>
      <c r="B78" s="29">
        <v>2</v>
      </c>
      <c r="C78" s="29">
        <v>1</v>
      </c>
      <c r="D78" s="29">
        <v>1</v>
      </c>
      <c r="E78" s="29">
        <v>1</v>
      </c>
      <c r="F78" s="29">
        <v>4</v>
      </c>
      <c r="G78" s="29">
        <v>1</v>
      </c>
      <c r="H78" s="29"/>
      <c r="I78" s="29">
        <v>3</v>
      </c>
      <c r="J78" s="24">
        <f t="shared" si="40"/>
        <v>13</v>
      </c>
      <c r="K78" s="2">
        <v>13</v>
      </c>
      <c r="L78" s="2"/>
      <c r="M78" s="2"/>
      <c r="O78" s="2"/>
      <c r="P78" s="2"/>
      <c r="Q78" s="2"/>
      <c r="R78" s="2"/>
    </row>
    <row r="79" spans="1:44" x14ac:dyDescent="0.35">
      <c r="A79" t="s">
        <v>47</v>
      </c>
      <c r="B79" s="29">
        <v>2</v>
      </c>
      <c r="C79" s="29"/>
      <c r="D79" s="29"/>
      <c r="E79" s="29"/>
      <c r="F79" s="29">
        <v>2</v>
      </c>
      <c r="G79" s="29"/>
      <c r="H79" s="29"/>
      <c r="I79" s="29">
        <v>2</v>
      </c>
      <c r="J79" s="24">
        <f t="shared" si="40"/>
        <v>6</v>
      </c>
      <c r="K79" s="2">
        <v>6</v>
      </c>
      <c r="L79" s="4"/>
      <c r="M79" s="4"/>
      <c r="O79" s="2"/>
      <c r="P79" s="2"/>
      <c r="Q79" s="2"/>
    </row>
    <row r="80" spans="1:44" x14ac:dyDescent="0.35">
      <c r="A80" t="s">
        <v>48</v>
      </c>
      <c r="B80" s="29">
        <v>2</v>
      </c>
      <c r="C80" s="29"/>
      <c r="D80" s="29"/>
      <c r="E80" s="29">
        <v>1</v>
      </c>
      <c r="F80" s="29">
        <v>3</v>
      </c>
      <c r="G80" s="29"/>
      <c r="H80" s="29"/>
      <c r="I80" s="29">
        <v>2</v>
      </c>
      <c r="J80" s="24">
        <f t="shared" si="40"/>
        <v>8</v>
      </c>
      <c r="K80" s="2">
        <v>8</v>
      </c>
      <c r="O80" s="2"/>
      <c r="P80" s="2"/>
      <c r="Q80" s="2"/>
    </row>
    <row r="81" spans="1:11" x14ac:dyDescent="0.35">
      <c r="A81" t="s">
        <v>49</v>
      </c>
      <c r="B81" s="29">
        <v>1</v>
      </c>
      <c r="C81" s="29"/>
      <c r="D81" s="29"/>
      <c r="E81" s="29"/>
      <c r="F81" s="29">
        <v>1</v>
      </c>
      <c r="G81" s="29"/>
      <c r="H81" s="29"/>
      <c r="I81" s="29"/>
      <c r="J81" s="24">
        <f t="shared" si="40"/>
        <v>2</v>
      </c>
      <c r="K81" s="2">
        <v>2</v>
      </c>
    </row>
    <row r="82" spans="1:11" x14ac:dyDescent="0.35">
      <c r="A82" t="s">
        <v>50</v>
      </c>
      <c r="B82" s="29">
        <v>1</v>
      </c>
      <c r="C82" s="29"/>
      <c r="D82" s="29"/>
      <c r="E82" s="29"/>
      <c r="F82" s="29">
        <v>2</v>
      </c>
      <c r="G82" s="29"/>
      <c r="H82" s="29"/>
      <c r="I82" s="29">
        <v>2</v>
      </c>
      <c r="J82" s="24">
        <f t="shared" si="40"/>
        <v>5</v>
      </c>
      <c r="K82" s="2">
        <v>5</v>
      </c>
    </row>
    <row r="83" spans="1:11" x14ac:dyDescent="0.35">
      <c r="A83" t="s">
        <v>53</v>
      </c>
      <c r="B83" s="29">
        <v>2</v>
      </c>
      <c r="C83" s="29">
        <v>1</v>
      </c>
      <c r="D83" s="29">
        <v>1</v>
      </c>
      <c r="E83" s="29"/>
      <c r="F83" s="29">
        <v>3</v>
      </c>
      <c r="G83" s="29">
        <v>1</v>
      </c>
      <c r="H83" s="29">
        <v>1</v>
      </c>
      <c r="I83" s="29">
        <v>2</v>
      </c>
      <c r="J83" s="24">
        <f t="shared" si="40"/>
        <v>11</v>
      </c>
      <c r="K83" s="2">
        <v>11</v>
      </c>
    </row>
    <row r="84" spans="1:11" x14ac:dyDescent="0.35">
      <c r="A84" t="s">
        <v>54</v>
      </c>
      <c r="B84" s="29">
        <v>2</v>
      </c>
      <c r="C84" s="29">
        <v>1</v>
      </c>
      <c r="D84" s="29">
        <v>1</v>
      </c>
      <c r="E84" s="29"/>
      <c r="F84" s="29">
        <v>3</v>
      </c>
      <c r="G84" s="29"/>
      <c r="H84" s="29"/>
      <c r="I84" s="29">
        <v>3</v>
      </c>
      <c r="J84" s="24">
        <f t="shared" si="40"/>
        <v>10</v>
      </c>
      <c r="K84" s="2">
        <v>10</v>
      </c>
    </row>
    <row r="85" spans="1:11" x14ac:dyDescent="0.35">
      <c r="A85" t="s">
        <v>55</v>
      </c>
      <c r="B85" s="29">
        <v>3</v>
      </c>
      <c r="C85" s="29">
        <v>1</v>
      </c>
      <c r="D85" s="29">
        <v>1</v>
      </c>
      <c r="E85" s="29">
        <v>1</v>
      </c>
      <c r="F85" s="29">
        <v>3</v>
      </c>
      <c r="G85" s="29">
        <v>1</v>
      </c>
      <c r="H85" s="29">
        <v>1</v>
      </c>
      <c r="I85" s="29">
        <v>3</v>
      </c>
      <c r="J85" s="24">
        <f t="shared" si="40"/>
        <v>14</v>
      </c>
      <c r="K85" s="2">
        <v>14</v>
      </c>
    </row>
    <row r="86" spans="1:11" x14ac:dyDescent="0.35">
      <c r="A86" t="s">
        <v>56</v>
      </c>
      <c r="B86" s="29">
        <v>2</v>
      </c>
      <c r="C86" s="29"/>
      <c r="D86" s="29"/>
      <c r="E86" s="29">
        <v>1</v>
      </c>
      <c r="F86" s="29">
        <v>3</v>
      </c>
      <c r="G86" s="29"/>
      <c r="H86" s="29"/>
      <c r="I86" s="29">
        <v>4</v>
      </c>
      <c r="J86" s="24">
        <f t="shared" si="40"/>
        <v>10</v>
      </c>
      <c r="K86" s="2">
        <v>10</v>
      </c>
    </row>
    <row r="87" spans="1:11" x14ac:dyDescent="0.35">
      <c r="A87" t="s">
        <v>57</v>
      </c>
      <c r="B87" s="29">
        <v>2</v>
      </c>
      <c r="C87" s="29">
        <v>1</v>
      </c>
      <c r="D87" s="29">
        <v>1</v>
      </c>
      <c r="E87" s="29">
        <v>1</v>
      </c>
      <c r="F87" s="29">
        <v>3</v>
      </c>
      <c r="G87" s="29"/>
      <c r="H87" s="29">
        <v>1</v>
      </c>
      <c r="I87" s="29">
        <v>3</v>
      </c>
      <c r="J87" s="24">
        <f t="shared" si="40"/>
        <v>12</v>
      </c>
      <c r="K87" s="2">
        <v>12</v>
      </c>
    </row>
    <row r="88" spans="1:11" x14ac:dyDescent="0.35">
      <c r="A88" t="s">
        <v>70</v>
      </c>
      <c r="B88" s="29">
        <v>3</v>
      </c>
      <c r="C88" s="29">
        <v>1</v>
      </c>
      <c r="D88" s="29">
        <v>1</v>
      </c>
      <c r="E88" s="29">
        <v>1</v>
      </c>
      <c r="F88" s="29">
        <v>5</v>
      </c>
      <c r="G88" s="29">
        <v>2</v>
      </c>
      <c r="H88" s="29">
        <v>2</v>
      </c>
      <c r="I88" s="29">
        <v>3</v>
      </c>
      <c r="J88" s="24">
        <f t="shared" si="40"/>
        <v>18</v>
      </c>
      <c r="K88" s="2">
        <v>18</v>
      </c>
    </row>
    <row r="89" spans="1:11" x14ac:dyDescent="0.35">
      <c r="A89" t="s">
        <v>58</v>
      </c>
      <c r="B89" s="29">
        <v>3</v>
      </c>
      <c r="C89" s="29">
        <v>1</v>
      </c>
      <c r="D89" s="29">
        <v>1</v>
      </c>
      <c r="E89" s="29">
        <v>1</v>
      </c>
      <c r="F89" s="29">
        <v>3</v>
      </c>
      <c r="G89" s="29">
        <v>1</v>
      </c>
      <c r="H89" s="29">
        <v>1</v>
      </c>
      <c r="I89" s="29">
        <v>3</v>
      </c>
      <c r="J89" s="24">
        <f t="shared" si="40"/>
        <v>14</v>
      </c>
      <c r="K89" s="2">
        <v>14</v>
      </c>
    </row>
    <row r="90" spans="1:11" x14ac:dyDescent="0.35">
      <c r="A90" t="s">
        <v>59</v>
      </c>
      <c r="B90" s="29">
        <v>2</v>
      </c>
      <c r="C90" s="29"/>
      <c r="D90" s="29"/>
      <c r="E90" s="29">
        <v>1</v>
      </c>
      <c r="F90" s="29">
        <v>3</v>
      </c>
      <c r="G90" s="29"/>
      <c r="H90" s="29"/>
      <c r="I90" s="29">
        <v>2</v>
      </c>
      <c r="J90" s="24">
        <f t="shared" si="40"/>
        <v>8</v>
      </c>
      <c r="K90" s="2">
        <v>8</v>
      </c>
    </row>
    <row r="91" spans="1:11" x14ac:dyDescent="0.35">
      <c r="A91" t="s">
        <v>60</v>
      </c>
      <c r="B91" s="29">
        <v>2</v>
      </c>
      <c r="C91" s="29">
        <v>1</v>
      </c>
      <c r="D91" s="29"/>
      <c r="E91" s="29">
        <v>1</v>
      </c>
      <c r="F91" s="29">
        <v>2</v>
      </c>
      <c r="G91" s="29"/>
      <c r="H91" s="29"/>
      <c r="I91" s="29">
        <v>2</v>
      </c>
      <c r="J91" s="24">
        <f t="shared" si="40"/>
        <v>8</v>
      </c>
      <c r="K91" s="2">
        <v>8</v>
      </c>
    </row>
    <row r="92" spans="1:11" x14ac:dyDescent="0.35">
      <c r="A92" t="s">
        <v>61</v>
      </c>
      <c r="B92" s="29">
        <v>2</v>
      </c>
      <c r="C92" s="29">
        <v>1</v>
      </c>
      <c r="D92" s="29"/>
      <c r="E92" s="29">
        <v>1</v>
      </c>
      <c r="F92" s="29">
        <v>3</v>
      </c>
      <c r="G92" s="29"/>
      <c r="H92" s="29"/>
      <c r="I92" s="29">
        <v>2</v>
      </c>
      <c r="J92" s="24">
        <f t="shared" si="40"/>
        <v>9</v>
      </c>
      <c r="K92" s="2">
        <v>9</v>
      </c>
    </row>
    <row r="93" spans="1:11" x14ac:dyDescent="0.35">
      <c r="A93" t="s">
        <v>62</v>
      </c>
      <c r="B93" s="29">
        <v>2</v>
      </c>
      <c r="C93" s="29">
        <v>1</v>
      </c>
      <c r="D93" s="29"/>
      <c r="E93" s="29">
        <v>1</v>
      </c>
      <c r="F93" s="29">
        <v>4</v>
      </c>
      <c r="G93" s="29">
        <v>1</v>
      </c>
      <c r="H93" s="29"/>
      <c r="I93" s="29">
        <v>2</v>
      </c>
      <c r="J93" s="24">
        <f t="shared" si="40"/>
        <v>11</v>
      </c>
      <c r="K93" s="2">
        <v>11</v>
      </c>
    </row>
    <row r="94" spans="1:11" x14ac:dyDescent="0.35">
      <c r="A94" t="s">
        <v>63</v>
      </c>
      <c r="B94" s="29">
        <v>2</v>
      </c>
      <c r="C94" s="29">
        <v>1</v>
      </c>
      <c r="D94" s="29">
        <v>1</v>
      </c>
      <c r="E94" s="29">
        <v>1</v>
      </c>
      <c r="F94" s="29">
        <v>3</v>
      </c>
      <c r="G94" s="29">
        <v>1</v>
      </c>
      <c r="H94" s="29">
        <v>1</v>
      </c>
      <c r="I94" s="29">
        <v>2</v>
      </c>
      <c r="J94" s="24">
        <f t="shared" si="40"/>
        <v>12</v>
      </c>
      <c r="K94" s="2">
        <v>12</v>
      </c>
    </row>
    <row r="95" spans="1:11" x14ac:dyDescent="0.35">
      <c r="A95" t="s">
        <v>64</v>
      </c>
      <c r="B95" s="29">
        <v>2</v>
      </c>
      <c r="C95" s="29"/>
      <c r="D95" s="29"/>
      <c r="E95" s="29"/>
      <c r="F95" s="29">
        <v>3</v>
      </c>
      <c r="G95" s="29">
        <v>1</v>
      </c>
      <c r="H95" s="29"/>
      <c r="I95" s="29">
        <v>2</v>
      </c>
      <c r="J95" s="24">
        <f t="shared" si="40"/>
        <v>8</v>
      </c>
      <c r="K95" s="2">
        <v>8</v>
      </c>
    </row>
    <row r="96" spans="1:11" x14ac:dyDescent="0.35">
      <c r="A96" t="s">
        <v>65</v>
      </c>
      <c r="B96" s="29">
        <v>2</v>
      </c>
      <c r="C96" s="29">
        <v>1</v>
      </c>
      <c r="D96" s="29"/>
      <c r="E96" s="29">
        <v>1</v>
      </c>
      <c r="F96" s="29">
        <v>3</v>
      </c>
      <c r="G96" s="29">
        <v>1</v>
      </c>
      <c r="H96" s="29"/>
      <c r="I96" s="29">
        <v>3</v>
      </c>
      <c r="J96" s="24">
        <f t="shared" si="40"/>
        <v>11</v>
      </c>
      <c r="K96" s="2">
        <v>11</v>
      </c>
    </row>
    <row r="97" spans="1:16" x14ac:dyDescent="0.35">
      <c r="A97" t="s">
        <v>66</v>
      </c>
      <c r="B97" s="29">
        <v>2</v>
      </c>
      <c r="C97" s="29">
        <v>1</v>
      </c>
      <c r="D97" s="29"/>
      <c r="E97" s="29">
        <v>1</v>
      </c>
      <c r="F97" s="29">
        <v>4</v>
      </c>
      <c r="G97" s="29">
        <v>1</v>
      </c>
      <c r="H97" s="29"/>
      <c r="I97" s="29">
        <v>2</v>
      </c>
      <c r="J97" s="24">
        <f t="shared" si="40"/>
        <v>11</v>
      </c>
      <c r="K97" s="2">
        <v>11</v>
      </c>
    </row>
    <row r="98" spans="1:16" x14ac:dyDescent="0.35">
      <c r="A98" t="s">
        <v>64</v>
      </c>
      <c r="B98" s="29">
        <v>1</v>
      </c>
      <c r="C98" s="29">
        <v>1</v>
      </c>
      <c r="D98" s="29"/>
      <c r="E98" s="29"/>
      <c r="F98" s="29">
        <v>4</v>
      </c>
      <c r="G98" s="29">
        <v>1</v>
      </c>
      <c r="H98" s="29"/>
      <c r="I98" s="29">
        <v>2</v>
      </c>
      <c r="J98" s="24">
        <f t="shared" si="40"/>
        <v>9</v>
      </c>
      <c r="K98" s="2">
        <v>9</v>
      </c>
    </row>
    <row r="99" spans="1:16" x14ac:dyDescent="0.35">
      <c r="A99" t="s">
        <v>67</v>
      </c>
      <c r="B99" s="29">
        <v>1</v>
      </c>
      <c r="C99" s="29"/>
      <c r="D99" s="29"/>
      <c r="E99" s="29"/>
      <c r="F99" s="29">
        <v>2</v>
      </c>
      <c r="G99" s="29"/>
      <c r="H99" s="29"/>
      <c r="I99" s="29">
        <v>1</v>
      </c>
      <c r="J99" s="24">
        <f t="shared" si="40"/>
        <v>4</v>
      </c>
      <c r="K99" s="2">
        <v>4</v>
      </c>
    </row>
    <row r="100" spans="1:16" x14ac:dyDescent="0.35">
      <c r="A100" t="s">
        <v>68</v>
      </c>
      <c r="B100" s="29">
        <v>1</v>
      </c>
      <c r="C100" s="29">
        <v>1</v>
      </c>
      <c r="D100" s="29"/>
      <c r="E100" s="29"/>
      <c r="F100" s="29">
        <v>4</v>
      </c>
      <c r="G100" s="29">
        <v>1</v>
      </c>
      <c r="H100" s="29">
        <v>1</v>
      </c>
      <c r="I100" s="29">
        <v>1</v>
      </c>
      <c r="J100" s="24">
        <f t="shared" si="40"/>
        <v>9</v>
      </c>
      <c r="K100" s="2">
        <v>9</v>
      </c>
    </row>
    <row r="101" spans="1:16" x14ac:dyDescent="0.35">
      <c r="A101" t="s">
        <v>69</v>
      </c>
      <c r="B101" s="29">
        <v>1</v>
      </c>
      <c r="C101" s="29"/>
      <c r="D101" s="29"/>
      <c r="E101" s="29"/>
      <c r="F101" s="29">
        <v>4</v>
      </c>
      <c r="G101" s="29">
        <v>1</v>
      </c>
      <c r="H101" s="29"/>
      <c r="I101" s="29">
        <v>2</v>
      </c>
      <c r="J101" s="24">
        <f t="shared" si="40"/>
        <v>8</v>
      </c>
      <c r="K101" s="2">
        <v>8</v>
      </c>
    </row>
    <row r="102" spans="1:16" x14ac:dyDescent="0.35">
      <c r="A102" s="2" t="s">
        <v>13</v>
      </c>
      <c r="B102" s="24">
        <f>SUM(B73:B101)</f>
        <v>68</v>
      </c>
      <c r="C102" s="24">
        <f t="shared" ref="C102:J102" si="41">SUM(C73:C101)</f>
        <v>24</v>
      </c>
      <c r="D102" s="24">
        <f t="shared" si="41"/>
        <v>16</v>
      </c>
      <c r="E102" s="24">
        <f t="shared" si="41"/>
        <v>19</v>
      </c>
      <c r="F102" s="24">
        <f t="shared" si="41"/>
        <v>107</v>
      </c>
      <c r="G102" s="24">
        <f t="shared" si="41"/>
        <v>24</v>
      </c>
      <c r="H102" s="24">
        <f t="shared" si="41"/>
        <v>18</v>
      </c>
      <c r="I102" s="24">
        <f t="shared" si="41"/>
        <v>73</v>
      </c>
      <c r="J102" s="24">
        <f t="shared" si="41"/>
        <v>349</v>
      </c>
      <c r="K102" s="4">
        <f>SUM(K73:K101)</f>
        <v>349</v>
      </c>
      <c r="N102" s="26" t="s">
        <v>75</v>
      </c>
      <c r="O102" s="2"/>
      <c r="P102" s="27" t="s">
        <v>76</v>
      </c>
    </row>
    <row r="103" spans="1:16" x14ac:dyDescent="0.35">
      <c r="B103" s="21">
        <f>B102/$J$102</f>
        <v>0.19484240687679083</v>
      </c>
      <c r="C103" s="21">
        <f t="shared" ref="C103:J103" si="42">C102/$J$102</f>
        <v>6.8767908309455589E-2</v>
      </c>
      <c r="D103" s="21">
        <f t="shared" si="42"/>
        <v>4.5845272206303724E-2</v>
      </c>
      <c r="E103" s="21">
        <f t="shared" si="42"/>
        <v>5.4441260744985676E-2</v>
      </c>
      <c r="F103" s="21">
        <f t="shared" si="42"/>
        <v>0.30659025787965616</v>
      </c>
      <c r="G103" s="21">
        <f t="shared" si="42"/>
        <v>6.8767908309455589E-2</v>
      </c>
      <c r="H103" s="21">
        <f t="shared" si="42"/>
        <v>5.1575931232091692E-2</v>
      </c>
      <c r="I103" s="21">
        <f t="shared" si="42"/>
        <v>0.20916905444126074</v>
      </c>
      <c r="J103" s="21">
        <f t="shared" si="42"/>
        <v>1</v>
      </c>
      <c r="K103" t="s">
        <v>3</v>
      </c>
      <c r="N103" s="30">
        <f>B102+E102+D102+I102</f>
        <v>176</v>
      </c>
      <c r="O103" s="2"/>
      <c r="P103" s="30">
        <f>F102+G102+H102+C102</f>
        <v>173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 ex.1</vt:lpstr>
      <vt:lpstr>Small ex.2</vt:lpstr>
      <vt:lpstr>Sweden 2022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Thorstenson</dc:creator>
  <cp:lastModifiedBy>Anders Thorstenson</cp:lastModifiedBy>
  <dcterms:created xsi:type="dcterms:W3CDTF">2023-09-06T11:59:49Z</dcterms:created>
  <dcterms:modified xsi:type="dcterms:W3CDTF">2023-09-17T11:20:22Z</dcterms:modified>
</cp:coreProperties>
</file>