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</sheets>
  <definedNames/>
  <calcPr/>
</workbook>
</file>

<file path=xl/sharedStrings.xml><?xml version="1.0" encoding="utf-8"?>
<sst xmlns="http://schemas.openxmlformats.org/spreadsheetml/2006/main" count="356" uniqueCount="197">
  <si>
    <t>------------------------------------------------------------------------------------------------</t>
  </si>
  <si>
    <t>| Ülke   |   Başkent   |     Dil      | Nüfus  | Alan   |   Kıta     | Zaman Dilimi | Para Birimi|</t>
  </si>
  <si>
    <t>| Türkiye| Ankara      | Türkçe       | 83000000| 783356  | Asya       | UTC+3   | Türk Lirası |</t>
  </si>
  <si>
    <t>| Almanya| Berlin      | Almanca      | 83190556| 357386  | Avrupa     | UTC+1   | Euro        |</t>
  </si>
  <si>
    <t>| Fransa | Paris       | Fransızca    | 67069000| 640679  | Avrupa     | UTC+1   | Euro        |</t>
  </si>
  <si>
    <t>| Japonya| Tokyo       | Japonca      | 125950000| 377975  | Asya       | UTC+9   | Japon Yeni  |</t>
  </si>
  <si>
    <t>| ABD    | Washington  | İngilizce    | 331883986| 9525067 | Kuzey Amerika| UTC-4   | ABD Doları  |</t>
  </si>
  <si>
    <t>| Çin   | Pekin       | Çince        | 1444216107| 9596960 | Asya       | UTC+8   | Çin Yuanı   |</t>
  </si>
  <si>
    <t>| İngiltere| Londra    | İngilizce    | 66647112| 242495  | Avrupa     | UTC+1   | İngiliz Sterlini|</t>
  </si>
  <si>
    <t>| Brezilya| Brasília   | Portekizce   | 213993437| 8515767 | Güney Amerika| UTC-3   | Brezilya Reali |</t>
  </si>
  <si>
    <t>| Hindistan| Yeni Delhi | Hintçe      | 1393409038| 3287263 | Asya       | UTC+5:30| Hindistan Rupisi|</t>
  </si>
  <si>
    <t>| İtalya | Roma        | İtalyanca    | 60367478| 301340  | Avrupa     | UTC+1   | Euro        |</t>
  </si>
  <si>
    <t>| Kanada | Ottawa      | İngilizce    | 38005238| 9984670 | Kuzey Amerika| UTC-4   | Kanada Doları |</t>
  </si>
  <si>
    <t>| Avustralya| Canberra | İngilizce    | 25687041| 7692024 | Okyanusya  | UTC+10  | Avustralya Doları|</t>
  </si>
  <si>
    <t>| Rusya  | Moskova     | Rusça        | 145912025| 17125191| Avrupa-Asya | UTC+3   | Rus Rublesi |</t>
  </si>
  <si>
    <t>| Meksika| Mexico City | İspanyolca   | 129166028| 1964375 | Kuzey Amerika| UTC-5   | Meksika Pesosu|</t>
  </si>
  <si>
    <t>| İspanya| Madrid      | İspanyolca   | 46934632| 505990  | Avrupa     | UTC+1   | Euro        |</t>
  </si>
  <si>
    <t>| Güney Kore| Seul     | Korece       | 51341766| 100210  | Asya       | UTC+9   | Güney Kore Wonu|</t>
  </si>
  <si>
    <t>| Endonezya| Cakarta    | Endonezce    | 276361783| 1904569 | Asya       | UTC+7   | Endonezya Rupisi|</t>
  </si>
  <si>
    <t>| Hollanda| Amsterdam  | Hollandaca   | 17131758| 41526   | Avrupa     | UTC+1   | Euro        |</t>
  </si>
  <si>
    <t>| İsveç  | Stockholm   | İsveççe      | 10110233| 450295  | Avrupa     | UTC+1   | İsveç Kronu |</t>
  </si>
  <si>
    <t>| Polonya| Varşova     | Lehçe        | 38379005| 312696  | Avrupa     | UTC+1   | Polonya Zlotisi|</t>
  </si>
  <si>
    <t>| Ukrayna| Kiev        | Ukraynaca    | 43733762| 603500  | Avrupa     | UTC+3   | Ukrayna Grivnası|</t>
  </si>
  <si>
    <t>| İsviçre| Bern        | Almanca, Fransızca, İtalyanca, Romanshça | 8654622| 41285   | Avrupa     | UTC+1   | İsviçre Frangı|</t>
  </si>
  <si>
    <t>| Bangladeş| Dakka     | Bengalce     | 166303498| 147570  | Asya       | UTC+6   | Bangladeş Takası|</t>
  </si>
  <si>
    <t>| Belçika | Brüksel    | Felemenkçe, Fransızca, Almanca | 11632320| 30528   | Avrupa     | UTC+1   | Euro        |</t>
  </si>
  <si>
    <t>| Irak   | Bağdat      | Arapça, Kürtçe| 40372771| 438317  | Asya       | UTC+3   | Irak Dinarı |</t>
  </si>
  <si>
    <t>| Şili  | Santiago     | İspanyolca   | 19144605| 756102  | Güney Amerika| UTC-3   | Şili Pesosu |</t>
  </si>
  <si>
    <t>| Filipinler| Manila   | Filipince, İngilizce | 112856999| 300000  | Asya       | UTC+8   | Filipin Pesosu|</t>
  </si>
  <si>
    <t>| İsrail | Kudüs       | İbranice, Arapça| 9015660| 20770   | Asya       | UTC+2   | İsrail Şekeli|</t>
  </si>
  <si>
    <t>| Pakistan| İslamabad  | Urduca, İngilizce| 225199937| 881913  | Asya       | UTC+5   | Pakistan Rupisi|</t>
  </si>
  <si>
    <t>| Yunanistan| Atina    | Yunanca      | 10423056| 131957  | Avrupa     | UTC+2   | Euro        |</t>
  </si>
  <si>
    <t>| Avusturya| Viyana    | Almanca      | 9233065 | 83871   | Avrupa     | UTC+1   | Euro        |</t>
  </si>
  <si>
    <t>| Norveç | Oslo        | Norveççe      | 5438623 | 323802  | Avrupa     | UTC+1   | Norveç Kronu |</t>
  </si>
  <si>
    <t>| Birleşik Arap Emirlikleri| Abu Dabi | Arapça    | 9890402 | 83600   | Asya       | UTC+4   | BAE Dirhemi |</t>
  </si>
  <si>
    <t>| Çekya | Prag        | Çekçe         | 10630589| 78867   | Avrupa     | UTC+1   | Çek Korunası|</t>
  </si>
  <si>
    <t>| Romanya| Bükreş      | Romence       | 19263352| 238397  | Avrupa     | UTC+2   | Rumen Leyi |</t>
  </si>
  <si>
    <t>| Portekiz| Lizbon     | Portekizce    | 10191409| 92212   | Avrupa     | UTC+0   | Euro        |</t>
  </si>
  <si>
    <t xml:space="preserve"> Ülke   </t>
  </si>
  <si>
    <t xml:space="preserve">   Başkent   </t>
  </si>
  <si>
    <t xml:space="preserve">     Dil      </t>
  </si>
  <si>
    <t xml:space="preserve"> Nüfus  </t>
  </si>
  <si>
    <t xml:space="preserve"> Alan   </t>
  </si>
  <si>
    <t xml:space="preserve">   Kıta     </t>
  </si>
  <si>
    <t xml:space="preserve"> Zaman Dilimi </t>
  </si>
  <si>
    <t xml:space="preserve"> Para Birimi</t>
  </si>
  <si>
    <t xml:space="preserve"> Türkiye</t>
  </si>
  <si>
    <t xml:space="preserve"> Ankara      </t>
  </si>
  <si>
    <t xml:space="preserve"> Türkçe       </t>
  </si>
  <si>
    <t xml:space="preserve"> Asya       </t>
  </si>
  <si>
    <t xml:space="preserve"> UTC+3   </t>
  </si>
  <si>
    <t xml:space="preserve"> Türk Lirası </t>
  </si>
  <si>
    <t xml:space="preserve"> Almanya</t>
  </si>
  <si>
    <t xml:space="preserve"> Berlin      </t>
  </si>
  <si>
    <t xml:space="preserve"> Almanca      </t>
  </si>
  <si>
    <t xml:space="preserve"> Avrupa     </t>
  </si>
  <si>
    <t xml:space="preserve"> UTC+1   </t>
  </si>
  <si>
    <t xml:space="preserve"> Euro        </t>
  </si>
  <si>
    <t xml:space="preserve"> Fransa </t>
  </si>
  <si>
    <t xml:space="preserve"> Paris       </t>
  </si>
  <si>
    <t xml:space="preserve"> Fransızca    </t>
  </si>
  <si>
    <t xml:space="preserve"> Japonya</t>
  </si>
  <si>
    <t xml:space="preserve"> Tokyo       </t>
  </si>
  <si>
    <t xml:space="preserve"> Japonca      </t>
  </si>
  <si>
    <t xml:space="preserve"> UTC+9   </t>
  </si>
  <si>
    <t xml:space="preserve"> Japon Yeni  </t>
  </si>
  <si>
    <t xml:space="preserve"> ABD    </t>
  </si>
  <si>
    <t xml:space="preserve"> Washington  </t>
  </si>
  <si>
    <t xml:space="preserve"> İngilizce    </t>
  </si>
  <si>
    <t xml:space="preserve"> Kuzey Amerika</t>
  </si>
  <si>
    <t xml:space="preserve"> UTC-4   </t>
  </si>
  <si>
    <t xml:space="preserve"> ABD Doları  </t>
  </si>
  <si>
    <t xml:space="preserve"> Çin   </t>
  </si>
  <si>
    <t xml:space="preserve"> Pekin       </t>
  </si>
  <si>
    <t xml:space="preserve"> Çince        </t>
  </si>
  <si>
    <t xml:space="preserve"> UTC+8   </t>
  </si>
  <si>
    <t xml:space="preserve"> Çin Yuanı   </t>
  </si>
  <si>
    <t xml:space="preserve"> İngiltere</t>
  </si>
  <si>
    <t xml:space="preserve"> Londra    </t>
  </si>
  <si>
    <t xml:space="preserve"> İngiliz Sterlini</t>
  </si>
  <si>
    <t xml:space="preserve"> Brezilya</t>
  </si>
  <si>
    <t xml:space="preserve"> Brasília   </t>
  </si>
  <si>
    <t xml:space="preserve"> Portekizce   </t>
  </si>
  <si>
    <t xml:space="preserve"> Güney Amerika</t>
  </si>
  <si>
    <t xml:space="preserve"> UTC-3   </t>
  </si>
  <si>
    <t xml:space="preserve"> Brezilya Reali </t>
  </si>
  <si>
    <t xml:space="preserve"> Hindistan</t>
  </si>
  <si>
    <t xml:space="preserve"> Yeni Delhi </t>
  </si>
  <si>
    <t xml:space="preserve"> Hintçe      </t>
  </si>
  <si>
    <t xml:space="preserve"> UTC+5:30</t>
  </si>
  <si>
    <t xml:space="preserve"> Hindistan Rupisi</t>
  </si>
  <si>
    <t xml:space="preserve"> İtalya </t>
  </si>
  <si>
    <t xml:space="preserve"> Roma        </t>
  </si>
  <si>
    <t xml:space="preserve"> İtalyanca    </t>
  </si>
  <si>
    <t xml:space="preserve"> Kanada </t>
  </si>
  <si>
    <t xml:space="preserve"> Ottawa      </t>
  </si>
  <si>
    <t xml:space="preserve"> Kanada Doları </t>
  </si>
  <si>
    <t xml:space="preserve"> Avustralya</t>
  </si>
  <si>
    <t xml:space="preserve"> Canberra </t>
  </si>
  <si>
    <t xml:space="preserve"> Okyanusya  </t>
  </si>
  <si>
    <t xml:space="preserve"> UTC+10  </t>
  </si>
  <si>
    <t xml:space="preserve"> Avustralya Doları</t>
  </si>
  <si>
    <t xml:space="preserve"> Rusya  </t>
  </si>
  <si>
    <t xml:space="preserve"> Moskova     </t>
  </si>
  <si>
    <t xml:space="preserve"> Rusça        </t>
  </si>
  <si>
    <t xml:space="preserve"> Avrupa-Asya </t>
  </si>
  <si>
    <t xml:space="preserve"> Rus Rublesi </t>
  </si>
  <si>
    <t xml:space="preserve"> Meksika</t>
  </si>
  <si>
    <t xml:space="preserve"> Mexico City </t>
  </si>
  <si>
    <t xml:space="preserve"> İspanyolca   </t>
  </si>
  <si>
    <t xml:space="preserve"> UTC-5   </t>
  </si>
  <si>
    <t xml:space="preserve"> Meksika Pesosu</t>
  </si>
  <si>
    <t xml:space="preserve"> İspanya</t>
  </si>
  <si>
    <t xml:space="preserve"> Madrid      </t>
  </si>
  <si>
    <t xml:space="preserve"> Güney Kore</t>
  </si>
  <si>
    <t xml:space="preserve"> Seul     </t>
  </si>
  <si>
    <t xml:space="preserve"> Korece       </t>
  </si>
  <si>
    <t xml:space="preserve"> Güney Kore Wonu</t>
  </si>
  <si>
    <t xml:space="preserve"> Endonezya</t>
  </si>
  <si>
    <t xml:space="preserve"> Cakarta    </t>
  </si>
  <si>
    <t xml:space="preserve"> Endonezce    </t>
  </si>
  <si>
    <t xml:space="preserve"> UTC+7   </t>
  </si>
  <si>
    <t xml:space="preserve"> Endonezya Rupisi</t>
  </si>
  <si>
    <t xml:space="preserve"> Hollanda</t>
  </si>
  <si>
    <t xml:space="preserve"> Amsterdam  </t>
  </si>
  <si>
    <t xml:space="preserve"> Hollandaca   </t>
  </si>
  <si>
    <t xml:space="preserve"> İsveç  </t>
  </si>
  <si>
    <t xml:space="preserve"> Stockholm   </t>
  </si>
  <si>
    <t xml:space="preserve"> İsveççe      </t>
  </si>
  <si>
    <t xml:space="preserve"> İsveç Kronu </t>
  </si>
  <si>
    <t xml:space="preserve"> Polonya</t>
  </si>
  <si>
    <t xml:space="preserve"> Varşova     </t>
  </si>
  <si>
    <t xml:space="preserve"> Lehçe        </t>
  </si>
  <si>
    <t xml:space="preserve"> Polonya Zlotisi</t>
  </si>
  <si>
    <t xml:space="preserve"> Ukrayna</t>
  </si>
  <si>
    <t xml:space="preserve"> Kiev        </t>
  </si>
  <si>
    <t xml:space="preserve"> Ukraynaca    </t>
  </si>
  <si>
    <t xml:space="preserve"> Ukrayna Grivnası</t>
  </si>
  <si>
    <t xml:space="preserve"> İsviçre</t>
  </si>
  <si>
    <t xml:space="preserve"> Bern        </t>
  </si>
  <si>
    <t xml:space="preserve"> Almanca, Fransızca, İtalyanca, Romanshça </t>
  </si>
  <si>
    <t xml:space="preserve"> İsviçre Frangı</t>
  </si>
  <si>
    <t xml:space="preserve"> Bangladeş</t>
  </si>
  <si>
    <t xml:space="preserve"> Dakka     </t>
  </si>
  <si>
    <t xml:space="preserve"> Bengalce     </t>
  </si>
  <si>
    <t xml:space="preserve"> UTC+6   </t>
  </si>
  <si>
    <t xml:space="preserve"> Bangladeş Takası</t>
  </si>
  <si>
    <t xml:space="preserve"> Belçika </t>
  </si>
  <si>
    <t xml:space="preserve"> Brüksel    </t>
  </si>
  <si>
    <t xml:space="preserve"> Felemenkçe, Fransızca, Almanca </t>
  </si>
  <si>
    <t xml:space="preserve"> Irak   </t>
  </si>
  <si>
    <t xml:space="preserve"> Bağdat      </t>
  </si>
  <si>
    <t xml:space="preserve"> Arapça, Kürtçe</t>
  </si>
  <si>
    <t xml:space="preserve"> Irak Dinarı </t>
  </si>
  <si>
    <t xml:space="preserve"> Şili  </t>
  </si>
  <si>
    <t xml:space="preserve"> Santiago     </t>
  </si>
  <si>
    <t xml:space="preserve"> Şili Pesosu </t>
  </si>
  <si>
    <t xml:space="preserve"> Filipinler</t>
  </si>
  <si>
    <t xml:space="preserve"> Manila   </t>
  </si>
  <si>
    <t xml:space="preserve"> Filipince, İngilizce </t>
  </si>
  <si>
    <t xml:space="preserve"> Filipin Pesosu</t>
  </si>
  <si>
    <t xml:space="preserve"> İsrail </t>
  </si>
  <si>
    <t xml:space="preserve"> Kudüs       </t>
  </si>
  <si>
    <t xml:space="preserve"> İbranice, Arapça</t>
  </si>
  <si>
    <t xml:space="preserve"> UTC+2   </t>
  </si>
  <si>
    <t xml:space="preserve"> İsrail Şekeli</t>
  </si>
  <si>
    <t xml:space="preserve"> Pakistan</t>
  </si>
  <si>
    <t xml:space="preserve"> İslamabad  </t>
  </si>
  <si>
    <t xml:space="preserve"> Urduca, İngilizce</t>
  </si>
  <si>
    <t xml:space="preserve"> UTC+5   </t>
  </si>
  <si>
    <t xml:space="preserve"> Pakistan Rupisi</t>
  </si>
  <si>
    <t xml:space="preserve"> Yunanistan</t>
  </si>
  <si>
    <t xml:space="preserve"> Atina    </t>
  </si>
  <si>
    <t xml:space="preserve"> Yunanca      </t>
  </si>
  <si>
    <t xml:space="preserve"> Avusturya</t>
  </si>
  <si>
    <t xml:space="preserve"> Viyana    </t>
  </si>
  <si>
    <t xml:space="preserve"> Norveç </t>
  </si>
  <si>
    <t xml:space="preserve"> Oslo        </t>
  </si>
  <si>
    <t xml:space="preserve"> Norveççe      </t>
  </si>
  <si>
    <t xml:space="preserve"> Norveç Kronu </t>
  </si>
  <si>
    <t xml:space="preserve"> Birleşik Arap Emirlikleri</t>
  </si>
  <si>
    <t xml:space="preserve"> Abu Dabi </t>
  </si>
  <si>
    <t xml:space="preserve"> Arapça    </t>
  </si>
  <si>
    <t xml:space="preserve"> UTC+4   </t>
  </si>
  <si>
    <t xml:space="preserve"> BAE Dirhemi </t>
  </si>
  <si>
    <t xml:space="preserve"> Çekya </t>
  </si>
  <si>
    <t xml:space="preserve"> Prag        </t>
  </si>
  <si>
    <t xml:space="preserve"> Çekçe         </t>
  </si>
  <si>
    <t xml:space="preserve"> Çek Korunası</t>
  </si>
  <si>
    <t xml:space="preserve"> Romanya</t>
  </si>
  <si>
    <t xml:space="preserve"> Bükreş      </t>
  </si>
  <si>
    <t xml:space="preserve"> Romence       </t>
  </si>
  <si>
    <t xml:space="preserve"> Rumen Leyi </t>
  </si>
  <si>
    <t xml:space="preserve"> Portekiz</t>
  </si>
  <si>
    <t xml:space="preserve"> Lizbon     </t>
  </si>
  <si>
    <t xml:space="preserve"> Portekizce    </t>
  </si>
  <si>
    <t xml:space="preserve"> UTC+0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</si>
</sst>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3" xfId="0" applyBorder="1" applyFont="1" applyNumberFormat="1"/>
    <xf borderId="0" fillId="0" fontId="1" numFmtId="3" xfId="0" applyFont="1" applyNumberFormat="1"/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b/>
        <i/>
        <color rgb="FFFF0000"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3" pivot="0" name="1-style">
      <tableStyleElement dxfId="1" type="headerRow"/>
      <tableStyleElement dxfId="2" type="firstRowStripe"/>
      <tableStyleElement dxfId="3" type="secondRowStripe"/>
    </tableStyle>
    <tableStyle count="3" pivot="0" name="2-style">
      <tableStyleElement dxfId="1" type="headerRow"/>
      <tableStyleElement dxfId="9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I45" displayName="Table_1" id="1">
  <tableColumns count="8">
    <tableColumn name=" Ülke   " id="1"/>
    <tableColumn name="   Başkent   " id="2"/>
    <tableColumn name="     Dil      " id="3"/>
    <tableColumn name=" Nüfus  " id="4"/>
    <tableColumn name=" Alan   " id="5"/>
    <tableColumn name="   Kıta     " id="6"/>
    <tableColumn name=" Zaman Dilimi " id="7"/>
    <tableColumn name=" Para Birimi" id="8"/>
  </tableColumns>
  <tableStyleInfo name="1-style" showColumnStripes="0" showFirstColumn="1" showLastColumn="1" showRowStripes="1"/>
</table>
</file>

<file path=xl/tables/table2.xml><?xml version="1.0" encoding="utf-8"?>
<table xmlns="http://schemas.openxmlformats.org/spreadsheetml/2006/main" ref="A1:H44" displayName="Table_2" id="2">
  <tableColumns count="8">
    <tableColumn name=" Ülke   " id="1"/>
    <tableColumn name="   Başkent   " id="2"/>
    <tableColumn name="     Dil      " id="3"/>
    <tableColumn name=" Nüfus  " id="4"/>
    <tableColumn name=" Alan   " id="5"/>
    <tableColumn name="   Kıta     " id="6"/>
    <tableColumn name=" Zaman Dilimi " id="7"/>
    <tableColumn name=" Para Birimi" id="8"/>
  </tableColumns>
  <tableStyleInfo name="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2.63"/>
    <col customWidth="1" min="9" max="9" width="15.88"/>
  </cols>
  <sheetData>
    <row r="1">
      <c r="A1" s="1" t="s">
        <v>0</v>
      </c>
    </row>
    <row r="2">
      <c r="A2" s="1" t="s">
        <v>1</v>
      </c>
      <c r="B2" s="2" t="str">
        <f>IFERROR(__xludf.DUMMYFUNCTION("SPLIT(A2, ""|"")")," Ülke   ")</f>
        <v> Ülke   </v>
      </c>
      <c r="C2" s="3" t="str">
        <f>IFERROR(__xludf.DUMMYFUNCTION("""COMPUTED_VALUE"""),"   Başkent   ")</f>
        <v>   Başkent   </v>
      </c>
      <c r="D2" s="3" t="str">
        <f>IFERROR(__xludf.DUMMYFUNCTION("""COMPUTED_VALUE"""),"     Dil      ")</f>
        <v>     Dil      </v>
      </c>
      <c r="E2" s="3" t="str">
        <f>IFERROR(__xludf.DUMMYFUNCTION("""COMPUTED_VALUE""")," Nüfus  ")</f>
        <v> Nüfus  </v>
      </c>
      <c r="F2" s="3" t="str">
        <f>IFERROR(__xludf.DUMMYFUNCTION("""COMPUTED_VALUE""")," Alan   ")</f>
        <v> Alan   </v>
      </c>
      <c r="G2" s="3" t="str">
        <f>IFERROR(__xludf.DUMMYFUNCTION("""COMPUTED_VALUE"""),"   Kıta     ")</f>
        <v>   Kıta     </v>
      </c>
      <c r="H2" s="3" t="str">
        <f>IFERROR(__xludf.DUMMYFUNCTION("""COMPUTED_VALUE""")," Zaman Dilimi ")</f>
        <v> Zaman Dilimi </v>
      </c>
      <c r="I2" s="3" t="str">
        <f>IFERROR(__xludf.DUMMYFUNCTION("""COMPUTED_VALUE""")," Para Birimi")</f>
        <v> Para Birimi</v>
      </c>
    </row>
    <row r="3">
      <c r="A3" s="1" t="s">
        <v>2</v>
      </c>
      <c r="B3" s="2" t="str">
        <f>IFERROR(__xludf.DUMMYFUNCTION("SPLIT(A3, ""|"")")," Türkiye")</f>
        <v> Türkiye</v>
      </c>
      <c r="C3" s="3" t="str">
        <f>IFERROR(__xludf.DUMMYFUNCTION("""COMPUTED_VALUE""")," Ankara      ")</f>
        <v> Ankara      </v>
      </c>
      <c r="D3" s="3" t="str">
        <f>IFERROR(__xludf.DUMMYFUNCTION("""COMPUTED_VALUE""")," Türkçe       ")</f>
        <v> Türkçe       </v>
      </c>
      <c r="E3" s="3">
        <f>IFERROR(__xludf.DUMMYFUNCTION("""COMPUTED_VALUE"""),8.3E7)</f>
        <v>83000000</v>
      </c>
      <c r="F3" s="3">
        <f>IFERROR(__xludf.DUMMYFUNCTION("""COMPUTED_VALUE"""),783356.0)</f>
        <v>783356</v>
      </c>
      <c r="G3" s="3" t="str">
        <f>IFERROR(__xludf.DUMMYFUNCTION("""COMPUTED_VALUE""")," Asya       ")</f>
        <v> Asya       </v>
      </c>
      <c r="H3" s="3" t="str">
        <f>IFERROR(__xludf.DUMMYFUNCTION("""COMPUTED_VALUE""")," UTC+3   ")</f>
        <v> UTC+3   </v>
      </c>
      <c r="I3" s="3" t="str">
        <f>IFERROR(__xludf.DUMMYFUNCTION("""COMPUTED_VALUE""")," Türk Lirası ")</f>
        <v> Türk Lirası </v>
      </c>
    </row>
    <row r="4">
      <c r="A4" s="1" t="s">
        <v>3</v>
      </c>
      <c r="B4" s="2" t="str">
        <f>IFERROR(__xludf.DUMMYFUNCTION("SPLIT(A4, ""|"")")," Almanya")</f>
        <v> Almanya</v>
      </c>
      <c r="C4" s="3" t="str">
        <f>IFERROR(__xludf.DUMMYFUNCTION("""COMPUTED_VALUE""")," Berlin      ")</f>
        <v> Berlin      </v>
      </c>
      <c r="D4" s="3" t="str">
        <f>IFERROR(__xludf.DUMMYFUNCTION("""COMPUTED_VALUE""")," Almanca      ")</f>
        <v> Almanca      </v>
      </c>
      <c r="E4" s="3">
        <f>IFERROR(__xludf.DUMMYFUNCTION("""COMPUTED_VALUE"""),8.3190556E7)</f>
        <v>83190556</v>
      </c>
      <c r="F4" s="3">
        <f>IFERROR(__xludf.DUMMYFUNCTION("""COMPUTED_VALUE"""),357386.0)</f>
        <v>357386</v>
      </c>
      <c r="G4" s="3" t="str">
        <f>IFERROR(__xludf.DUMMYFUNCTION("""COMPUTED_VALUE""")," Avrupa     ")</f>
        <v> Avrupa     </v>
      </c>
      <c r="H4" s="3" t="str">
        <f>IFERROR(__xludf.DUMMYFUNCTION("""COMPUTED_VALUE""")," UTC+1   ")</f>
        <v> UTC+1   </v>
      </c>
      <c r="I4" s="3" t="str">
        <f>IFERROR(__xludf.DUMMYFUNCTION("""COMPUTED_VALUE""")," Euro        ")</f>
        <v> Euro        </v>
      </c>
    </row>
    <row r="5">
      <c r="A5" s="1" t="s">
        <v>4</v>
      </c>
      <c r="B5" s="2" t="str">
        <f>IFERROR(__xludf.DUMMYFUNCTION("SPLIT(A5, ""|"")")," Fransa ")</f>
        <v> Fransa </v>
      </c>
      <c r="C5" s="3" t="str">
        <f>IFERROR(__xludf.DUMMYFUNCTION("""COMPUTED_VALUE""")," Paris       ")</f>
        <v> Paris       </v>
      </c>
      <c r="D5" s="3" t="str">
        <f>IFERROR(__xludf.DUMMYFUNCTION("""COMPUTED_VALUE""")," Fransızca    ")</f>
        <v> Fransızca    </v>
      </c>
      <c r="E5" s="3">
        <f>IFERROR(__xludf.DUMMYFUNCTION("""COMPUTED_VALUE"""),6.7069E7)</f>
        <v>67069000</v>
      </c>
      <c r="F5" s="3">
        <f>IFERROR(__xludf.DUMMYFUNCTION("""COMPUTED_VALUE"""),640679.0)</f>
        <v>640679</v>
      </c>
      <c r="G5" s="3" t="str">
        <f>IFERROR(__xludf.DUMMYFUNCTION("""COMPUTED_VALUE""")," Avrupa     ")</f>
        <v> Avrupa     </v>
      </c>
      <c r="H5" s="3" t="str">
        <f>IFERROR(__xludf.DUMMYFUNCTION("""COMPUTED_VALUE""")," UTC+1   ")</f>
        <v> UTC+1   </v>
      </c>
      <c r="I5" s="3" t="str">
        <f>IFERROR(__xludf.DUMMYFUNCTION("""COMPUTED_VALUE""")," Euro        ")</f>
        <v> Euro        </v>
      </c>
    </row>
    <row r="6">
      <c r="A6" s="1" t="s">
        <v>5</v>
      </c>
      <c r="B6" s="2" t="str">
        <f>IFERROR(__xludf.DUMMYFUNCTION("SPLIT(A6, ""|"")")," Japonya")</f>
        <v> Japonya</v>
      </c>
      <c r="C6" s="3" t="str">
        <f>IFERROR(__xludf.DUMMYFUNCTION("""COMPUTED_VALUE""")," Tokyo       ")</f>
        <v> Tokyo       </v>
      </c>
      <c r="D6" s="3" t="str">
        <f>IFERROR(__xludf.DUMMYFUNCTION("""COMPUTED_VALUE""")," Japonca      ")</f>
        <v> Japonca      </v>
      </c>
      <c r="E6" s="3">
        <f>IFERROR(__xludf.DUMMYFUNCTION("""COMPUTED_VALUE"""),1.2595E8)</f>
        <v>125950000</v>
      </c>
      <c r="F6" s="3">
        <f>IFERROR(__xludf.DUMMYFUNCTION("""COMPUTED_VALUE"""),377975.0)</f>
        <v>377975</v>
      </c>
      <c r="G6" s="3" t="str">
        <f>IFERROR(__xludf.DUMMYFUNCTION("""COMPUTED_VALUE""")," Asya       ")</f>
        <v> Asya       </v>
      </c>
      <c r="H6" s="3" t="str">
        <f>IFERROR(__xludf.DUMMYFUNCTION("""COMPUTED_VALUE""")," UTC+9   ")</f>
        <v> UTC+9   </v>
      </c>
      <c r="I6" s="3" t="str">
        <f>IFERROR(__xludf.DUMMYFUNCTION("""COMPUTED_VALUE""")," Japon Yeni  ")</f>
        <v> Japon Yeni  </v>
      </c>
    </row>
    <row r="7">
      <c r="A7" s="1" t="s">
        <v>6</v>
      </c>
      <c r="B7" s="2" t="str">
        <f>IFERROR(__xludf.DUMMYFUNCTION("SPLIT(A7, ""|"")")," ABD    ")</f>
        <v> ABD    </v>
      </c>
      <c r="C7" s="3" t="str">
        <f>IFERROR(__xludf.DUMMYFUNCTION("""COMPUTED_VALUE""")," Washington  ")</f>
        <v> Washington  </v>
      </c>
      <c r="D7" s="3" t="str">
        <f>IFERROR(__xludf.DUMMYFUNCTION("""COMPUTED_VALUE""")," İngilizce    ")</f>
        <v> İngilizce    </v>
      </c>
      <c r="E7" s="3">
        <f>IFERROR(__xludf.DUMMYFUNCTION("""COMPUTED_VALUE"""),3.31883986E8)</f>
        <v>331883986</v>
      </c>
      <c r="F7" s="3">
        <f>IFERROR(__xludf.DUMMYFUNCTION("""COMPUTED_VALUE"""),9525067.0)</f>
        <v>9525067</v>
      </c>
      <c r="G7" s="3" t="str">
        <f>IFERROR(__xludf.DUMMYFUNCTION("""COMPUTED_VALUE""")," Kuzey Amerika")</f>
        <v> Kuzey Amerika</v>
      </c>
      <c r="H7" s="3" t="str">
        <f>IFERROR(__xludf.DUMMYFUNCTION("""COMPUTED_VALUE""")," UTC-4   ")</f>
        <v> UTC-4   </v>
      </c>
      <c r="I7" s="3" t="str">
        <f>IFERROR(__xludf.DUMMYFUNCTION("""COMPUTED_VALUE""")," ABD Doları  ")</f>
        <v> ABD Doları  </v>
      </c>
    </row>
    <row r="8">
      <c r="A8" s="1" t="s">
        <v>7</v>
      </c>
      <c r="B8" s="2" t="str">
        <f>IFERROR(__xludf.DUMMYFUNCTION("SPLIT(A8, ""|"")")," Çin   ")</f>
        <v> Çin   </v>
      </c>
      <c r="C8" s="3" t="str">
        <f>IFERROR(__xludf.DUMMYFUNCTION("""COMPUTED_VALUE""")," Pekin       ")</f>
        <v> Pekin       </v>
      </c>
      <c r="D8" s="3" t="str">
        <f>IFERROR(__xludf.DUMMYFUNCTION("""COMPUTED_VALUE""")," Çince        ")</f>
        <v> Çince        </v>
      </c>
      <c r="E8" s="3">
        <f>IFERROR(__xludf.DUMMYFUNCTION("""COMPUTED_VALUE"""),1.444216107E9)</f>
        <v>1444216107</v>
      </c>
      <c r="F8" s="3">
        <f>IFERROR(__xludf.DUMMYFUNCTION("""COMPUTED_VALUE"""),9596960.0)</f>
        <v>9596960</v>
      </c>
      <c r="G8" s="3" t="str">
        <f>IFERROR(__xludf.DUMMYFUNCTION("""COMPUTED_VALUE""")," Asya       ")</f>
        <v> Asya       </v>
      </c>
      <c r="H8" s="3" t="str">
        <f>IFERROR(__xludf.DUMMYFUNCTION("""COMPUTED_VALUE""")," UTC+8   ")</f>
        <v> UTC+8   </v>
      </c>
      <c r="I8" s="3" t="str">
        <f>IFERROR(__xludf.DUMMYFUNCTION("""COMPUTED_VALUE""")," Çin Yuanı   ")</f>
        <v> Çin Yuanı   </v>
      </c>
    </row>
    <row r="9">
      <c r="A9" s="1" t="s">
        <v>8</v>
      </c>
      <c r="B9" s="2" t="str">
        <f>IFERROR(__xludf.DUMMYFUNCTION("SPLIT(A9, ""|"")")," İngiltere")</f>
        <v> İngiltere</v>
      </c>
      <c r="C9" s="3" t="str">
        <f>IFERROR(__xludf.DUMMYFUNCTION("""COMPUTED_VALUE""")," Londra    ")</f>
        <v> Londra    </v>
      </c>
      <c r="D9" s="3" t="str">
        <f>IFERROR(__xludf.DUMMYFUNCTION("""COMPUTED_VALUE""")," İngilizce    ")</f>
        <v> İngilizce    </v>
      </c>
      <c r="E9" s="3">
        <f>IFERROR(__xludf.DUMMYFUNCTION("""COMPUTED_VALUE"""),6.6647112E7)</f>
        <v>66647112</v>
      </c>
      <c r="F9" s="3">
        <f>IFERROR(__xludf.DUMMYFUNCTION("""COMPUTED_VALUE"""),242495.0)</f>
        <v>242495</v>
      </c>
      <c r="G9" s="3" t="str">
        <f>IFERROR(__xludf.DUMMYFUNCTION("""COMPUTED_VALUE""")," Avrupa     ")</f>
        <v> Avrupa     </v>
      </c>
      <c r="H9" s="3" t="str">
        <f>IFERROR(__xludf.DUMMYFUNCTION("""COMPUTED_VALUE""")," UTC+1   ")</f>
        <v> UTC+1   </v>
      </c>
      <c r="I9" s="3" t="str">
        <f>IFERROR(__xludf.DUMMYFUNCTION("""COMPUTED_VALUE""")," İngiliz Sterlini")</f>
        <v> İngiliz Sterlini</v>
      </c>
    </row>
    <row r="10">
      <c r="A10" s="1" t="s">
        <v>9</v>
      </c>
      <c r="B10" s="2" t="str">
        <f>IFERROR(__xludf.DUMMYFUNCTION("SPLIT(A10, ""|"")")," Brezilya")</f>
        <v> Brezilya</v>
      </c>
      <c r="C10" s="3" t="str">
        <f>IFERROR(__xludf.DUMMYFUNCTION("""COMPUTED_VALUE""")," Brasília   ")</f>
        <v> Brasília   </v>
      </c>
      <c r="D10" s="3" t="str">
        <f>IFERROR(__xludf.DUMMYFUNCTION("""COMPUTED_VALUE""")," Portekizce   ")</f>
        <v> Portekizce   </v>
      </c>
      <c r="E10" s="3">
        <f>IFERROR(__xludf.DUMMYFUNCTION("""COMPUTED_VALUE"""),2.13993437E8)</f>
        <v>213993437</v>
      </c>
      <c r="F10" s="3">
        <f>IFERROR(__xludf.DUMMYFUNCTION("""COMPUTED_VALUE"""),8515767.0)</f>
        <v>8515767</v>
      </c>
      <c r="G10" s="3" t="str">
        <f>IFERROR(__xludf.DUMMYFUNCTION("""COMPUTED_VALUE""")," Güney Amerika")</f>
        <v> Güney Amerika</v>
      </c>
      <c r="H10" s="3" t="str">
        <f>IFERROR(__xludf.DUMMYFUNCTION("""COMPUTED_VALUE""")," UTC-3   ")</f>
        <v> UTC-3   </v>
      </c>
      <c r="I10" s="3" t="str">
        <f>IFERROR(__xludf.DUMMYFUNCTION("""COMPUTED_VALUE""")," Brezilya Reali ")</f>
        <v> Brezilya Reali </v>
      </c>
    </row>
    <row r="11">
      <c r="A11" s="1" t="s">
        <v>10</v>
      </c>
      <c r="B11" s="2" t="str">
        <f>IFERROR(__xludf.DUMMYFUNCTION("SPLIT(A11, ""|"")")," Hindistan")</f>
        <v> Hindistan</v>
      </c>
      <c r="C11" s="3" t="str">
        <f>IFERROR(__xludf.DUMMYFUNCTION("""COMPUTED_VALUE""")," Yeni Delhi ")</f>
        <v> Yeni Delhi </v>
      </c>
      <c r="D11" s="3" t="str">
        <f>IFERROR(__xludf.DUMMYFUNCTION("""COMPUTED_VALUE""")," Hintçe      ")</f>
        <v> Hintçe      </v>
      </c>
      <c r="E11" s="3">
        <f>IFERROR(__xludf.DUMMYFUNCTION("""COMPUTED_VALUE"""),1.393409038E9)</f>
        <v>1393409038</v>
      </c>
      <c r="F11" s="3">
        <f>IFERROR(__xludf.DUMMYFUNCTION("""COMPUTED_VALUE"""),3287263.0)</f>
        <v>3287263</v>
      </c>
      <c r="G11" s="3" t="str">
        <f>IFERROR(__xludf.DUMMYFUNCTION("""COMPUTED_VALUE""")," Asya       ")</f>
        <v> Asya       </v>
      </c>
      <c r="H11" s="3" t="str">
        <f>IFERROR(__xludf.DUMMYFUNCTION("""COMPUTED_VALUE""")," UTC+5:30")</f>
        <v> UTC+5:30</v>
      </c>
      <c r="I11" s="3" t="str">
        <f>IFERROR(__xludf.DUMMYFUNCTION("""COMPUTED_VALUE""")," Hindistan Rupisi")</f>
        <v> Hindistan Rupisi</v>
      </c>
    </row>
    <row r="12">
      <c r="A12" s="1" t="s">
        <v>11</v>
      </c>
      <c r="B12" s="2" t="str">
        <f>IFERROR(__xludf.DUMMYFUNCTION("SPLIT(A12, ""|"")")," İtalya ")</f>
        <v> İtalya </v>
      </c>
      <c r="C12" s="3" t="str">
        <f>IFERROR(__xludf.DUMMYFUNCTION("""COMPUTED_VALUE""")," Roma        ")</f>
        <v> Roma        </v>
      </c>
      <c r="D12" s="3" t="str">
        <f>IFERROR(__xludf.DUMMYFUNCTION("""COMPUTED_VALUE""")," İtalyanca    ")</f>
        <v> İtalyanca    </v>
      </c>
      <c r="E12" s="3">
        <f>IFERROR(__xludf.DUMMYFUNCTION("""COMPUTED_VALUE"""),6.0367478E7)</f>
        <v>60367478</v>
      </c>
      <c r="F12" s="3">
        <f>IFERROR(__xludf.DUMMYFUNCTION("""COMPUTED_VALUE"""),301340.0)</f>
        <v>301340</v>
      </c>
      <c r="G12" s="3" t="str">
        <f>IFERROR(__xludf.DUMMYFUNCTION("""COMPUTED_VALUE""")," Avrupa     ")</f>
        <v> Avrupa     </v>
      </c>
      <c r="H12" s="3" t="str">
        <f>IFERROR(__xludf.DUMMYFUNCTION("""COMPUTED_VALUE""")," UTC+1   ")</f>
        <v> UTC+1   </v>
      </c>
      <c r="I12" s="3" t="str">
        <f>IFERROR(__xludf.DUMMYFUNCTION("""COMPUTED_VALUE""")," Euro        ")</f>
        <v> Euro        </v>
      </c>
    </row>
    <row r="13">
      <c r="A13" s="1" t="s">
        <v>12</v>
      </c>
      <c r="B13" s="2" t="str">
        <f>IFERROR(__xludf.DUMMYFUNCTION("SPLIT(A13, ""|"")")," Kanada ")</f>
        <v> Kanada </v>
      </c>
      <c r="C13" s="3" t="str">
        <f>IFERROR(__xludf.DUMMYFUNCTION("""COMPUTED_VALUE""")," Ottawa      ")</f>
        <v> Ottawa      </v>
      </c>
      <c r="D13" s="3" t="str">
        <f>IFERROR(__xludf.DUMMYFUNCTION("""COMPUTED_VALUE""")," İngilizce    ")</f>
        <v> İngilizce    </v>
      </c>
      <c r="E13" s="3">
        <f>IFERROR(__xludf.DUMMYFUNCTION("""COMPUTED_VALUE"""),3.8005238E7)</f>
        <v>38005238</v>
      </c>
      <c r="F13" s="3">
        <f>IFERROR(__xludf.DUMMYFUNCTION("""COMPUTED_VALUE"""),9984670.0)</f>
        <v>9984670</v>
      </c>
      <c r="G13" s="3" t="str">
        <f>IFERROR(__xludf.DUMMYFUNCTION("""COMPUTED_VALUE""")," Kuzey Amerika")</f>
        <v> Kuzey Amerika</v>
      </c>
      <c r="H13" s="3" t="str">
        <f>IFERROR(__xludf.DUMMYFUNCTION("""COMPUTED_VALUE""")," UTC-4   ")</f>
        <v> UTC-4   </v>
      </c>
      <c r="I13" s="3" t="str">
        <f>IFERROR(__xludf.DUMMYFUNCTION("""COMPUTED_VALUE""")," Kanada Doları ")</f>
        <v> Kanada Doları </v>
      </c>
    </row>
    <row r="14">
      <c r="A14" s="1" t="s">
        <v>13</v>
      </c>
      <c r="B14" s="2" t="str">
        <f>IFERROR(__xludf.DUMMYFUNCTION("SPLIT(A14, ""|"")")," Avustralya")</f>
        <v> Avustralya</v>
      </c>
      <c r="C14" s="3" t="str">
        <f>IFERROR(__xludf.DUMMYFUNCTION("""COMPUTED_VALUE""")," Canberra ")</f>
        <v> Canberra </v>
      </c>
      <c r="D14" s="3" t="str">
        <f>IFERROR(__xludf.DUMMYFUNCTION("""COMPUTED_VALUE""")," İngilizce    ")</f>
        <v> İngilizce    </v>
      </c>
      <c r="E14" s="3">
        <f>IFERROR(__xludf.DUMMYFUNCTION("""COMPUTED_VALUE"""),2.5687041E7)</f>
        <v>25687041</v>
      </c>
      <c r="F14" s="3">
        <f>IFERROR(__xludf.DUMMYFUNCTION("""COMPUTED_VALUE"""),7692024.0)</f>
        <v>7692024</v>
      </c>
      <c r="G14" s="3" t="str">
        <f>IFERROR(__xludf.DUMMYFUNCTION("""COMPUTED_VALUE""")," Okyanusya  ")</f>
        <v> Okyanusya  </v>
      </c>
      <c r="H14" s="3" t="str">
        <f>IFERROR(__xludf.DUMMYFUNCTION("""COMPUTED_VALUE""")," UTC+10  ")</f>
        <v> UTC+10  </v>
      </c>
      <c r="I14" s="3" t="str">
        <f>IFERROR(__xludf.DUMMYFUNCTION("""COMPUTED_VALUE""")," Avustralya Doları")</f>
        <v> Avustralya Doları</v>
      </c>
    </row>
    <row r="15">
      <c r="A15" s="1" t="s">
        <v>14</v>
      </c>
      <c r="B15" s="2" t="str">
        <f>IFERROR(__xludf.DUMMYFUNCTION("SPLIT(A15, ""|"")")," Rusya  ")</f>
        <v> Rusya  </v>
      </c>
      <c r="C15" s="3" t="str">
        <f>IFERROR(__xludf.DUMMYFUNCTION("""COMPUTED_VALUE""")," Moskova     ")</f>
        <v> Moskova     </v>
      </c>
      <c r="D15" s="3" t="str">
        <f>IFERROR(__xludf.DUMMYFUNCTION("""COMPUTED_VALUE""")," Rusça        ")</f>
        <v> Rusça        </v>
      </c>
      <c r="E15" s="3">
        <f>IFERROR(__xludf.DUMMYFUNCTION("""COMPUTED_VALUE"""),1.45912025E8)</f>
        <v>145912025</v>
      </c>
      <c r="F15" s="3">
        <f>IFERROR(__xludf.DUMMYFUNCTION("""COMPUTED_VALUE"""),1.7125191E7)</f>
        <v>17125191</v>
      </c>
      <c r="G15" s="3" t="str">
        <f>IFERROR(__xludf.DUMMYFUNCTION("""COMPUTED_VALUE""")," Avrupa-Asya ")</f>
        <v> Avrupa-Asya </v>
      </c>
      <c r="H15" s="3" t="str">
        <f>IFERROR(__xludf.DUMMYFUNCTION("""COMPUTED_VALUE""")," UTC+3   ")</f>
        <v> UTC+3   </v>
      </c>
      <c r="I15" s="3" t="str">
        <f>IFERROR(__xludf.DUMMYFUNCTION("""COMPUTED_VALUE""")," Rus Rublesi ")</f>
        <v> Rus Rublesi </v>
      </c>
    </row>
    <row r="16">
      <c r="A16" s="1" t="s">
        <v>15</v>
      </c>
      <c r="B16" s="2" t="str">
        <f>IFERROR(__xludf.DUMMYFUNCTION("SPLIT(A16, ""|"")")," Meksika")</f>
        <v> Meksika</v>
      </c>
      <c r="C16" s="3" t="str">
        <f>IFERROR(__xludf.DUMMYFUNCTION("""COMPUTED_VALUE""")," Mexico City ")</f>
        <v> Mexico City </v>
      </c>
      <c r="D16" s="3" t="str">
        <f>IFERROR(__xludf.DUMMYFUNCTION("""COMPUTED_VALUE""")," İspanyolca   ")</f>
        <v> İspanyolca   </v>
      </c>
      <c r="E16" s="3">
        <f>IFERROR(__xludf.DUMMYFUNCTION("""COMPUTED_VALUE"""),1.29166028E8)</f>
        <v>129166028</v>
      </c>
      <c r="F16" s="3">
        <f>IFERROR(__xludf.DUMMYFUNCTION("""COMPUTED_VALUE"""),1964375.0)</f>
        <v>1964375</v>
      </c>
      <c r="G16" s="3" t="str">
        <f>IFERROR(__xludf.DUMMYFUNCTION("""COMPUTED_VALUE""")," Kuzey Amerika")</f>
        <v> Kuzey Amerika</v>
      </c>
      <c r="H16" s="3" t="str">
        <f>IFERROR(__xludf.DUMMYFUNCTION("""COMPUTED_VALUE""")," UTC-5   ")</f>
        <v> UTC-5   </v>
      </c>
      <c r="I16" s="3" t="str">
        <f>IFERROR(__xludf.DUMMYFUNCTION("""COMPUTED_VALUE""")," Meksika Pesosu")</f>
        <v> Meksika Pesosu</v>
      </c>
    </row>
    <row r="17">
      <c r="A17" s="1" t="s">
        <v>16</v>
      </c>
      <c r="B17" s="2" t="str">
        <f>IFERROR(__xludf.DUMMYFUNCTION("SPLIT(A17, ""|"")")," İspanya")</f>
        <v> İspanya</v>
      </c>
      <c r="C17" s="3" t="str">
        <f>IFERROR(__xludf.DUMMYFUNCTION("""COMPUTED_VALUE""")," Madrid      ")</f>
        <v> Madrid      </v>
      </c>
      <c r="D17" s="3" t="str">
        <f>IFERROR(__xludf.DUMMYFUNCTION("""COMPUTED_VALUE""")," İspanyolca   ")</f>
        <v> İspanyolca   </v>
      </c>
      <c r="E17" s="3">
        <f>IFERROR(__xludf.DUMMYFUNCTION("""COMPUTED_VALUE"""),4.6934632E7)</f>
        <v>46934632</v>
      </c>
      <c r="F17" s="3">
        <f>IFERROR(__xludf.DUMMYFUNCTION("""COMPUTED_VALUE"""),505990.0)</f>
        <v>505990</v>
      </c>
      <c r="G17" s="3" t="str">
        <f>IFERROR(__xludf.DUMMYFUNCTION("""COMPUTED_VALUE""")," Avrupa     ")</f>
        <v> Avrupa     </v>
      </c>
      <c r="H17" s="3" t="str">
        <f>IFERROR(__xludf.DUMMYFUNCTION("""COMPUTED_VALUE""")," UTC+1   ")</f>
        <v> UTC+1   </v>
      </c>
      <c r="I17" s="3" t="str">
        <f>IFERROR(__xludf.DUMMYFUNCTION("""COMPUTED_VALUE""")," Euro        ")</f>
        <v> Euro        </v>
      </c>
    </row>
    <row r="18">
      <c r="A18" s="1" t="s">
        <v>17</v>
      </c>
      <c r="B18" s="2" t="str">
        <f>IFERROR(__xludf.DUMMYFUNCTION("SPLIT(A18, ""|"")")," Güney Kore")</f>
        <v> Güney Kore</v>
      </c>
      <c r="C18" s="3" t="str">
        <f>IFERROR(__xludf.DUMMYFUNCTION("""COMPUTED_VALUE""")," Seul     ")</f>
        <v> Seul     </v>
      </c>
      <c r="D18" s="3" t="str">
        <f>IFERROR(__xludf.DUMMYFUNCTION("""COMPUTED_VALUE""")," Korece       ")</f>
        <v> Korece       </v>
      </c>
      <c r="E18" s="3">
        <f>IFERROR(__xludf.DUMMYFUNCTION("""COMPUTED_VALUE"""),5.1341766E7)</f>
        <v>51341766</v>
      </c>
      <c r="F18" s="3">
        <f>IFERROR(__xludf.DUMMYFUNCTION("""COMPUTED_VALUE"""),100210.0)</f>
        <v>100210</v>
      </c>
      <c r="G18" s="3" t="str">
        <f>IFERROR(__xludf.DUMMYFUNCTION("""COMPUTED_VALUE""")," Asya       ")</f>
        <v> Asya       </v>
      </c>
      <c r="H18" s="3" t="str">
        <f>IFERROR(__xludf.DUMMYFUNCTION("""COMPUTED_VALUE""")," UTC+9   ")</f>
        <v> UTC+9   </v>
      </c>
      <c r="I18" s="3" t="str">
        <f>IFERROR(__xludf.DUMMYFUNCTION("""COMPUTED_VALUE""")," Güney Kore Wonu")</f>
        <v> Güney Kore Wonu</v>
      </c>
    </row>
    <row r="19">
      <c r="A19" s="1" t="s">
        <v>18</v>
      </c>
      <c r="B19" s="2" t="str">
        <f>IFERROR(__xludf.DUMMYFUNCTION("SPLIT(A19, ""|"")")," Endonezya")</f>
        <v> Endonezya</v>
      </c>
      <c r="C19" s="3" t="str">
        <f>IFERROR(__xludf.DUMMYFUNCTION("""COMPUTED_VALUE""")," Cakarta    ")</f>
        <v> Cakarta    </v>
      </c>
      <c r="D19" s="3" t="str">
        <f>IFERROR(__xludf.DUMMYFUNCTION("""COMPUTED_VALUE""")," Endonezce    ")</f>
        <v> Endonezce    </v>
      </c>
      <c r="E19" s="3">
        <f>IFERROR(__xludf.DUMMYFUNCTION("""COMPUTED_VALUE"""),2.76361783E8)</f>
        <v>276361783</v>
      </c>
      <c r="F19" s="3">
        <f>IFERROR(__xludf.DUMMYFUNCTION("""COMPUTED_VALUE"""),1904569.0)</f>
        <v>1904569</v>
      </c>
      <c r="G19" s="3" t="str">
        <f>IFERROR(__xludf.DUMMYFUNCTION("""COMPUTED_VALUE""")," Asya       ")</f>
        <v> Asya       </v>
      </c>
      <c r="H19" s="3" t="str">
        <f>IFERROR(__xludf.DUMMYFUNCTION("""COMPUTED_VALUE""")," UTC+7   ")</f>
        <v> UTC+7   </v>
      </c>
      <c r="I19" s="3" t="str">
        <f>IFERROR(__xludf.DUMMYFUNCTION("""COMPUTED_VALUE""")," Endonezya Rupisi")</f>
        <v> Endonezya Rupisi</v>
      </c>
    </row>
    <row r="20">
      <c r="A20" s="1" t="s">
        <v>19</v>
      </c>
      <c r="B20" s="2" t="str">
        <f>IFERROR(__xludf.DUMMYFUNCTION("SPLIT(A20, ""|"")")," Hollanda")</f>
        <v> Hollanda</v>
      </c>
      <c r="C20" s="3" t="str">
        <f>IFERROR(__xludf.DUMMYFUNCTION("""COMPUTED_VALUE""")," Amsterdam  ")</f>
        <v> Amsterdam  </v>
      </c>
      <c r="D20" s="3" t="str">
        <f>IFERROR(__xludf.DUMMYFUNCTION("""COMPUTED_VALUE""")," Hollandaca   ")</f>
        <v> Hollandaca   </v>
      </c>
      <c r="E20" s="3">
        <f>IFERROR(__xludf.DUMMYFUNCTION("""COMPUTED_VALUE"""),1.7131758E7)</f>
        <v>17131758</v>
      </c>
      <c r="F20" s="3">
        <f>IFERROR(__xludf.DUMMYFUNCTION("""COMPUTED_VALUE"""),41526.0)</f>
        <v>41526</v>
      </c>
      <c r="G20" s="3" t="str">
        <f>IFERROR(__xludf.DUMMYFUNCTION("""COMPUTED_VALUE""")," Avrupa     ")</f>
        <v> Avrupa     </v>
      </c>
      <c r="H20" s="3" t="str">
        <f>IFERROR(__xludf.DUMMYFUNCTION("""COMPUTED_VALUE""")," UTC+1   ")</f>
        <v> UTC+1   </v>
      </c>
      <c r="I20" s="3" t="str">
        <f>IFERROR(__xludf.DUMMYFUNCTION("""COMPUTED_VALUE""")," Euro        ")</f>
        <v> Euro        </v>
      </c>
    </row>
    <row r="21">
      <c r="A21" s="1" t="s">
        <v>20</v>
      </c>
      <c r="B21" s="2" t="str">
        <f>IFERROR(__xludf.DUMMYFUNCTION("SPLIT(A21, ""|"")")," İsveç  ")</f>
        <v> İsveç  </v>
      </c>
      <c r="C21" s="3" t="str">
        <f>IFERROR(__xludf.DUMMYFUNCTION("""COMPUTED_VALUE""")," Stockholm   ")</f>
        <v> Stockholm   </v>
      </c>
      <c r="D21" s="3" t="str">
        <f>IFERROR(__xludf.DUMMYFUNCTION("""COMPUTED_VALUE""")," İsveççe      ")</f>
        <v> İsveççe      </v>
      </c>
      <c r="E21" s="3">
        <f>IFERROR(__xludf.DUMMYFUNCTION("""COMPUTED_VALUE"""),1.0110233E7)</f>
        <v>10110233</v>
      </c>
      <c r="F21" s="3">
        <f>IFERROR(__xludf.DUMMYFUNCTION("""COMPUTED_VALUE"""),450295.0)</f>
        <v>450295</v>
      </c>
      <c r="G21" s="3" t="str">
        <f>IFERROR(__xludf.DUMMYFUNCTION("""COMPUTED_VALUE""")," Avrupa     ")</f>
        <v> Avrupa     </v>
      </c>
      <c r="H21" s="3" t="str">
        <f>IFERROR(__xludf.DUMMYFUNCTION("""COMPUTED_VALUE""")," UTC+1   ")</f>
        <v> UTC+1   </v>
      </c>
      <c r="I21" s="3" t="str">
        <f>IFERROR(__xludf.DUMMYFUNCTION("""COMPUTED_VALUE""")," İsveç Kronu ")</f>
        <v> İsveç Kronu </v>
      </c>
    </row>
    <row r="22">
      <c r="A22" s="1" t="s">
        <v>21</v>
      </c>
      <c r="B22" s="2" t="str">
        <f>IFERROR(__xludf.DUMMYFUNCTION("SPLIT(A22, ""|"")")," Polonya")</f>
        <v> Polonya</v>
      </c>
      <c r="C22" s="3" t="str">
        <f>IFERROR(__xludf.DUMMYFUNCTION("""COMPUTED_VALUE""")," Varşova     ")</f>
        <v> Varşova     </v>
      </c>
      <c r="D22" s="3" t="str">
        <f>IFERROR(__xludf.DUMMYFUNCTION("""COMPUTED_VALUE""")," Lehçe        ")</f>
        <v> Lehçe        </v>
      </c>
      <c r="E22" s="3">
        <f>IFERROR(__xludf.DUMMYFUNCTION("""COMPUTED_VALUE"""),3.8379005E7)</f>
        <v>38379005</v>
      </c>
      <c r="F22" s="3">
        <f>IFERROR(__xludf.DUMMYFUNCTION("""COMPUTED_VALUE"""),312696.0)</f>
        <v>312696</v>
      </c>
      <c r="G22" s="3" t="str">
        <f>IFERROR(__xludf.DUMMYFUNCTION("""COMPUTED_VALUE""")," Avrupa     ")</f>
        <v> Avrupa     </v>
      </c>
      <c r="H22" s="3" t="str">
        <f>IFERROR(__xludf.DUMMYFUNCTION("""COMPUTED_VALUE""")," UTC+1   ")</f>
        <v> UTC+1   </v>
      </c>
      <c r="I22" s="3" t="str">
        <f>IFERROR(__xludf.DUMMYFUNCTION("""COMPUTED_VALUE""")," Polonya Zlotisi")</f>
        <v> Polonya Zlotisi</v>
      </c>
    </row>
    <row r="23">
      <c r="A23" s="1" t="s">
        <v>22</v>
      </c>
      <c r="B23" s="2" t="str">
        <f>IFERROR(__xludf.DUMMYFUNCTION("SPLIT(A23, ""|"")")," Ukrayna")</f>
        <v> Ukrayna</v>
      </c>
      <c r="C23" s="3" t="str">
        <f>IFERROR(__xludf.DUMMYFUNCTION("""COMPUTED_VALUE""")," Kiev        ")</f>
        <v> Kiev        </v>
      </c>
      <c r="D23" s="3" t="str">
        <f>IFERROR(__xludf.DUMMYFUNCTION("""COMPUTED_VALUE""")," Ukraynaca    ")</f>
        <v> Ukraynaca    </v>
      </c>
      <c r="E23" s="3">
        <f>IFERROR(__xludf.DUMMYFUNCTION("""COMPUTED_VALUE"""),4.3733762E7)</f>
        <v>43733762</v>
      </c>
      <c r="F23" s="3">
        <f>IFERROR(__xludf.DUMMYFUNCTION("""COMPUTED_VALUE"""),603500.0)</f>
        <v>603500</v>
      </c>
      <c r="G23" s="3" t="str">
        <f>IFERROR(__xludf.DUMMYFUNCTION("""COMPUTED_VALUE""")," Avrupa     ")</f>
        <v> Avrupa     </v>
      </c>
      <c r="H23" s="3" t="str">
        <f>IFERROR(__xludf.DUMMYFUNCTION("""COMPUTED_VALUE""")," UTC+3   ")</f>
        <v> UTC+3   </v>
      </c>
      <c r="I23" s="3" t="str">
        <f>IFERROR(__xludf.DUMMYFUNCTION("""COMPUTED_VALUE""")," Ukrayna Grivnası")</f>
        <v> Ukrayna Grivnası</v>
      </c>
    </row>
    <row r="24">
      <c r="A24" s="1" t="s">
        <v>23</v>
      </c>
      <c r="B24" s="2" t="str">
        <f>IFERROR(__xludf.DUMMYFUNCTION("SPLIT(A24, ""|"")")," İsviçre")</f>
        <v> İsviçre</v>
      </c>
      <c r="C24" s="3" t="str">
        <f>IFERROR(__xludf.DUMMYFUNCTION("""COMPUTED_VALUE""")," Bern        ")</f>
        <v> Bern        </v>
      </c>
      <c r="D24" s="3" t="str">
        <f>IFERROR(__xludf.DUMMYFUNCTION("""COMPUTED_VALUE""")," Almanca, Fransızca, İtalyanca, Romanshça ")</f>
        <v> Almanca, Fransızca, İtalyanca, Romanshça </v>
      </c>
      <c r="E24" s="3">
        <f>IFERROR(__xludf.DUMMYFUNCTION("""COMPUTED_VALUE"""),8654622.0)</f>
        <v>8654622</v>
      </c>
      <c r="F24" s="3">
        <f>IFERROR(__xludf.DUMMYFUNCTION("""COMPUTED_VALUE"""),41285.0)</f>
        <v>41285</v>
      </c>
      <c r="G24" s="3" t="str">
        <f>IFERROR(__xludf.DUMMYFUNCTION("""COMPUTED_VALUE""")," Avrupa     ")</f>
        <v> Avrupa     </v>
      </c>
      <c r="H24" s="3" t="str">
        <f>IFERROR(__xludf.DUMMYFUNCTION("""COMPUTED_VALUE""")," UTC+1   ")</f>
        <v> UTC+1   </v>
      </c>
      <c r="I24" s="3" t="str">
        <f>IFERROR(__xludf.DUMMYFUNCTION("""COMPUTED_VALUE""")," İsviçre Frangı")</f>
        <v> İsviçre Frangı</v>
      </c>
    </row>
    <row r="25">
      <c r="A25" s="1" t="s">
        <v>24</v>
      </c>
      <c r="B25" s="2" t="str">
        <f>IFERROR(__xludf.DUMMYFUNCTION("SPLIT(A25, ""|"")")," Bangladeş")</f>
        <v> Bangladeş</v>
      </c>
      <c r="C25" s="3" t="str">
        <f>IFERROR(__xludf.DUMMYFUNCTION("""COMPUTED_VALUE""")," Dakka     ")</f>
        <v> Dakka     </v>
      </c>
      <c r="D25" s="3" t="str">
        <f>IFERROR(__xludf.DUMMYFUNCTION("""COMPUTED_VALUE""")," Bengalce     ")</f>
        <v> Bengalce     </v>
      </c>
      <c r="E25" s="3">
        <f>IFERROR(__xludf.DUMMYFUNCTION("""COMPUTED_VALUE"""),1.66303498E8)</f>
        <v>166303498</v>
      </c>
      <c r="F25" s="3">
        <f>IFERROR(__xludf.DUMMYFUNCTION("""COMPUTED_VALUE"""),147570.0)</f>
        <v>147570</v>
      </c>
      <c r="G25" s="3" t="str">
        <f>IFERROR(__xludf.DUMMYFUNCTION("""COMPUTED_VALUE""")," Asya       ")</f>
        <v> Asya       </v>
      </c>
      <c r="H25" s="3" t="str">
        <f>IFERROR(__xludf.DUMMYFUNCTION("""COMPUTED_VALUE""")," UTC+6   ")</f>
        <v> UTC+6   </v>
      </c>
      <c r="I25" s="3" t="str">
        <f>IFERROR(__xludf.DUMMYFUNCTION("""COMPUTED_VALUE""")," Bangladeş Takası")</f>
        <v> Bangladeş Takası</v>
      </c>
    </row>
    <row r="26">
      <c r="A26" s="1" t="s">
        <v>25</v>
      </c>
      <c r="B26" s="2" t="str">
        <f>IFERROR(__xludf.DUMMYFUNCTION("SPLIT(A26, ""|"")")," Belçika ")</f>
        <v> Belçika </v>
      </c>
      <c r="C26" s="3" t="str">
        <f>IFERROR(__xludf.DUMMYFUNCTION("""COMPUTED_VALUE""")," Brüksel    ")</f>
        <v> Brüksel    </v>
      </c>
      <c r="D26" s="3" t="str">
        <f>IFERROR(__xludf.DUMMYFUNCTION("""COMPUTED_VALUE""")," Felemenkçe, Fransızca, Almanca ")</f>
        <v> Felemenkçe, Fransızca, Almanca </v>
      </c>
      <c r="E26" s="3">
        <f>IFERROR(__xludf.DUMMYFUNCTION("""COMPUTED_VALUE"""),1.163232E7)</f>
        <v>11632320</v>
      </c>
      <c r="F26" s="3">
        <f>IFERROR(__xludf.DUMMYFUNCTION("""COMPUTED_VALUE"""),30528.0)</f>
        <v>30528</v>
      </c>
      <c r="G26" s="3" t="str">
        <f>IFERROR(__xludf.DUMMYFUNCTION("""COMPUTED_VALUE""")," Avrupa     ")</f>
        <v> Avrupa     </v>
      </c>
      <c r="H26" s="3" t="str">
        <f>IFERROR(__xludf.DUMMYFUNCTION("""COMPUTED_VALUE""")," UTC+1   ")</f>
        <v> UTC+1   </v>
      </c>
      <c r="I26" s="3" t="str">
        <f>IFERROR(__xludf.DUMMYFUNCTION("""COMPUTED_VALUE""")," Euro        ")</f>
        <v> Euro        </v>
      </c>
    </row>
    <row r="27">
      <c r="A27" s="1" t="s">
        <v>26</v>
      </c>
      <c r="B27" s="2" t="str">
        <f>IFERROR(__xludf.DUMMYFUNCTION("SPLIT(A27, ""|"")")," Irak   ")</f>
        <v> Irak   </v>
      </c>
      <c r="C27" s="3" t="str">
        <f>IFERROR(__xludf.DUMMYFUNCTION("""COMPUTED_VALUE""")," Bağdat      ")</f>
        <v> Bağdat      </v>
      </c>
      <c r="D27" s="3" t="str">
        <f>IFERROR(__xludf.DUMMYFUNCTION("""COMPUTED_VALUE""")," Arapça, Kürtçe")</f>
        <v> Arapça, Kürtçe</v>
      </c>
      <c r="E27" s="3">
        <f>IFERROR(__xludf.DUMMYFUNCTION("""COMPUTED_VALUE"""),4.0372771E7)</f>
        <v>40372771</v>
      </c>
      <c r="F27" s="3">
        <f>IFERROR(__xludf.DUMMYFUNCTION("""COMPUTED_VALUE"""),438317.0)</f>
        <v>438317</v>
      </c>
      <c r="G27" s="3" t="str">
        <f>IFERROR(__xludf.DUMMYFUNCTION("""COMPUTED_VALUE""")," Asya       ")</f>
        <v> Asya       </v>
      </c>
      <c r="H27" s="3" t="str">
        <f>IFERROR(__xludf.DUMMYFUNCTION("""COMPUTED_VALUE""")," UTC+3   ")</f>
        <v> UTC+3   </v>
      </c>
      <c r="I27" s="3" t="str">
        <f>IFERROR(__xludf.DUMMYFUNCTION("""COMPUTED_VALUE""")," Irak Dinarı ")</f>
        <v> Irak Dinarı </v>
      </c>
    </row>
    <row r="28">
      <c r="A28" s="1" t="s">
        <v>27</v>
      </c>
      <c r="B28" s="2" t="str">
        <f>IFERROR(__xludf.DUMMYFUNCTION("SPLIT(A28, ""|"")")," Şili  ")</f>
        <v> Şili  </v>
      </c>
      <c r="C28" s="3" t="str">
        <f>IFERROR(__xludf.DUMMYFUNCTION("""COMPUTED_VALUE""")," Santiago     ")</f>
        <v> Santiago     </v>
      </c>
      <c r="D28" s="3" t="str">
        <f>IFERROR(__xludf.DUMMYFUNCTION("""COMPUTED_VALUE""")," İspanyolca   ")</f>
        <v> İspanyolca   </v>
      </c>
      <c r="E28" s="3">
        <f>IFERROR(__xludf.DUMMYFUNCTION("""COMPUTED_VALUE"""),1.9144605E7)</f>
        <v>19144605</v>
      </c>
      <c r="F28" s="3">
        <f>IFERROR(__xludf.DUMMYFUNCTION("""COMPUTED_VALUE"""),756102.0)</f>
        <v>756102</v>
      </c>
      <c r="G28" s="3" t="str">
        <f>IFERROR(__xludf.DUMMYFUNCTION("""COMPUTED_VALUE""")," Güney Amerika")</f>
        <v> Güney Amerika</v>
      </c>
      <c r="H28" s="3" t="str">
        <f>IFERROR(__xludf.DUMMYFUNCTION("""COMPUTED_VALUE""")," UTC-3   ")</f>
        <v> UTC-3   </v>
      </c>
      <c r="I28" s="3" t="str">
        <f>IFERROR(__xludf.DUMMYFUNCTION("""COMPUTED_VALUE""")," Şili Pesosu ")</f>
        <v> Şili Pesosu </v>
      </c>
    </row>
    <row r="29">
      <c r="A29" s="1" t="s">
        <v>28</v>
      </c>
      <c r="B29" s="2" t="str">
        <f>IFERROR(__xludf.DUMMYFUNCTION("SPLIT(A29, ""|"")")," Filipinler")</f>
        <v> Filipinler</v>
      </c>
      <c r="C29" s="3" t="str">
        <f>IFERROR(__xludf.DUMMYFUNCTION("""COMPUTED_VALUE""")," Manila   ")</f>
        <v> Manila   </v>
      </c>
      <c r="D29" s="3" t="str">
        <f>IFERROR(__xludf.DUMMYFUNCTION("""COMPUTED_VALUE""")," Filipince, İngilizce ")</f>
        <v> Filipince, İngilizce </v>
      </c>
      <c r="E29" s="3">
        <f>IFERROR(__xludf.DUMMYFUNCTION("""COMPUTED_VALUE"""),1.12856999E8)</f>
        <v>112856999</v>
      </c>
      <c r="F29" s="3">
        <f>IFERROR(__xludf.DUMMYFUNCTION("""COMPUTED_VALUE"""),300000.0)</f>
        <v>300000</v>
      </c>
      <c r="G29" s="3" t="str">
        <f>IFERROR(__xludf.DUMMYFUNCTION("""COMPUTED_VALUE""")," Asya       ")</f>
        <v> Asya       </v>
      </c>
      <c r="H29" s="3" t="str">
        <f>IFERROR(__xludf.DUMMYFUNCTION("""COMPUTED_VALUE""")," UTC+8   ")</f>
        <v> UTC+8   </v>
      </c>
      <c r="I29" s="3" t="str">
        <f>IFERROR(__xludf.DUMMYFUNCTION("""COMPUTED_VALUE""")," Filipin Pesosu")</f>
        <v> Filipin Pesosu</v>
      </c>
    </row>
    <row r="30">
      <c r="A30" s="1" t="s">
        <v>29</v>
      </c>
      <c r="B30" s="2" t="str">
        <f>IFERROR(__xludf.DUMMYFUNCTION("SPLIT(A30, ""|"")")," İsrail ")</f>
        <v> İsrail </v>
      </c>
      <c r="C30" s="3" t="str">
        <f>IFERROR(__xludf.DUMMYFUNCTION("""COMPUTED_VALUE""")," Kudüs       ")</f>
        <v> Kudüs       </v>
      </c>
      <c r="D30" s="3" t="str">
        <f>IFERROR(__xludf.DUMMYFUNCTION("""COMPUTED_VALUE""")," İbranice, Arapça")</f>
        <v> İbranice, Arapça</v>
      </c>
      <c r="E30" s="3">
        <f>IFERROR(__xludf.DUMMYFUNCTION("""COMPUTED_VALUE"""),9015660.0)</f>
        <v>9015660</v>
      </c>
      <c r="F30" s="3">
        <f>IFERROR(__xludf.DUMMYFUNCTION("""COMPUTED_VALUE"""),20770.0)</f>
        <v>20770</v>
      </c>
      <c r="G30" s="3" t="str">
        <f>IFERROR(__xludf.DUMMYFUNCTION("""COMPUTED_VALUE""")," Asya       ")</f>
        <v> Asya       </v>
      </c>
      <c r="H30" s="3" t="str">
        <f>IFERROR(__xludf.DUMMYFUNCTION("""COMPUTED_VALUE""")," UTC+2   ")</f>
        <v> UTC+2   </v>
      </c>
      <c r="I30" s="3" t="str">
        <f>IFERROR(__xludf.DUMMYFUNCTION("""COMPUTED_VALUE""")," İsrail Şekeli")</f>
        <v> İsrail Şekeli</v>
      </c>
    </row>
    <row r="31">
      <c r="A31" s="1" t="s">
        <v>30</v>
      </c>
      <c r="B31" s="2" t="str">
        <f>IFERROR(__xludf.DUMMYFUNCTION("SPLIT(A31, ""|"")")," Pakistan")</f>
        <v> Pakistan</v>
      </c>
      <c r="C31" s="3" t="str">
        <f>IFERROR(__xludf.DUMMYFUNCTION("""COMPUTED_VALUE""")," İslamabad  ")</f>
        <v> İslamabad  </v>
      </c>
      <c r="D31" s="3" t="str">
        <f>IFERROR(__xludf.DUMMYFUNCTION("""COMPUTED_VALUE""")," Urduca, İngilizce")</f>
        <v> Urduca, İngilizce</v>
      </c>
      <c r="E31" s="3">
        <f>IFERROR(__xludf.DUMMYFUNCTION("""COMPUTED_VALUE"""),2.25199937E8)</f>
        <v>225199937</v>
      </c>
      <c r="F31" s="3">
        <f>IFERROR(__xludf.DUMMYFUNCTION("""COMPUTED_VALUE"""),881913.0)</f>
        <v>881913</v>
      </c>
      <c r="G31" s="3" t="str">
        <f>IFERROR(__xludf.DUMMYFUNCTION("""COMPUTED_VALUE""")," Asya       ")</f>
        <v> Asya       </v>
      </c>
      <c r="H31" s="3" t="str">
        <f>IFERROR(__xludf.DUMMYFUNCTION("""COMPUTED_VALUE""")," UTC+5   ")</f>
        <v> UTC+5   </v>
      </c>
      <c r="I31" s="3" t="str">
        <f>IFERROR(__xludf.DUMMYFUNCTION("""COMPUTED_VALUE""")," Pakistan Rupisi")</f>
        <v> Pakistan Rupisi</v>
      </c>
    </row>
    <row r="32">
      <c r="A32" s="1" t="s">
        <v>31</v>
      </c>
      <c r="B32" s="2" t="str">
        <f>IFERROR(__xludf.DUMMYFUNCTION("SPLIT(A32, ""|"")")," Yunanistan")</f>
        <v> Yunanistan</v>
      </c>
      <c r="C32" s="3" t="str">
        <f>IFERROR(__xludf.DUMMYFUNCTION("""COMPUTED_VALUE""")," Atina    ")</f>
        <v> Atina    </v>
      </c>
      <c r="D32" s="3" t="str">
        <f>IFERROR(__xludf.DUMMYFUNCTION("""COMPUTED_VALUE""")," Yunanca      ")</f>
        <v> Yunanca      </v>
      </c>
      <c r="E32" s="3">
        <f>IFERROR(__xludf.DUMMYFUNCTION("""COMPUTED_VALUE"""),1.0423056E7)</f>
        <v>10423056</v>
      </c>
      <c r="F32" s="3">
        <f>IFERROR(__xludf.DUMMYFUNCTION("""COMPUTED_VALUE"""),131957.0)</f>
        <v>131957</v>
      </c>
      <c r="G32" s="3" t="str">
        <f>IFERROR(__xludf.DUMMYFUNCTION("""COMPUTED_VALUE""")," Avrupa     ")</f>
        <v> Avrupa     </v>
      </c>
      <c r="H32" s="3" t="str">
        <f>IFERROR(__xludf.DUMMYFUNCTION("""COMPUTED_VALUE""")," UTC+2   ")</f>
        <v> UTC+2   </v>
      </c>
      <c r="I32" s="3" t="str">
        <f>IFERROR(__xludf.DUMMYFUNCTION("""COMPUTED_VALUE""")," Euro        ")</f>
        <v> Euro        </v>
      </c>
    </row>
    <row r="33">
      <c r="A33" s="1" t="s">
        <v>32</v>
      </c>
      <c r="B33" s="2" t="str">
        <f>IFERROR(__xludf.DUMMYFUNCTION("SPLIT(A33, ""|"")")," Avusturya")</f>
        <v> Avusturya</v>
      </c>
      <c r="C33" s="3" t="str">
        <f>IFERROR(__xludf.DUMMYFUNCTION("""COMPUTED_VALUE""")," Viyana    ")</f>
        <v> Viyana    </v>
      </c>
      <c r="D33" s="3" t="str">
        <f>IFERROR(__xludf.DUMMYFUNCTION("""COMPUTED_VALUE""")," Almanca      ")</f>
        <v> Almanca      </v>
      </c>
      <c r="E33" s="3">
        <f>IFERROR(__xludf.DUMMYFUNCTION("""COMPUTED_VALUE"""),9233065.0)</f>
        <v>9233065</v>
      </c>
      <c r="F33" s="3">
        <f>IFERROR(__xludf.DUMMYFUNCTION("""COMPUTED_VALUE"""),83871.0)</f>
        <v>83871</v>
      </c>
      <c r="G33" s="3" t="str">
        <f>IFERROR(__xludf.DUMMYFUNCTION("""COMPUTED_VALUE""")," Avrupa     ")</f>
        <v> Avrupa     </v>
      </c>
      <c r="H33" s="3" t="str">
        <f>IFERROR(__xludf.DUMMYFUNCTION("""COMPUTED_VALUE""")," UTC+1   ")</f>
        <v> UTC+1   </v>
      </c>
      <c r="I33" s="3" t="str">
        <f>IFERROR(__xludf.DUMMYFUNCTION("""COMPUTED_VALUE""")," Euro        ")</f>
        <v> Euro        </v>
      </c>
    </row>
    <row r="34">
      <c r="A34" s="1" t="s">
        <v>33</v>
      </c>
      <c r="B34" s="2" t="str">
        <f>IFERROR(__xludf.DUMMYFUNCTION("SPLIT(A34, ""|"")")," Norveç ")</f>
        <v> Norveç </v>
      </c>
      <c r="C34" s="3" t="str">
        <f>IFERROR(__xludf.DUMMYFUNCTION("""COMPUTED_VALUE""")," Oslo        ")</f>
        <v> Oslo        </v>
      </c>
      <c r="D34" s="3" t="str">
        <f>IFERROR(__xludf.DUMMYFUNCTION("""COMPUTED_VALUE""")," Norveççe      ")</f>
        <v> Norveççe      </v>
      </c>
      <c r="E34" s="3">
        <f>IFERROR(__xludf.DUMMYFUNCTION("""COMPUTED_VALUE"""),5438623.0)</f>
        <v>5438623</v>
      </c>
      <c r="F34" s="3">
        <f>IFERROR(__xludf.DUMMYFUNCTION("""COMPUTED_VALUE"""),323802.0)</f>
        <v>323802</v>
      </c>
      <c r="G34" s="3" t="str">
        <f>IFERROR(__xludf.DUMMYFUNCTION("""COMPUTED_VALUE""")," Avrupa     ")</f>
        <v> Avrupa     </v>
      </c>
      <c r="H34" s="3" t="str">
        <f>IFERROR(__xludf.DUMMYFUNCTION("""COMPUTED_VALUE""")," UTC+1   ")</f>
        <v> UTC+1   </v>
      </c>
      <c r="I34" s="3" t="str">
        <f>IFERROR(__xludf.DUMMYFUNCTION("""COMPUTED_VALUE""")," Norveç Kronu ")</f>
        <v> Norveç Kronu </v>
      </c>
    </row>
    <row r="35">
      <c r="A35" s="1" t="s">
        <v>34</v>
      </c>
      <c r="B35" s="2" t="str">
        <f>IFERROR(__xludf.DUMMYFUNCTION("SPLIT(A35, ""|"")")," Birleşik Arap Emirlikleri")</f>
        <v> Birleşik Arap Emirlikleri</v>
      </c>
      <c r="C35" s="3" t="str">
        <f>IFERROR(__xludf.DUMMYFUNCTION("""COMPUTED_VALUE""")," Abu Dabi ")</f>
        <v> Abu Dabi </v>
      </c>
      <c r="D35" s="3" t="str">
        <f>IFERROR(__xludf.DUMMYFUNCTION("""COMPUTED_VALUE""")," Arapça    ")</f>
        <v> Arapça    </v>
      </c>
      <c r="E35" s="3">
        <f>IFERROR(__xludf.DUMMYFUNCTION("""COMPUTED_VALUE"""),9890402.0)</f>
        <v>9890402</v>
      </c>
      <c r="F35" s="3">
        <f>IFERROR(__xludf.DUMMYFUNCTION("""COMPUTED_VALUE"""),83600.0)</f>
        <v>83600</v>
      </c>
      <c r="G35" s="3" t="str">
        <f>IFERROR(__xludf.DUMMYFUNCTION("""COMPUTED_VALUE""")," Asya       ")</f>
        <v> Asya       </v>
      </c>
      <c r="H35" s="3" t="str">
        <f>IFERROR(__xludf.DUMMYFUNCTION("""COMPUTED_VALUE""")," UTC+4   ")</f>
        <v> UTC+4   </v>
      </c>
      <c r="I35" s="3" t="str">
        <f>IFERROR(__xludf.DUMMYFUNCTION("""COMPUTED_VALUE""")," BAE Dirhemi ")</f>
        <v> BAE Dirhemi </v>
      </c>
    </row>
    <row r="36">
      <c r="A36" s="1" t="s">
        <v>35</v>
      </c>
      <c r="B36" s="2" t="str">
        <f>IFERROR(__xludf.DUMMYFUNCTION("SPLIT(A36, ""|"")")," Çekya ")</f>
        <v> Çekya </v>
      </c>
      <c r="C36" s="3" t="str">
        <f>IFERROR(__xludf.DUMMYFUNCTION("""COMPUTED_VALUE""")," Prag        ")</f>
        <v> Prag        </v>
      </c>
      <c r="D36" s="3" t="str">
        <f>IFERROR(__xludf.DUMMYFUNCTION("""COMPUTED_VALUE""")," Çekçe         ")</f>
        <v> Çekçe         </v>
      </c>
      <c r="E36" s="3">
        <f>IFERROR(__xludf.DUMMYFUNCTION("""COMPUTED_VALUE"""),1.0630589E7)</f>
        <v>10630589</v>
      </c>
      <c r="F36" s="3">
        <f>IFERROR(__xludf.DUMMYFUNCTION("""COMPUTED_VALUE"""),78867.0)</f>
        <v>78867</v>
      </c>
      <c r="G36" s="3" t="str">
        <f>IFERROR(__xludf.DUMMYFUNCTION("""COMPUTED_VALUE""")," Avrupa     ")</f>
        <v> Avrupa     </v>
      </c>
      <c r="H36" s="3" t="str">
        <f>IFERROR(__xludf.DUMMYFUNCTION("""COMPUTED_VALUE""")," UTC+1   ")</f>
        <v> UTC+1   </v>
      </c>
      <c r="I36" s="3" t="str">
        <f>IFERROR(__xludf.DUMMYFUNCTION("""COMPUTED_VALUE""")," Çek Korunası")</f>
        <v> Çek Korunası</v>
      </c>
    </row>
    <row r="37">
      <c r="A37" s="1" t="s">
        <v>36</v>
      </c>
      <c r="B37" s="2" t="str">
        <f>IFERROR(__xludf.DUMMYFUNCTION("SPLIT(A37, ""|"")")," Romanya")</f>
        <v> Romanya</v>
      </c>
      <c r="C37" s="3" t="str">
        <f>IFERROR(__xludf.DUMMYFUNCTION("""COMPUTED_VALUE""")," Bükreş      ")</f>
        <v> Bükreş      </v>
      </c>
      <c r="D37" s="3" t="str">
        <f>IFERROR(__xludf.DUMMYFUNCTION("""COMPUTED_VALUE""")," Romence       ")</f>
        <v> Romence       </v>
      </c>
      <c r="E37" s="3">
        <f>IFERROR(__xludf.DUMMYFUNCTION("""COMPUTED_VALUE"""),1.9263352E7)</f>
        <v>19263352</v>
      </c>
      <c r="F37" s="3">
        <f>IFERROR(__xludf.DUMMYFUNCTION("""COMPUTED_VALUE"""),238397.0)</f>
        <v>238397</v>
      </c>
      <c r="G37" s="3" t="str">
        <f>IFERROR(__xludf.DUMMYFUNCTION("""COMPUTED_VALUE""")," Avrupa     ")</f>
        <v> Avrupa     </v>
      </c>
      <c r="H37" s="3" t="str">
        <f>IFERROR(__xludf.DUMMYFUNCTION("""COMPUTED_VALUE""")," UTC+2   ")</f>
        <v> UTC+2   </v>
      </c>
      <c r="I37" s="3" t="str">
        <f>IFERROR(__xludf.DUMMYFUNCTION("""COMPUTED_VALUE""")," Rumen Leyi ")</f>
        <v> Rumen Leyi </v>
      </c>
    </row>
    <row r="38">
      <c r="A38" s="1" t="s">
        <v>37</v>
      </c>
      <c r="B38" s="2" t="str">
        <f>IFERROR(__xludf.DUMMYFUNCTION("SPLIT(A38, ""|"")")," Portekiz")</f>
        <v> Portekiz</v>
      </c>
      <c r="C38" s="3" t="str">
        <f>IFERROR(__xludf.DUMMYFUNCTION("""COMPUTED_VALUE""")," Lizbon     ")</f>
        <v> Lizbon     </v>
      </c>
      <c r="D38" s="3" t="str">
        <f>IFERROR(__xludf.DUMMYFUNCTION("""COMPUTED_VALUE""")," Portekizce    ")</f>
        <v> Portekizce    </v>
      </c>
      <c r="E38" s="3">
        <f>IFERROR(__xludf.DUMMYFUNCTION("""COMPUTED_VALUE"""),1.0191409E7)</f>
        <v>10191409</v>
      </c>
      <c r="F38" s="3">
        <f>IFERROR(__xludf.DUMMYFUNCTION("""COMPUTED_VALUE"""),92212.0)</f>
        <v>92212</v>
      </c>
      <c r="G38" s="3" t="str">
        <f>IFERROR(__xludf.DUMMYFUNCTION("""COMPUTED_VALUE""")," Avrupa     ")</f>
        <v> Avrupa     </v>
      </c>
      <c r="H38" s="3" t="str">
        <f>IFERROR(__xludf.DUMMYFUNCTION("""COMPUTED_VALUE""")," UTC+0   ")</f>
        <v> UTC+0   </v>
      </c>
      <c r="I38" s="3" t="str">
        <f>IFERROR(__xludf.DUMMYFUNCTION("""COMPUTED_VALUE""")," Euro        ")</f>
        <v> Euro        </v>
      </c>
    </row>
    <row r="39">
      <c r="A39" s="1" t="s">
        <v>27</v>
      </c>
      <c r="B39" s="2" t="str">
        <f>IFERROR(__xludf.DUMMYFUNCTION("SPLIT(A39, ""|"")")," Şili  ")</f>
        <v> Şili  </v>
      </c>
      <c r="C39" s="3" t="str">
        <f>IFERROR(__xludf.DUMMYFUNCTION("""COMPUTED_VALUE""")," Santiago     ")</f>
        <v> Santiago     </v>
      </c>
      <c r="D39" s="3" t="str">
        <f>IFERROR(__xludf.DUMMYFUNCTION("""COMPUTED_VALUE""")," İspanyolca   ")</f>
        <v> İspanyolca   </v>
      </c>
      <c r="E39" s="3">
        <f>IFERROR(__xludf.DUMMYFUNCTION("""COMPUTED_VALUE"""),1.9144605E7)</f>
        <v>19144605</v>
      </c>
      <c r="F39" s="3">
        <f>IFERROR(__xludf.DUMMYFUNCTION("""COMPUTED_VALUE"""),756102.0)</f>
        <v>756102</v>
      </c>
      <c r="G39" s="3" t="str">
        <f>IFERROR(__xludf.DUMMYFUNCTION("""COMPUTED_VALUE""")," Güney Amerika")</f>
        <v> Güney Amerika</v>
      </c>
      <c r="H39" s="3" t="str">
        <f>IFERROR(__xludf.DUMMYFUNCTION("""COMPUTED_VALUE""")," UTC-3   ")</f>
        <v> UTC-3   </v>
      </c>
      <c r="I39" s="3" t="str">
        <f>IFERROR(__xludf.DUMMYFUNCTION("""COMPUTED_VALUE""")," Şili Pesosu ")</f>
        <v> Şili Pesosu </v>
      </c>
    </row>
    <row r="40">
      <c r="A40" s="1" t="s">
        <v>22</v>
      </c>
      <c r="B40" s="2" t="str">
        <f>IFERROR(__xludf.DUMMYFUNCTION("SPLIT(A40, ""|"")")," Ukrayna")</f>
        <v> Ukrayna</v>
      </c>
      <c r="C40" s="3" t="str">
        <f>IFERROR(__xludf.DUMMYFUNCTION("""COMPUTED_VALUE""")," Kiev        ")</f>
        <v> Kiev        </v>
      </c>
      <c r="D40" s="3" t="str">
        <f>IFERROR(__xludf.DUMMYFUNCTION("""COMPUTED_VALUE""")," Ukraynaca    ")</f>
        <v> Ukraynaca    </v>
      </c>
      <c r="E40" s="3">
        <f>IFERROR(__xludf.DUMMYFUNCTION("""COMPUTED_VALUE"""),4.3733762E7)</f>
        <v>43733762</v>
      </c>
      <c r="F40" s="3">
        <f>IFERROR(__xludf.DUMMYFUNCTION("""COMPUTED_VALUE"""),603500.0)</f>
        <v>603500</v>
      </c>
      <c r="G40" s="3" t="str">
        <f>IFERROR(__xludf.DUMMYFUNCTION("""COMPUTED_VALUE""")," Avrupa     ")</f>
        <v> Avrupa     </v>
      </c>
      <c r="H40" s="3" t="str">
        <f>IFERROR(__xludf.DUMMYFUNCTION("""COMPUTED_VALUE""")," UTC+3   ")</f>
        <v> UTC+3   </v>
      </c>
      <c r="I40" s="3" t="str">
        <f>IFERROR(__xludf.DUMMYFUNCTION("""COMPUTED_VALUE""")," Ukrayna Grivnası")</f>
        <v> Ukrayna Grivnası</v>
      </c>
    </row>
    <row r="41">
      <c r="A41" s="1" t="s">
        <v>20</v>
      </c>
      <c r="B41" s="2" t="str">
        <f>IFERROR(__xludf.DUMMYFUNCTION("SPLIT(A41, ""|"")")," İsveç  ")</f>
        <v> İsveç  </v>
      </c>
      <c r="C41" s="3" t="str">
        <f>IFERROR(__xludf.DUMMYFUNCTION("""COMPUTED_VALUE""")," Stockholm   ")</f>
        <v> Stockholm   </v>
      </c>
      <c r="D41" s="3" t="str">
        <f>IFERROR(__xludf.DUMMYFUNCTION("""COMPUTED_VALUE""")," İsveççe      ")</f>
        <v> İsveççe      </v>
      </c>
      <c r="E41" s="3">
        <f>IFERROR(__xludf.DUMMYFUNCTION("""COMPUTED_VALUE"""),1.0110233E7)</f>
        <v>10110233</v>
      </c>
      <c r="F41" s="3">
        <f>IFERROR(__xludf.DUMMYFUNCTION("""COMPUTED_VALUE"""),450295.0)</f>
        <v>450295</v>
      </c>
      <c r="G41" s="3" t="str">
        <f>IFERROR(__xludf.DUMMYFUNCTION("""COMPUTED_VALUE""")," Avrupa     ")</f>
        <v> Avrupa     </v>
      </c>
      <c r="H41" s="3" t="str">
        <f>IFERROR(__xludf.DUMMYFUNCTION("""COMPUTED_VALUE""")," UTC+1   ")</f>
        <v> UTC+1   </v>
      </c>
      <c r="I41" s="3" t="str">
        <f>IFERROR(__xludf.DUMMYFUNCTION("""COMPUTED_VALUE""")," İsveç Kronu ")</f>
        <v> İsveç Kronu </v>
      </c>
    </row>
    <row r="42">
      <c r="A42" s="1" t="s">
        <v>21</v>
      </c>
      <c r="B42" s="2" t="str">
        <f>IFERROR(__xludf.DUMMYFUNCTION("SPLIT(A42, ""|"")")," Polonya")</f>
        <v> Polonya</v>
      </c>
      <c r="C42" s="3" t="str">
        <f>IFERROR(__xludf.DUMMYFUNCTION("""COMPUTED_VALUE""")," Varşova     ")</f>
        <v> Varşova     </v>
      </c>
      <c r="D42" s="3" t="str">
        <f>IFERROR(__xludf.DUMMYFUNCTION("""COMPUTED_VALUE""")," Lehçe        ")</f>
        <v> Lehçe        </v>
      </c>
      <c r="E42" s="3">
        <f>IFERROR(__xludf.DUMMYFUNCTION("""COMPUTED_VALUE"""),3.8379005E7)</f>
        <v>38379005</v>
      </c>
      <c r="F42" s="3">
        <f>IFERROR(__xludf.DUMMYFUNCTION("""COMPUTED_VALUE"""),312696.0)</f>
        <v>312696</v>
      </c>
      <c r="G42" s="3" t="str">
        <f>IFERROR(__xludf.DUMMYFUNCTION("""COMPUTED_VALUE""")," Avrupa     ")</f>
        <v> Avrupa     </v>
      </c>
      <c r="H42" s="3" t="str">
        <f>IFERROR(__xludf.DUMMYFUNCTION("""COMPUTED_VALUE""")," UTC+1   ")</f>
        <v> UTC+1   </v>
      </c>
      <c r="I42" s="3" t="str">
        <f>IFERROR(__xludf.DUMMYFUNCTION("""COMPUTED_VALUE""")," Polonya Zlotisi")</f>
        <v> Polonya Zlotisi</v>
      </c>
    </row>
    <row r="43">
      <c r="A43" s="1" t="s">
        <v>18</v>
      </c>
      <c r="B43" s="2" t="str">
        <f>IFERROR(__xludf.DUMMYFUNCTION("SPLIT(A43, ""|"")")," Endonezya")</f>
        <v> Endonezya</v>
      </c>
      <c r="C43" s="3" t="str">
        <f>IFERROR(__xludf.DUMMYFUNCTION("""COMPUTED_VALUE""")," Cakarta    ")</f>
        <v> Cakarta    </v>
      </c>
      <c r="D43" s="3" t="str">
        <f>IFERROR(__xludf.DUMMYFUNCTION("""COMPUTED_VALUE""")," Endonezce    ")</f>
        <v> Endonezce    </v>
      </c>
      <c r="E43" s="3">
        <f>IFERROR(__xludf.DUMMYFUNCTION("""COMPUTED_VALUE"""),2.76361783E8)</f>
        <v>276361783</v>
      </c>
      <c r="F43" s="3">
        <f>IFERROR(__xludf.DUMMYFUNCTION("""COMPUTED_VALUE"""),1904569.0)</f>
        <v>1904569</v>
      </c>
      <c r="G43" s="3" t="str">
        <f>IFERROR(__xludf.DUMMYFUNCTION("""COMPUTED_VALUE""")," Asya       ")</f>
        <v> Asya       </v>
      </c>
      <c r="H43" s="3" t="str">
        <f>IFERROR(__xludf.DUMMYFUNCTION("""COMPUTED_VALUE""")," UTC+7   ")</f>
        <v> UTC+7   </v>
      </c>
      <c r="I43" s="3" t="str">
        <f>IFERROR(__xludf.DUMMYFUNCTION("""COMPUTED_VALUE""")," Endonezya Rupisi")</f>
        <v> Endonezya Rupisi</v>
      </c>
    </row>
    <row r="44">
      <c r="A44" s="1" t="s">
        <v>19</v>
      </c>
      <c r="B44" s="2" t="str">
        <f>IFERROR(__xludf.DUMMYFUNCTION("SPLIT(A44, ""|"")")," Hollanda")</f>
        <v> Hollanda</v>
      </c>
      <c r="C44" s="3" t="str">
        <f>IFERROR(__xludf.DUMMYFUNCTION("""COMPUTED_VALUE""")," Amsterdam  ")</f>
        <v> Amsterdam  </v>
      </c>
      <c r="D44" s="3" t="str">
        <f>IFERROR(__xludf.DUMMYFUNCTION("""COMPUTED_VALUE""")," Hollandaca   ")</f>
        <v> Hollandaca   </v>
      </c>
      <c r="E44" s="3">
        <f>IFERROR(__xludf.DUMMYFUNCTION("""COMPUTED_VALUE"""),1.7131758E7)</f>
        <v>17131758</v>
      </c>
      <c r="F44" s="3">
        <f>IFERROR(__xludf.DUMMYFUNCTION("""COMPUTED_VALUE"""),41526.0)</f>
        <v>41526</v>
      </c>
      <c r="G44" s="3" t="str">
        <f>IFERROR(__xludf.DUMMYFUNCTION("""COMPUTED_VALUE""")," Avrupa     ")</f>
        <v> Avrupa     </v>
      </c>
      <c r="H44" s="3" t="str">
        <f>IFERROR(__xludf.DUMMYFUNCTION("""COMPUTED_VALUE""")," UTC+1   ")</f>
        <v> UTC+1   </v>
      </c>
      <c r="I44" s="3" t="str">
        <f>IFERROR(__xludf.DUMMYFUNCTION("""COMPUTED_VALUE""")," Euro        ")</f>
        <v> Euro        </v>
      </c>
    </row>
    <row r="45">
      <c r="A45" s="1" t="s">
        <v>25</v>
      </c>
      <c r="B45" s="2" t="str">
        <f>IFERROR(__xludf.DUMMYFUNCTION("SPLIT(A45, ""|"")")," Belçika ")</f>
        <v> Belçika </v>
      </c>
      <c r="C45" s="3" t="str">
        <f>IFERROR(__xludf.DUMMYFUNCTION("""COMPUTED_VALUE""")," Brüksel    ")</f>
        <v> Brüksel    </v>
      </c>
      <c r="D45" s="3" t="str">
        <f>IFERROR(__xludf.DUMMYFUNCTION("""COMPUTED_VALUE""")," Felemenkçe, Fransızca, Almanca ")</f>
        <v> Felemenkçe, Fransızca, Almanca </v>
      </c>
      <c r="E45" s="3">
        <f>IFERROR(__xludf.DUMMYFUNCTION("""COMPUTED_VALUE"""),1.163232E7)</f>
        <v>11632320</v>
      </c>
      <c r="F45" s="3">
        <f>IFERROR(__xludf.DUMMYFUNCTION("""COMPUTED_VALUE"""),30528.0)</f>
        <v>30528</v>
      </c>
      <c r="G45" s="3" t="str">
        <f>IFERROR(__xludf.DUMMYFUNCTION("""COMPUTED_VALUE""")," Avrupa     ")</f>
        <v> Avrupa     </v>
      </c>
      <c r="H45" s="3" t="str">
        <f>IFERROR(__xludf.DUMMYFUNCTION("""COMPUTED_VALUE""")," UTC+1   ")</f>
        <v> UTC+1   </v>
      </c>
      <c r="I45" s="3" t="str">
        <f>IFERROR(__xludf.DUMMYFUNCTION("""COMPUTED_VALUE""")," Euro        ")</f>
        <v> Euro        </v>
      </c>
    </row>
    <row r="48">
      <c r="A48" s="1" t="s">
        <v>0</v>
      </c>
    </row>
    <row r="49">
      <c r="A49" s="1" t="s">
        <v>1</v>
      </c>
    </row>
    <row r="50">
      <c r="A50" s="1" t="s">
        <v>2</v>
      </c>
    </row>
    <row r="51">
      <c r="A51" s="1" t="s">
        <v>3</v>
      </c>
    </row>
    <row r="52">
      <c r="A52" s="1" t="s">
        <v>4</v>
      </c>
    </row>
    <row r="53">
      <c r="A53" s="1" t="s">
        <v>5</v>
      </c>
    </row>
    <row r="54">
      <c r="A54" s="1" t="s">
        <v>6</v>
      </c>
    </row>
    <row r="55">
      <c r="A55" s="1" t="s">
        <v>7</v>
      </c>
    </row>
    <row r="56">
      <c r="A56" s="1" t="s">
        <v>8</v>
      </c>
    </row>
    <row r="57">
      <c r="A57" s="1" t="s">
        <v>9</v>
      </c>
    </row>
    <row r="58">
      <c r="A58" s="1" t="s">
        <v>10</v>
      </c>
    </row>
    <row r="59">
      <c r="A59" s="1" t="s">
        <v>11</v>
      </c>
    </row>
    <row r="60">
      <c r="A60" s="1" t="s">
        <v>12</v>
      </c>
    </row>
    <row r="61">
      <c r="A61" s="1" t="s">
        <v>13</v>
      </c>
    </row>
    <row r="62">
      <c r="A62" s="1" t="s">
        <v>14</v>
      </c>
    </row>
    <row r="63">
      <c r="A63" s="1" t="s">
        <v>15</v>
      </c>
    </row>
    <row r="64">
      <c r="A64" s="1" t="s">
        <v>16</v>
      </c>
    </row>
    <row r="65">
      <c r="A65" s="1" t="s">
        <v>17</v>
      </c>
    </row>
    <row r="66">
      <c r="A66" s="1" t="s">
        <v>18</v>
      </c>
    </row>
    <row r="67">
      <c r="A67" s="1" t="s">
        <v>19</v>
      </c>
    </row>
    <row r="68">
      <c r="A68" s="1" t="s">
        <v>20</v>
      </c>
    </row>
    <row r="69">
      <c r="A69" s="1" t="s">
        <v>21</v>
      </c>
    </row>
    <row r="70">
      <c r="A70" s="1" t="s">
        <v>22</v>
      </c>
    </row>
    <row r="71">
      <c r="A71" s="1" t="s">
        <v>23</v>
      </c>
    </row>
    <row r="72">
      <c r="A72" s="1" t="s">
        <v>24</v>
      </c>
    </row>
    <row r="73">
      <c r="A73" s="1" t="s">
        <v>25</v>
      </c>
    </row>
    <row r="74">
      <c r="A74" s="1" t="s">
        <v>26</v>
      </c>
    </row>
    <row r="75">
      <c r="A75" s="1" t="s">
        <v>27</v>
      </c>
    </row>
    <row r="76">
      <c r="A76" s="1" t="s">
        <v>28</v>
      </c>
    </row>
    <row r="77">
      <c r="A77" s="1" t="s">
        <v>29</v>
      </c>
    </row>
    <row r="78">
      <c r="A78" s="1" t="s">
        <v>30</v>
      </c>
    </row>
    <row r="79">
      <c r="A79" s="1" t="s">
        <v>31</v>
      </c>
    </row>
    <row r="80">
      <c r="A80" s="1" t="s">
        <v>32</v>
      </c>
    </row>
    <row r="81">
      <c r="A81" s="1" t="s">
        <v>33</v>
      </c>
    </row>
    <row r="82">
      <c r="A82" s="1" t="s">
        <v>34</v>
      </c>
    </row>
    <row r="83">
      <c r="A83" s="1" t="s">
        <v>35</v>
      </c>
    </row>
    <row r="84">
      <c r="A84" s="1" t="s">
        <v>36</v>
      </c>
    </row>
    <row r="85">
      <c r="A85" s="1" t="s">
        <v>37</v>
      </c>
    </row>
    <row r="86">
      <c r="A86" s="1" t="s">
        <v>27</v>
      </c>
    </row>
    <row r="87">
      <c r="A87" s="1" t="s">
        <v>22</v>
      </c>
    </row>
    <row r="88">
      <c r="A88" s="1" t="s">
        <v>20</v>
      </c>
    </row>
    <row r="89">
      <c r="A89" s="1" t="s">
        <v>21</v>
      </c>
    </row>
    <row r="90">
      <c r="A90" s="1" t="s">
        <v>18</v>
      </c>
    </row>
    <row r="91">
      <c r="A91" s="1" t="s">
        <v>19</v>
      </c>
    </row>
    <row r="92">
      <c r="A92" s="1" t="s">
        <v>25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3" max="3" width="16.63"/>
    <col customWidth="1" min="8" max="8" width="15.75"/>
  </cols>
  <sheetData>
    <row r="1">
      <c r="A1" s="4" t="s">
        <v>38</v>
      </c>
      <c r="B1" s="3" t="s">
        <v>39</v>
      </c>
      <c r="C1" s="3" t="s">
        <v>40</v>
      </c>
      <c r="D1" s="5" t="s">
        <v>41</v>
      </c>
      <c r="E1" s="3" t="s">
        <v>42</v>
      </c>
      <c r="F1" s="3" t="s">
        <v>43</v>
      </c>
      <c r="G1" s="3" t="s">
        <v>44</v>
      </c>
      <c r="H1" s="3" t="s">
        <v>45</v>
      </c>
    </row>
    <row r="2">
      <c r="A2" s="4" t="s">
        <v>46</v>
      </c>
      <c r="B2" s="3" t="s">
        <v>47</v>
      </c>
      <c r="C2" s="3" t="s">
        <v>48</v>
      </c>
      <c r="D2" s="5">
        <v>8.3E7</v>
      </c>
      <c r="E2" s="3">
        <v>783356.0</v>
      </c>
      <c r="F2" s="3" t="s">
        <v>49</v>
      </c>
      <c r="G2" s="3" t="s">
        <v>50</v>
      </c>
      <c r="H2" s="3" t="s">
        <v>51</v>
      </c>
    </row>
    <row r="3">
      <c r="A3" s="4" t="s">
        <v>52</v>
      </c>
      <c r="B3" s="3" t="s">
        <v>53</v>
      </c>
      <c r="C3" s="3" t="s">
        <v>54</v>
      </c>
      <c r="D3" s="5">
        <v>8.3190556E7</v>
      </c>
      <c r="E3" s="3">
        <v>357386.0</v>
      </c>
      <c r="F3" s="3" t="s">
        <v>55</v>
      </c>
      <c r="G3" s="3" t="s">
        <v>56</v>
      </c>
      <c r="H3" s="3" t="s">
        <v>57</v>
      </c>
    </row>
    <row r="4">
      <c r="A4" s="4" t="s">
        <v>58</v>
      </c>
      <c r="B4" s="3" t="s">
        <v>59</v>
      </c>
      <c r="C4" s="3" t="s">
        <v>60</v>
      </c>
      <c r="D4" s="5">
        <v>6.7069E7</v>
      </c>
      <c r="E4" s="3">
        <v>640679.0</v>
      </c>
      <c r="F4" s="3" t="s">
        <v>55</v>
      </c>
      <c r="G4" s="3" t="s">
        <v>56</v>
      </c>
      <c r="H4" s="3" t="s">
        <v>57</v>
      </c>
    </row>
    <row r="5">
      <c r="A5" s="4" t="s">
        <v>61</v>
      </c>
      <c r="B5" s="3" t="s">
        <v>62</v>
      </c>
      <c r="C5" s="3" t="s">
        <v>63</v>
      </c>
      <c r="D5" s="5">
        <v>1.2595E8</v>
      </c>
      <c r="E5" s="3">
        <v>377975.0</v>
      </c>
      <c r="F5" s="3" t="s">
        <v>49</v>
      </c>
      <c r="G5" s="3" t="s">
        <v>64</v>
      </c>
      <c r="H5" s="3" t="s">
        <v>65</v>
      </c>
    </row>
    <row r="6">
      <c r="A6" s="4" t="s">
        <v>66</v>
      </c>
      <c r="B6" s="3" t="s">
        <v>67</v>
      </c>
      <c r="C6" s="3" t="s">
        <v>68</v>
      </c>
      <c r="D6" s="5">
        <v>3.31883986E8</v>
      </c>
      <c r="E6" s="3">
        <v>9525067.0</v>
      </c>
      <c r="F6" s="3" t="s">
        <v>69</v>
      </c>
      <c r="G6" s="3" t="s">
        <v>70</v>
      </c>
      <c r="H6" s="3" t="s">
        <v>71</v>
      </c>
    </row>
    <row r="7">
      <c r="A7" s="4" t="s">
        <v>72</v>
      </c>
      <c r="B7" s="3" t="s">
        <v>73</v>
      </c>
      <c r="C7" s="3" t="s">
        <v>74</v>
      </c>
      <c r="D7" s="5">
        <v>1.444216107E9</v>
      </c>
      <c r="E7" s="3">
        <v>9596960.0</v>
      </c>
      <c r="F7" s="3" t="s">
        <v>49</v>
      </c>
      <c r="G7" s="3" t="s">
        <v>75</v>
      </c>
      <c r="H7" s="3" t="s">
        <v>76</v>
      </c>
    </row>
    <row r="8">
      <c r="A8" s="4" t="s">
        <v>77</v>
      </c>
      <c r="B8" s="3" t="s">
        <v>78</v>
      </c>
      <c r="C8" s="3" t="s">
        <v>68</v>
      </c>
      <c r="D8" s="5">
        <v>6.6647112E7</v>
      </c>
      <c r="E8" s="3">
        <v>242495.0</v>
      </c>
      <c r="F8" s="3" t="s">
        <v>55</v>
      </c>
      <c r="G8" s="3" t="s">
        <v>56</v>
      </c>
      <c r="H8" s="3" t="s">
        <v>79</v>
      </c>
    </row>
    <row r="9">
      <c r="A9" s="4" t="s">
        <v>80</v>
      </c>
      <c r="B9" s="3" t="s">
        <v>81</v>
      </c>
      <c r="C9" s="3" t="s">
        <v>82</v>
      </c>
      <c r="D9" s="5">
        <v>2.13993437E8</v>
      </c>
      <c r="E9" s="3">
        <v>8515767.0</v>
      </c>
      <c r="F9" s="3" t="s">
        <v>83</v>
      </c>
      <c r="G9" s="3" t="s">
        <v>84</v>
      </c>
      <c r="H9" s="3" t="s">
        <v>85</v>
      </c>
    </row>
    <row r="10">
      <c r="A10" s="4" t="s">
        <v>86</v>
      </c>
      <c r="B10" s="3" t="s">
        <v>87</v>
      </c>
      <c r="C10" s="3" t="s">
        <v>88</v>
      </c>
      <c r="D10" s="5">
        <v>1.393409038E9</v>
      </c>
      <c r="E10" s="3">
        <v>3287263.0</v>
      </c>
      <c r="F10" s="3" t="s">
        <v>49</v>
      </c>
      <c r="G10" s="3" t="s">
        <v>89</v>
      </c>
      <c r="H10" s="3" t="s">
        <v>90</v>
      </c>
    </row>
    <row r="11">
      <c r="A11" s="4" t="s">
        <v>91</v>
      </c>
      <c r="B11" s="3" t="s">
        <v>92</v>
      </c>
      <c r="C11" s="3" t="s">
        <v>93</v>
      </c>
      <c r="D11" s="5">
        <v>6.0367478E7</v>
      </c>
      <c r="E11" s="3">
        <v>301340.0</v>
      </c>
      <c r="F11" s="3" t="s">
        <v>55</v>
      </c>
      <c r="G11" s="3" t="s">
        <v>56</v>
      </c>
      <c r="H11" s="3" t="s">
        <v>57</v>
      </c>
    </row>
    <row r="12">
      <c r="A12" s="4" t="s">
        <v>94</v>
      </c>
      <c r="B12" s="3" t="s">
        <v>95</v>
      </c>
      <c r="C12" s="3" t="s">
        <v>68</v>
      </c>
      <c r="D12" s="5">
        <v>3.8005238E7</v>
      </c>
      <c r="E12" s="3">
        <v>9984670.0</v>
      </c>
      <c r="F12" s="3" t="s">
        <v>69</v>
      </c>
      <c r="G12" s="3" t="s">
        <v>70</v>
      </c>
      <c r="H12" s="3" t="s">
        <v>96</v>
      </c>
    </row>
    <row r="13">
      <c r="A13" s="4" t="s">
        <v>97</v>
      </c>
      <c r="B13" s="3" t="s">
        <v>98</v>
      </c>
      <c r="C13" s="3" t="s">
        <v>68</v>
      </c>
      <c r="D13" s="5">
        <v>2.5687041E7</v>
      </c>
      <c r="E13" s="3">
        <v>7692024.0</v>
      </c>
      <c r="F13" s="3" t="s">
        <v>99</v>
      </c>
      <c r="G13" s="3" t="s">
        <v>100</v>
      </c>
      <c r="H13" s="3" t="s">
        <v>101</v>
      </c>
    </row>
    <row r="14">
      <c r="A14" s="4" t="s">
        <v>102</v>
      </c>
      <c r="B14" s="3" t="s">
        <v>103</v>
      </c>
      <c r="C14" s="3" t="s">
        <v>104</v>
      </c>
      <c r="D14" s="5">
        <v>1.45912025E8</v>
      </c>
      <c r="E14" s="3">
        <v>1.7125191E7</v>
      </c>
      <c r="F14" s="3" t="s">
        <v>105</v>
      </c>
      <c r="G14" s="3" t="s">
        <v>50</v>
      </c>
      <c r="H14" s="3" t="s">
        <v>106</v>
      </c>
    </row>
    <row r="15">
      <c r="A15" s="4" t="s">
        <v>107</v>
      </c>
      <c r="B15" s="3" t="s">
        <v>108</v>
      </c>
      <c r="C15" s="3" t="s">
        <v>109</v>
      </c>
      <c r="D15" s="5">
        <v>1.29166028E8</v>
      </c>
      <c r="E15" s="3">
        <v>1964375.0</v>
      </c>
      <c r="F15" s="3" t="s">
        <v>69</v>
      </c>
      <c r="G15" s="3" t="s">
        <v>110</v>
      </c>
      <c r="H15" s="3" t="s">
        <v>111</v>
      </c>
    </row>
    <row r="16">
      <c r="A16" s="4" t="s">
        <v>112</v>
      </c>
      <c r="B16" s="3" t="s">
        <v>113</v>
      </c>
      <c r="C16" s="3" t="s">
        <v>109</v>
      </c>
      <c r="D16" s="5">
        <v>4.6934632E7</v>
      </c>
      <c r="E16" s="3">
        <v>505990.0</v>
      </c>
      <c r="F16" s="3" t="s">
        <v>55</v>
      </c>
      <c r="G16" s="3" t="s">
        <v>56</v>
      </c>
      <c r="H16" s="3" t="s">
        <v>57</v>
      </c>
    </row>
    <row r="17">
      <c r="A17" s="4" t="s">
        <v>114</v>
      </c>
      <c r="B17" s="3" t="s">
        <v>115</v>
      </c>
      <c r="C17" s="3" t="s">
        <v>116</v>
      </c>
      <c r="D17" s="5">
        <v>5.1341766E7</v>
      </c>
      <c r="E17" s="3">
        <v>100210.0</v>
      </c>
      <c r="F17" s="3" t="s">
        <v>49</v>
      </c>
      <c r="G17" s="3" t="s">
        <v>64</v>
      </c>
      <c r="H17" s="3" t="s">
        <v>117</v>
      </c>
    </row>
    <row r="18">
      <c r="A18" s="4" t="s">
        <v>118</v>
      </c>
      <c r="B18" s="3" t="s">
        <v>119</v>
      </c>
      <c r="C18" s="3" t="s">
        <v>120</v>
      </c>
      <c r="D18" s="5">
        <v>2.76361783E8</v>
      </c>
      <c r="E18" s="3">
        <v>1904569.0</v>
      </c>
      <c r="F18" s="3" t="s">
        <v>49</v>
      </c>
      <c r="G18" s="3" t="s">
        <v>121</v>
      </c>
      <c r="H18" s="3" t="s">
        <v>122</v>
      </c>
    </row>
    <row r="19">
      <c r="A19" s="4" t="s">
        <v>123</v>
      </c>
      <c r="B19" s="3" t="s">
        <v>124</v>
      </c>
      <c r="C19" s="3" t="s">
        <v>125</v>
      </c>
      <c r="D19" s="5">
        <v>1.7131758E7</v>
      </c>
      <c r="E19" s="3">
        <v>41526.0</v>
      </c>
      <c r="F19" s="3" t="s">
        <v>55</v>
      </c>
      <c r="G19" s="3" t="s">
        <v>56</v>
      </c>
      <c r="H19" s="3" t="s">
        <v>57</v>
      </c>
    </row>
    <row r="20">
      <c r="A20" s="4" t="s">
        <v>126</v>
      </c>
      <c r="B20" s="3" t="s">
        <v>127</v>
      </c>
      <c r="C20" s="3" t="s">
        <v>128</v>
      </c>
      <c r="D20" s="5">
        <v>1.0110233E7</v>
      </c>
      <c r="E20" s="3">
        <v>450295.0</v>
      </c>
      <c r="F20" s="3" t="s">
        <v>55</v>
      </c>
      <c r="G20" s="3" t="s">
        <v>56</v>
      </c>
      <c r="H20" s="3" t="s">
        <v>129</v>
      </c>
    </row>
    <row r="21">
      <c r="A21" s="4" t="s">
        <v>130</v>
      </c>
      <c r="B21" s="3" t="s">
        <v>131</v>
      </c>
      <c r="C21" s="3" t="s">
        <v>132</v>
      </c>
      <c r="D21" s="5">
        <v>3.8379005E7</v>
      </c>
      <c r="E21" s="3">
        <v>312696.0</v>
      </c>
      <c r="F21" s="3" t="s">
        <v>55</v>
      </c>
      <c r="G21" s="3" t="s">
        <v>56</v>
      </c>
      <c r="H21" s="3" t="s">
        <v>133</v>
      </c>
    </row>
    <row r="22">
      <c r="A22" s="4" t="s">
        <v>134</v>
      </c>
      <c r="B22" s="3" t="s">
        <v>135</v>
      </c>
      <c r="C22" s="3" t="s">
        <v>136</v>
      </c>
      <c r="D22" s="5">
        <v>4.3733762E7</v>
      </c>
      <c r="E22" s="3">
        <v>603500.0</v>
      </c>
      <c r="F22" s="3" t="s">
        <v>55</v>
      </c>
      <c r="G22" s="3" t="s">
        <v>50</v>
      </c>
      <c r="H22" s="3" t="s">
        <v>137</v>
      </c>
    </row>
    <row r="23">
      <c r="A23" s="4" t="s">
        <v>138</v>
      </c>
      <c r="B23" s="3" t="s">
        <v>139</v>
      </c>
      <c r="C23" s="3" t="s">
        <v>140</v>
      </c>
      <c r="D23" s="5">
        <v>8654622.0</v>
      </c>
      <c r="E23" s="3">
        <v>41285.0</v>
      </c>
      <c r="F23" s="3" t="s">
        <v>55</v>
      </c>
      <c r="G23" s="3" t="s">
        <v>56</v>
      </c>
      <c r="H23" s="3" t="s">
        <v>141</v>
      </c>
    </row>
    <row r="24">
      <c r="A24" s="4" t="s">
        <v>142</v>
      </c>
      <c r="B24" s="3" t="s">
        <v>143</v>
      </c>
      <c r="C24" s="3" t="s">
        <v>144</v>
      </c>
      <c r="D24" s="5">
        <v>1.66303498E8</v>
      </c>
      <c r="E24" s="3">
        <v>147570.0</v>
      </c>
      <c r="F24" s="3" t="s">
        <v>49</v>
      </c>
      <c r="G24" s="3" t="s">
        <v>145</v>
      </c>
      <c r="H24" s="3" t="s">
        <v>146</v>
      </c>
    </row>
    <row r="25">
      <c r="A25" s="4" t="s">
        <v>147</v>
      </c>
      <c r="B25" s="3" t="s">
        <v>148</v>
      </c>
      <c r="C25" s="3" t="s">
        <v>149</v>
      </c>
      <c r="D25" s="5">
        <v>1.163232E7</v>
      </c>
      <c r="E25" s="3">
        <v>30528.0</v>
      </c>
      <c r="F25" s="3" t="s">
        <v>55</v>
      </c>
      <c r="G25" s="3" t="s">
        <v>56</v>
      </c>
      <c r="H25" s="3" t="s">
        <v>57</v>
      </c>
    </row>
    <row r="26">
      <c r="A26" s="4" t="s">
        <v>150</v>
      </c>
      <c r="B26" s="3" t="s">
        <v>151</v>
      </c>
      <c r="C26" s="3" t="s">
        <v>152</v>
      </c>
      <c r="D26" s="5">
        <v>4.0372771E7</v>
      </c>
      <c r="E26" s="3">
        <v>438317.0</v>
      </c>
      <c r="F26" s="3" t="s">
        <v>49</v>
      </c>
      <c r="G26" s="3" t="s">
        <v>50</v>
      </c>
      <c r="H26" s="3" t="s">
        <v>153</v>
      </c>
    </row>
    <row r="27">
      <c r="A27" s="4" t="s">
        <v>154</v>
      </c>
      <c r="B27" s="3" t="s">
        <v>155</v>
      </c>
      <c r="C27" s="3" t="s">
        <v>109</v>
      </c>
      <c r="D27" s="5">
        <v>1.9144605E7</v>
      </c>
      <c r="E27" s="3">
        <v>756102.0</v>
      </c>
      <c r="F27" s="3" t="s">
        <v>83</v>
      </c>
      <c r="G27" s="3" t="s">
        <v>84</v>
      </c>
      <c r="H27" s="3" t="s">
        <v>156</v>
      </c>
    </row>
    <row r="28">
      <c r="A28" s="4" t="s">
        <v>157</v>
      </c>
      <c r="B28" s="3" t="s">
        <v>158</v>
      </c>
      <c r="C28" s="3" t="s">
        <v>159</v>
      </c>
      <c r="D28" s="5">
        <v>1.12856999E8</v>
      </c>
      <c r="E28" s="3">
        <v>300000.0</v>
      </c>
      <c r="F28" s="3" t="s">
        <v>49</v>
      </c>
      <c r="G28" s="3" t="s">
        <v>75</v>
      </c>
      <c r="H28" s="3" t="s">
        <v>160</v>
      </c>
    </row>
    <row r="29">
      <c r="A29" s="4" t="s">
        <v>161</v>
      </c>
      <c r="B29" s="3" t="s">
        <v>162</v>
      </c>
      <c r="C29" s="3" t="s">
        <v>163</v>
      </c>
      <c r="D29" s="5">
        <v>9015660.0</v>
      </c>
      <c r="E29" s="3">
        <v>20770.0</v>
      </c>
      <c r="F29" s="3" t="s">
        <v>49</v>
      </c>
      <c r="G29" s="3" t="s">
        <v>164</v>
      </c>
      <c r="H29" s="3" t="s">
        <v>165</v>
      </c>
    </row>
    <row r="30">
      <c r="A30" s="4" t="s">
        <v>166</v>
      </c>
      <c r="B30" s="3" t="s">
        <v>167</v>
      </c>
      <c r="C30" s="3" t="s">
        <v>168</v>
      </c>
      <c r="D30" s="5">
        <v>2.25199937E8</v>
      </c>
      <c r="E30" s="3">
        <v>881913.0</v>
      </c>
      <c r="F30" s="3" t="s">
        <v>49</v>
      </c>
      <c r="G30" s="3" t="s">
        <v>169</v>
      </c>
      <c r="H30" s="3" t="s">
        <v>170</v>
      </c>
    </row>
    <row r="31">
      <c r="A31" s="4" t="s">
        <v>171</v>
      </c>
      <c r="B31" s="3" t="s">
        <v>172</v>
      </c>
      <c r="C31" s="3" t="s">
        <v>173</v>
      </c>
      <c r="D31" s="5">
        <v>1.0423056E7</v>
      </c>
      <c r="E31" s="3">
        <v>131957.0</v>
      </c>
      <c r="F31" s="3" t="s">
        <v>55</v>
      </c>
      <c r="G31" s="3" t="s">
        <v>164</v>
      </c>
      <c r="H31" s="3" t="s">
        <v>57</v>
      </c>
    </row>
    <row r="32">
      <c r="A32" s="4" t="s">
        <v>174</v>
      </c>
      <c r="B32" s="3" t="s">
        <v>175</v>
      </c>
      <c r="C32" s="3" t="s">
        <v>54</v>
      </c>
      <c r="D32" s="5">
        <v>9233065.0</v>
      </c>
      <c r="E32" s="3">
        <v>83871.0</v>
      </c>
      <c r="F32" s="3" t="s">
        <v>55</v>
      </c>
      <c r="G32" s="3" t="s">
        <v>56</v>
      </c>
      <c r="H32" s="3" t="s">
        <v>57</v>
      </c>
    </row>
    <row r="33">
      <c r="A33" s="4" t="s">
        <v>176</v>
      </c>
      <c r="B33" s="3" t="s">
        <v>177</v>
      </c>
      <c r="C33" s="3" t="s">
        <v>178</v>
      </c>
      <c r="D33" s="5">
        <v>5438623.0</v>
      </c>
      <c r="E33" s="3">
        <v>323802.0</v>
      </c>
      <c r="F33" s="3" t="s">
        <v>55</v>
      </c>
      <c r="G33" s="3" t="s">
        <v>56</v>
      </c>
      <c r="H33" s="3" t="s">
        <v>179</v>
      </c>
    </row>
    <row r="34">
      <c r="A34" s="4" t="s">
        <v>180</v>
      </c>
      <c r="B34" s="3" t="s">
        <v>181</v>
      </c>
      <c r="C34" s="3" t="s">
        <v>182</v>
      </c>
      <c r="D34" s="5">
        <v>9890402.0</v>
      </c>
      <c r="E34" s="3">
        <v>83600.0</v>
      </c>
      <c r="F34" s="3" t="s">
        <v>49</v>
      </c>
      <c r="G34" s="3" t="s">
        <v>183</v>
      </c>
      <c r="H34" s="3" t="s">
        <v>184</v>
      </c>
    </row>
    <row r="35">
      <c r="A35" s="4" t="s">
        <v>185</v>
      </c>
      <c r="B35" s="3" t="s">
        <v>186</v>
      </c>
      <c r="C35" s="3" t="s">
        <v>187</v>
      </c>
      <c r="D35" s="5">
        <v>1.0630589E7</v>
      </c>
      <c r="E35" s="3">
        <v>78867.0</v>
      </c>
      <c r="F35" s="3" t="s">
        <v>55</v>
      </c>
      <c r="G35" s="3" t="s">
        <v>56</v>
      </c>
      <c r="H35" s="3" t="s">
        <v>188</v>
      </c>
    </row>
    <row r="36">
      <c r="A36" s="4" t="s">
        <v>189</v>
      </c>
      <c r="B36" s="3" t="s">
        <v>190</v>
      </c>
      <c r="C36" s="3" t="s">
        <v>191</v>
      </c>
      <c r="D36" s="5">
        <v>1.9263352E7</v>
      </c>
      <c r="E36" s="3">
        <v>238397.0</v>
      </c>
      <c r="F36" s="3" t="s">
        <v>55</v>
      </c>
      <c r="G36" s="3" t="s">
        <v>164</v>
      </c>
      <c r="H36" s="3" t="s">
        <v>192</v>
      </c>
    </row>
    <row r="37">
      <c r="A37" s="4" t="s">
        <v>193</v>
      </c>
      <c r="B37" s="3" t="s">
        <v>194</v>
      </c>
      <c r="C37" s="3" t="s">
        <v>195</v>
      </c>
      <c r="D37" s="5">
        <v>1.0191409E7</v>
      </c>
      <c r="E37" s="3">
        <v>92212.0</v>
      </c>
      <c r="F37" s="3" t="s">
        <v>55</v>
      </c>
      <c r="G37" s="3" t="s">
        <v>196</v>
      </c>
      <c r="H37" s="3" t="s">
        <v>57</v>
      </c>
    </row>
    <row r="38">
      <c r="A38" s="4" t="s">
        <v>154</v>
      </c>
      <c r="B38" s="3" t="s">
        <v>155</v>
      </c>
      <c r="C38" s="3" t="s">
        <v>109</v>
      </c>
      <c r="D38" s="5">
        <v>1.9144605E7</v>
      </c>
      <c r="E38" s="3">
        <v>756102.0</v>
      </c>
      <c r="F38" s="3" t="s">
        <v>83</v>
      </c>
      <c r="G38" s="3" t="s">
        <v>84</v>
      </c>
      <c r="H38" s="3" t="s">
        <v>156</v>
      </c>
    </row>
    <row r="39">
      <c r="A39" s="4" t="s">
        <v>134</v>
      </c>
      <c r="B39" s="3" t="s">
        <v>135</v>
      </c>
      <c r="C39" s="3" t="s">
        <v>136</v>
      </c>
      <c r="D39" s="5">
        <v>4.3733762E7</v>
      </c>
      <c r="E39" s="3">
        <v>603500.0</v>
      </c>
      <c r="F39" s="3" t="s">
        <v>55</v>
      </c>
      <c r="G39" s="3" t="s">
        <v>50</v>
      </c>
      <c r="H39" s="3" t="s">
        <v>137</v>
      </c>
    </row>
    <row r="40">
      <c r="A40" s="4" t="s">
        <v>126</v>
      </c>
      <c r="B40" s="3" t="s">
        <v>127</v>
      </c>
      <c r="C40" s="3" t="s">
        <v>128</v>
      </c>
      <c r="D40" s="5">
        <v>1.0110233E7</v>
      </c>
      <c r="E40" s="3">
        <v>450295.0</v>
      </c>
      <c r="F40" s="3" t="s">
        <v>55</v>
      </c>
      <c r="G40" s="3" t="s">
        <v>56</v>
      </c>
      <c r="H40" s="3" t="s">
        <v>129</v>
      </c>
    </row>
    <row r="41">
      <c r="A41" s="4" t="s">
        <v>130</v>
      </c>
      <c r="B41" s="3" t="s">
        <v>131</v>
      </c>
      <c r="C41" s="3" t="s">
        <v>132</v>
      </c>
      <c r="D41" s="5">
        <v>3.8379005E7</v>
      </c>
      <c r="E41" s="3">
        <v>312696.0</v>
      </c>
      <c r="F41" s="3" t="s">
        <v>55</v>
      </c>
      <c r="G41" s="3" t="s">
        <v>56</v>
      </c>
      <c r="H41" s="3" t="s">
        <v>133</v>
      </c>
    </row>
    <row r="42">
      <c r="A42" s="4" t="s">
        <v>118</v>
      </c>
      <c r="B42" s="3" t="s">
        <v>119</v>
      </c>
      <c r="C42" s="3" t="s">
        <v>120</v>
      </c>
      <c r="D42" s="5">
        <v>2.76361783E8</v>
      </c>
      <c r="E42" s="3">
        <v>1904569.0</v>
      </c>
      <c r="F42" s="3" t="s">
        <v>49</v>
      </c>
      <c r="G42" s="3" t="s">
        <v>121</v>
      </c>
      <c r="H42" s="3" t="s">
        <v>122</v>
      </c>
    </row>
    <row r="43">
      <c r="A43" s="4" t="s">
        <v>123</v>
      </c>
      <c r="B43" s="3" t="s">
        <v>124</v>
      </c>
      <c r="C43" s="3" t="s">
        <v>125</v>
      </c>
      <c r="D43" s="5">
        <v>1.7131758E7</v>
      </c>
      <c r="E43" s="3">
        <v>41526.0</v>
      </c>
      <c r="F43" s="3" t="s">
        <v>55</v>
      </c>
      <c r="G43" s="3" t="s">
        <v>56</v>
      </c>
      <c r="H43" s="3" t="s">
        <v>57</v>
      </c>
    </row>
    <row r="44">
      <c r="A44" s="4" t="s">
        <v>147</v>
      </c>
      <c r="B44" s="3" t="s">
        <v>148</v>
      </c>
      <c r="C44" s="3" t="s">
        <v>149</v>
      </c>
      <c r="D44" s="5">
        <v>1.163232E7</v>
      </c>
      <c r="E44" s="3">
        <v>30528.0</v>
      </c>
      <c r="F44" s="3" t="s">
        <v>55</v>
      </c>
      <c r="G44" s="3" t="s">
        <v>56</v>
      </c>
      <c r="H44" s="3" t="s">
        <v>57</v>
      </c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conditionalFormatting sqref="J37">
    <cfRule type="notContainsBlanks" dxfId="4" priority="1">
      <formula>LEN(TRIM(J37))&gt;0</formula>
    </cfRule>
  </conditionalFormatting>
  <conditionalFormatting sqref="H2:H44">
    <cfRule type="containsText" dxfId="5" priority="2" operator="containsText" text="Euro">
      <formula>NOT(ISERROR(SEARCH(("Euro"),(H2))))</formula>
    </cfRule>
  </conditionalFormatting>
  <conditionalFormatting sqref="D1:D1000">
    <cfRule type="cellIs" dxfId="6" priority="3" operator="greaterThan">
      <formula>100000000</formula>
    </cfRule>
  </conditionalFormatting>
  <conditionalFormatting sqref="C1:C1000">
    <cfRule type="containsText" dxfId="7" priority="4" operator="containsText" text="Rusça">
      <formula>NOT(ISERROR(SEARCH(("Rusça"),(C1))))</formula>
    </cfRule>
  </conditionalFormatting>
  <conditionalFormatting sqref="F1:F1000">
    <cfRule type="containsText" dxfId="8" priority="5" operator="containsText" text="Asya">
      <formula>NOT(ISERROR(SEARCH(("Asya"),(F1))))</formula>
    </cfRule>
  </conditionalFormatting>
  <conditionalFormatting sqref="D1:D1000">
    <cfRule type="cellIs" dxfId="5" priority="6" operator="lessThan">
      <formula>10000000</formula>
    </cfRule>
  </conditionalFormatting>
  <drawing r:id="rId1"/>
  <tableParts count="1">
    <tablePart r:id="rId3"/>
  </tableParts>
</worksheet>
</file>