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tables/table1.xml" ContentType="application/vnd.openxmlformats-officedocument.spreadsheetml.table+xml"/>
  <Override PartName="/xl/drawings/drawing7.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hidePivotFieldList="1" defaultThemeVersion="202300"/>
  <mc:AlternateContent xmlns:mc="http://schemas.openxmlformats.org/markup-compatibility/2006">
    <mc:Choice Requires="x15">
      <x15ac:absPath xmlns:x15ac="http://schemas.microsoft.com/office/spreadsheetml/2010/11/ac" url="/Users/sun/Desktop/Excel Files /"/>
    </mc:Choice>
  </mc:AlternateContent>
  <xr:revisionPtr revIDLastSave="0" documentId="8_{EBA448A3-F0D2-124B-8B79-B66FB0D696AB}" xr6:coauthVersionLast="47" xr6:coauthVersionMax="47" xr10:uidLastSave="{00000000-0000-0000-0000-000000000000}"/>
  <bookViews>
    <workbookView xWindow="0" yWindow="840" windowWidth="34200" windowHeight="21400" activeTab="10" xr2:uid="{F5804013-070D-DD4A-A00C-ED3EA2A26BF1}"/>
  </bookViews>
  <sheets>
    <sheet name="sales and quantity " sheetId="4" state="hidden" r:id="rId1"/>
    <sheet name="status bar " sheetId="5" state="hidden" r:id="rId2"/>
    <sheet name="monthly sales" sheetId="6" state="hidden" r:id="rId3"/>
    <sheet name="sales based on state" sheetId="7" state="hidden" r:id="rId4"/>
    <sheet name="sales based on products " sheetId="9" state="hidden" r:id="rId5"/>
    <sheet name="sales based on category" sheetId="10" state="hidden" r:id="rId6"/>
    <sheet name="quantity sales " sheetId="11" state="hidden" r:id="rId7"/>
    <sheet name="line chart " sheetId="12" state="hidden" r:id="rId8"/>
    <sheet name="means of payment " sheetId="16" r:id="rId9"/>
    <sheet name="amazon_sales data_" sheetId="1" r:id="rId10"/>
    <sheet name="Dashboard" sheetId="3" r:id="rId11"/>
    <sheet name="Sheet1" sheetId="18" r:id="rId12"/>
    <sheet name="today's date " sheetId="17" state="hidden" r:id="rId13"/>
  </sheets>
  <definedNames>
    <definedName name="Slicer_Category">#N/A</definedName>
    <definedName name="Slicer_Customer_Location">#N/A</definedName>
    <definedName name="Slicer_Days_of_the_week">#N/A</definedName>
    <definedName name="Slicer_Status">#N/A</definedName>
  </definedNames>
  <calcPr calcId="191029"/>
  <pivotCaches>
    <pivotCache cacheId="2"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7" l="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J89" i="3"/>
  <c r="J86" i="3"/>
  <c r="I81" i="3"/>
  <c r="K84" i="3"/>
  <c r="J83" i="3"/>
  <c r="H81" i="3"/>
  <c r="K85" i="3"/>
  <c r="J82" i="3"/>
  <c r="I87" i="3"/>
  <c r="J84" i="3"/>
  <c r="J80" i="3"/>
  <c r="H80" i="3"/>
  <c r="D12" i="3"/>
  <c r="J85" i="3"/>
  <c r="G82" i="3"/>
  <c r="K86" i="3"/>
  <c r="K80" i="3"/>
  <c r="D9" i="3"/>
  <c r="H86" i="3"/>
  <c r="G88" i="3"/>
  <c r="I88" i="3"/>
  <c r="H89" i="3"/>
  <c r="J13" i="3"/>
  <c r="H83" i="3"/>
  <c r="F13" i="3"/>
  <c r="G89" i="3"/>
  <c r="I83" i="3"/>
  <c r="H88" i="3"/>
  <c r="H13" i="3"/>
  <c r="G80" i="3"/>
  <c r="H87" i="3"/>
  <c r="K82" i="3"/>
  <c r="H82" i="3"/>
  <c r="K87" i="3"/>
  <c r="K89" i="3"/>
  <c r="I86" i="3"/>
  <c r="K83" i="3"/>
  <c r="G86" i="3"/>
  <c r="I84" i="3"/>
  <c r="K81" i="3"/>
  <c r="I89" i="3"/>
  <c r="G81" i="3"/>
  <c r="H85" i="3"/>
  <c r="K88" i="3"/>
  <c r="J81" i="3"/>
  <c r="I82" i="3"/>
  <c r="I85" i="3"/>
  <c r="J87" i="3"/>
  <c r="G85" i="3"/>
  <c r="G83" i="3"/>
  <c r="I80" i="3"/>
  <c r="J88" i="3"/>
  <c r="I5" i="3" l="1"/>
  <c r="G90" i="3"/>
  <c r="H90" i="3"/>
  <c r="I90" i="3"/>
  <c r="J90" i="3"/>
  <c r="K90" i="3"/>
</calcChain>
</file>

<file path=xl/sharedStrings.xml><?xml version="1.0" encoding="utf-8"?>
<sst xmlns="http://schemas.openxmlformats.org/spreadsheetml/2006/main" count="1880" uniqueCount="333">
  <si>
    <t>Order ID</t>
  </si>
  <si>
    <t>Date</t>
  </si>
  <si>
    <t xml:space="preserve">Days of the week </t>
  </si>
  <si>
    <t>Product</t>
  </si>
  <si>
    <t>Category</t>
  </si>
  <si>
    <t>Price</t>
  </si>
  <si>
    <t>Quantity</t>
  </si>
  <si>
    <t>Total Sales</t>
  </si>
  <si>
    <t>Customer Name</t>
  </si>
  <si>
    <t>Customer Location</t>
  </si>
  <si>
    <t>Payment Method</t>
  </si>
  <si>
    <t>Status</t>
  </si>
  <si>
    <t>ORD0001</t>
  </si>
  <si>
    <t>Running Shoes</t>
  </si>
  <si>
    <t>Footwear</t>
  </si>
  <si>
    <t>Emma Clark</t>
  </si>
  <si>
    <t>New York</t>
  </si>
  <si>
    <t>Debit Card</t>
  </si>
  <si>
    <t>Cancelled</t>
  </si>
  <si>
    <t>ORD0002</t>
  </si>
  <si>
    <t>Headphones</t>
  </si>
  <si>
    <t>Electronics</t>
  </si>
  <si>
    <t>Emily Johnson</t>
  </si>
  <si>
    <t>San Francisco</t>
  </si>
  <si>
    <t>Pending</t>
  </si>
  <si>
    <t>ORD0003</t>
  </si>
  <si>
    <t>John Doe</t>
  </si>
  <si>
    <t>Denver</t>
  </si>
  <si>
    <t>Amazon Pay</t>
  </si>
  <si>
    <t>ORD0004</t>
  </si>
  <si>
    <t>Olivia Wilson</t>
  </si>
  <si>
    <t>Dallas</t>
  </si>
  <si>
    <t>Credit Card</t>
  </si>
  <si>
    <t>ORD0005</t>
  </si>
  <si>
    <t>Smartwatch</t>
  </si>
  <si>
    <t>ORD0006</t>
  </si>
  <si>
    <t>T-Shirt</t>
  </si>
  <si>
    <t>Clothing</t>
  </si>
  <si>
    <t>ORD0007</t>
  </si>
  <si>
    <t>Houston</t>
  </si>
  <si>
    <t>PayPal</t>
  </si>
  <si>
    <t>Completed</t>
  </si>
  <si>
    <t>ORD0008</t>
  </si>
  <si>
    <t>Smartphone</t>
  </si>
  <si>
    <t>Sophia Miller</t>
  </si>
  <si>
    <t>Miami</t>
  </si>
  <si>
    <t>ORD0009</t>
  </si>
  <si>
    <t>Boston</t>
  </si>
  <si>
    <t>ORD0010</t>
  </si>
  <si>
    <t>ORD0011</t>
  </si>
  <si>
    <t>Book</t>
  </si>
  <si>
    <t>Books</t>
  </si>
  <si>
    <t>David Lee</t>
  </si>
  <si>
    <t>ORD0012</t>
  </si>
  <si>
    <t>Jeans</t>
  </si>
  <si>
    <t>Michael Brown</t>
  </si>
  <si>
    <t>ORD0013</t>
  </si>
  <si>
    <t>Laptop</t>
  </si>
  <si>
    <t>Daniel Harris</t>
  </si>
  <si>
    <t>Gift Card</t>
  </si>
  <si>
    <t>ORD0014</t>
  </si>
  <si>
    <t>Washing Machine</t>
  </si>
  <si>
    <t>Home Appliances</t>
  </si>
  <si>
    <t>ORD0015</t>
  </si>
  <si>
    <t>Seattle</t>
  </si>
  <si>
    <t>ORD0016</t>
  </si>
  <si>
    <t>Refrigerator</t>
  </si>
  <si>
    <t>ORD0017</t>
  </si>
  <si>
    <t>ORD0018</t>
  </si>
  <si>
    <t>Los Angeles</t>
  </si>
  <si>
    <t>ORD0019</t>
  </si>
  <si>
    <t>ORD0020</t>
  </si>
  <si>
    <t>ORD0021</t>
  </si>
  <si>
    <t>Chris White</t>
  </si>
  <si>
    <t>ORD0022</t>
  </si>
  <si>
    <t>ORD0023</t>
  </si>
  <si>
    <t>ORD0024</t>
  </si>
  <si>
    <t>ORD0025</t>
  </si>
  <si>
    <t>ORD0026</t>
  </si>
  <si>
    <t>ORD0027</t>
  </si>
  <si>
    <t>ORD0028</t>
  </si>
  <si>
    <t>Jane Smith</t>
  </si>
  <si>
    <t>Chicago</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</si>
  <si>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</si>
  <si>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</si>
  <si>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</si>
  <si>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</si>
  <si>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</si>
  <si>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</si>
  <si>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</si>
  <si>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</si>
  <si>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</si>
  <si>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</si>
  <si>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</si>
  <si>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</si>
  <si>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</si>
  <si>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</si>
  <si>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</si>
  <si>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</si>
  <si>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</si>
  <si>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</si>
  <si>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</si>
  <si>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</si>
  <si>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</si>
  <si>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</si>
  <si>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</si>
  <si>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</si>
  <si>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</si>
  <si>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</si>
  <si>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</si>
  <si>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</si>
  <si>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</si>
  <si>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</si>
  <si>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</si>
  <si>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</si>
  <si>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</si>
  <si>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</si>
  <si>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</si>
  <si>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</si>
  <si>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</si>
  <si>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</si>
  <si>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</si>
  <si>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</si>
  <si>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</si>
  <si>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</si>
  <si>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</si>
  <si>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</si>
  <si>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</si>
  <si>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</si>
  <si>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</si>
  <si>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</si>
  <si>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</si>
  <si>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</si>
  <si>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</si>
  <si>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</si>
  <si>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</si>
  <si>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</si>
  <si>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</si>
  <si>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</si>
  <si>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</si>
  <si>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</si>
  <si>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</si>
  <si>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</si>
  <si>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</si>
  <si>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</si>
  <si>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</si>
  <si>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</si>
  <si>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</si>
  <si>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</si>
  <si>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</si>
  <si>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</si>
  <si>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</si>
  <si>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</si>
  <si>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</si>
  <si>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</si>
  <si>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</si>
  <si>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</si>
  <si>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</si>
  <si>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</si>
  <si>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</si>
  <si>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</si>
  <si>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</si>
  <si>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</si>
  <si>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</si>
  <si>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</si>
  <si>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</si>
  <si>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</si>
  <si>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</si>
  <si>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</si>
  <si>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</si>
  <si>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</si>
  <si>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</si>
  <si>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</si>
  <si>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</si>
  <si>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</si>
  <si>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</si>
  <si>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</si>
  <si>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</si>
  <si>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</si>
  <si>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</si>
  <si>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</si>
  <si>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</si>
  <si>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</si>
  <si>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</si>
  <si>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</si>
  <si>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</si>
  <si>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</si>
  <si>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</si>
  <si>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</si>
  <si>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</si>
  <si>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</si>
  <si>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</si>
  <si>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</si>
  <si>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</si>
  <si>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</si>
  <si>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</si>
  <si>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</si>
  <si>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</si>
  <si>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</si>
  <si>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</si>
  <si>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</si>
  <si>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</si>
  <si>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</si>
  <si>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</si>
  <si>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</si>
  <si>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</si>
  <si>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</si>
  <si>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</si>
  <si>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</si>
  <si>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</si>
  <si>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</si>
  <si>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</si>
  <si>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</si>
  <si>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</si>
  <si>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</si>
  <si>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</si>
  <si>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</si>
  <si>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</si>
  <si>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</si>
  <si>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</si>
  <si>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</si>
  <si>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</si>
  <si>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</si>
  <si>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</si>
  <si>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</si>
  <si>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</si>
  <si>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</si>
  <si>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</si>
  <si>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</si>
  <si>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</si>
  <si>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</si>
  <si>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</si>
  <si>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</si>
  <si>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</si>
  <si>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</si>
  <si>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</si>
  <si>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</si>
  <si>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</si>
  <si>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</si>
  <si>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</si>
  <si>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</si>
  <si>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</si>
  <si>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</si>
  <si>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</si>
  <si>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</si>
  <si>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</si>
  <si>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</si>
  <si>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</si>
  <si>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</si>
  <si>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</si>
  <si>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</si>
  <si>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</si>
  <si>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</si>
  <si>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</si>
  <si>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</si>
  <si>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</si>
  <si>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</si>
  <si>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</si>
  <si>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</si>
  <si>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</si>
  <si>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</si>
  <si>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</si>
  <si>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</si>
  <si>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</si>
  <si>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</si>
  <si>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</si>
  <si>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</si>
  <si>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</si>
  <si>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</si>
  <si>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</si>
  <si>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</si>
  <si>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</si>
  <si>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</si>
  <si>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</si>
  <si>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</si>
  <si>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</si>
  <si>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</si>
  <si>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</si>
  <si>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</si>
  <si>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</si>
  <si>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</si>
  <si>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</si>
  <si>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</si>
  <si>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</si>
  <si>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</si>
  <si>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</si>
  <si>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</si>
  <si>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</si>
  <si>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</si>
  <si>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</si>
  <si>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</si>
  <si>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</si>
  <si>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</si>
  <si>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</si>
  <si>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</si>
  <si>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</si>
  <si>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</si>
  <si>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</si>
  <si>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</si>
  <si>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</si>
  <si>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</si>
  <si>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</si>
  <si>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</si>
  <si>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</si>
  <si>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</si>
  <si>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Grand Total</t>
  </si>
  <si>
    <t>Name of Customers</t>
  </si>
  <si>
    <t>Column Labels</t>
  </si>
  <si>
    <t>Count of Payment Method</t>
  </si>
  <si>
    <t>Week Days Sales</t>
  </si>
  <si>
    <t>Sales based on Product</t>
  </si>
  <si>
    <t>Sales based on State</t>
  </si>
  <si>
    <t xml:space="preserve">Total Sales </t>
  </si>
  <si>
    <t>Sum of Total Sales</t>
  </si>
  <si>
    <t>Sum of Quantity</t>
  </si>
  <si>
    <t>Row Labels</t>
  </si>
  <si>
    <t>Count of Total Sales</t>
  </si>
  <si>
    <t>Feb</t>
  </si>
  <si>
    <t>Mar</t>
  </si>
  <si>
    <t>Apr</t>
  </si>
  <si>
    <t>Sum of Total Sales2</t>
  </si>
  <si>
    <t>Sales Based on Category</t>
  </si>
  <si>
    <t>Quntity of Sales</t>
  </si>
  <si>
    <t>Monday</t>
  </si>
  <si>
    <t>Tuesday</t>
  </si>
  <si>
    <t>Wednesday</t>
  </si>
  <si>
    <t>Thursday</t>
  </si>
  <si>
    <t>Friday</t>
  </si>
  <si>
    <t>Saturday</t>
  </si>
  <si>
    <t>Sunday</t>
  </si>
  <si>
    <t xml:space="preserve">Payment Method </t>
  </si>
  <si>
    <t>todays date</t>
  </si>
  <si>
    <t xml:space="preserv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</si>
</sst>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7" x14ac:knownFonts="1">
    <font>
      <sz val="12"/>
      <color theme="1"/>
      <name val="Aptos Narrow"/>
      <family val="2"/>
      <scheme val="minor"/>
    </font>
    <font>
      <sz val="12"/>
      <color theme="1"/>
      <name val="Aptos Narrow"/>
      <family val="2"/>
      <scheme val="minor"/>
    </font>
    <font>
      <b/>
      <sz val="12"/>
      <color theme="1"/>
      <name val="Bookman Old Style"/>
      <family val="1"/>
    </font>
    <font>
      <b/>
      <sz val="12"/>
      <color theme="1"/>
      <name val="Aptos Narrow"/>
      <scheme val="minor"/>
    </font>
    <font>
      <b/>
      <sz val="14"/>
      <color theme="1"/>
      <name val="Aptos Narrow"/>
      <family val="2"/>
      <scheme val="minor"/>
    </font>
    <font>
      <b/>
      <sz val="14"/>
      <color theme="1"/>
      <name val="Bookman Old Style"/>
      <family val="1"/>
    </font>
    <font>
      <sz val="14"/>
      <color theme="1"/>
      <name val="Aptos Narrow"/>
      <family val="2"/>
      <scheme val="minor"/>
    </font>
    <font>
      <sz val="14"/>
      <color theme="1"/>
      <name val="Bookman Old Style"/>
      <family val="1"/>
    </font>
    <font>
      <b/>
      <sz val="20"/>
      <color theme="1"/>
      <name val="Aptos Narrow"/>
      <scheme val="minor"/>
    </font>
    <font>
      <sz val="12"/>
      <color theme="1"/>
      <name val="Book Antiqua"/>
      <family val="1"/>
    </font>
    <font>
      <sz val="14"/>
      <color theme="1"/>
      <name val="Book Antiqua"/>
      <family val="1"/>
    </font>
    <font>
      <sz val="20"/>
      <color theme="1"/>
      <name val="Aptos Narrow"/>
      <family val="2"/>
      <scheme val="minor"/>
    </font>
    <font>
      <sz val="16"/>
      <color theme="1"/>
      <name val="Aptos Narrow"/>
      <family val="2"/>
      <scheme val="minor"/>
    </font>
    <font>
      <sz val="20"/>
      <color theme="1"/>
      <name val="Book Antiqua"/>
      <family val="1"/>
    </font>
    <font>
      <sz val="16"/>
      <color theme="1"/>
      <name val="Book Antiqua"/>
      <family val="1"/>
    </font>
    <font>
      <b/>
      <sz val="26"/>
      <color theme="0"/>
      <name val="Book Antiqua"/>
      <family val="1"/>
    </font>
    <font>
      <sz val="16"/>
      <color theme="0"/>
      <name val="Book Antiqua"/>
      <family val="1"/>
    </font>
  </fonts>
  <fills count="8">
    <fill>
      <patternFill patternType="none"/>
    </fill>
    <fill>
      <patternFill patternType="gray125"/>
    </fill>
    <fill>
      <patternFill patternType="solid">
        <fgColor theme="0" tint="-4.9989318521683403E-2"/>
        <bgColor indexed="64"/>
      </patternFill>
    </fill>
    <fill>
      <patternFill patternType="solid">
        <fgColor theme="3" tint="0.749992370372631"/>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4E83EC"/>
        <bgColor indexed="64"/>
      </patternFill>
    </fill>
    <fill>
      <patternFill patternType="solid">
        <fgColor theme="2"/>
        <bgColor indexed="64"/>
      </patternFill>
    </fill>
  </fills>
  <borders count="11">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s>
  <cellStyleXfs count="2">
    <xf numFmtId="0" fontId="0" fillId="0" borderId="0"/>
    <xf numFmtId="44" fontId="1" fillId="0" borderId="0" applyFont="0" applyFill="0" applyBorder="0" applyAlignment="0" applyProtection="0"/>
  </cellStyleXfs>
  <cellXfs count="50">
    <xf numFmtId="0" fontId="0" fillId="0" borderId="0" xfId="0"/>
    <xf numFmtId="14" fontId="0" fillId="0" borderId="0" xfId="0" applyNumberFormat="1"/>
    <xf numFmtId="0" fontId="0" fillId="0" borderId="0" xfId="0" applyAlignment="1">
      <alignment horizontal="left"/>
    </xf>
    <xf numFmtId="0" fontId="0" fillId="0" borderId="0" xfId="0" pivotButton="1"/>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10" fontId="0" fillId="0" borderId="0" xfId="0" applyNumberFormat="1"/>
    <xf numFmtId="0" fontId="0" fillId="3" borderId="0" xfId="0" applyFill="1"/>
    <xf numFmtId="0" fontId="0" fillId="2" borderId="0" xfId="0" applyFill="1"/>
    <xf numFmtId="0" fontId="9" fillId="0" borderId="0" xfId="0" pivotButton="1" applyFont="1"/>
    <xf numFmtId="0" fontId="9" fillId="0" borderId="0" xfId="0" applyFont="1"/>
    <xf numFmtId="0" fontId="9" fillId="0" borderId="0" xfId="0" applyFont="1" applyAlignment="1">
      <alignment horizontal="left"/>
    </xf>
    <xf numFmtId="0" fontId="0" fillId="0" borderId="0" xfId="0" quotePrefix="1"/>
    <xf numFmtId="0" fontId="10" fillId="0" borderId="0" xfId="0" pivotButton="1" applyFont="1" applyAlignment="1">
      <alignment horizontal="center" vertical="center"/>
    </xf>
    <xf numFmtId="0" fontId="0" fillId="2" borderId="0" xfId="0" applyFill="1" applyAlignment="1">
      <alignment horizontal="center"/>
    </xf>
    <xf numFmtId="0" fontId="0" fillId="0" borderId="0" xfId="0"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14" fontId="16" fillId="6" borderId="0" xfId="0" applyNumberFormat="1" applyFont="1" applyFill="1" applyAlignment="1">
      <alignment horizontal="center" vertical="center"/>
    </xf>
    <xf numFmtId="0" fontId="16" fillId="6" borderId="0" xfId="0" applyFont="1" applyFill="1" applyAlignment="1">
      <alignment horizontal="center"/>
    </xf>
    <xf numFmtId="0" fontId="9" fillId="6" borderId="0" xfId="0" applyFont="1" applyFill="1" applyAlignment="1">
      <alignment horizontal="center"/>
    </xf>
    <xf numFmtId="0" fontId="15" fillId="6" borderId="0" xfId="0" applyFont="1" applyFill="1" applyAlignment="1">
      <alignment horizontal="center" vertical="center"/>
    </xf>
    <xf numFmtId="0" fontId="0" fillId="7" borderId="0" xfId="0" applyFill="1" applyAlignment="1">
      <alignment horizontal="center"/>
    </xf>
    <xf numFmtId="0" fontId="0" fillId="7" borderId="10" xfId="0" applyFill="1" applyBorder="1" applyAlignment="1">
      <alignment horizontal="center"/>
    </xf>
    <xf numFmtId="0" fontId="0" fillId="7" borderId="8" xfId="0" applyFill="1" applyBorder="1" applyAlignment="1">
      <alignment horizontal="center"/>
    </xf>
    <xf numFmtId="0" fontId="0" fillId="7" borderId="9" xfId="0" applyFill="1" applyBorder="1" applyAlignment="1">
      <alignment horizontal="center"/>
    </xf>
    <xf numFmtId="0" fontId="9" fillId="3" borderId="6" xfId="0" applyFont="1" applyFill="1" applyBorder="1" applyAlignment="1">
      <alignment horizontal="center" vertical="center"/>
    </xf>
    <xf numFmtId="0" fontId="0" fillId="3" borderId="5" xfId="0" applyFill="1" applyBorder="1" applyAlignment="1">
      <alignment horizontal="center" vertical="center"/>
    </xf>
    <xf numFmtId="0" fontId="3" fillId="3" borderId="0" xfId="0" applyFont="1" applyFill="1" applyAlignment="1">
      <alignment horizontal="center" vertical="center"/>
    </xf>
    <xf numFmtId="0" fontId="3" fillId="3" borderId="3"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4" xfId="0" applyFont="1" applyFill="1" applyBorder="1" applyAlignment="1">
      <alignment horizontal="center" vertical="center"/>
    </xf>
    <xf numFmtId="0" fontId="9" fillId="3" borderId="7" xfId="0" applyFont="1" applyFill="1" applyBorder="1" applyAlignment="1">
      <alignment horizontal="center"/>
    </xf>
    <xf numFmtId="0" fontId="0" fillId="3" borderId="5" xfId="0" applyFill="1" applyBorder="1" applyAlignment="1">
      <alignment horizontal="center"/>
    </xf>
    <xf numFmtId="0" fontId="9" fillId="3" borderId="6" xfId="0" applyFont="1" applyFill="1" applyBorder="1" applyAlignment="1">
      <alignment horizontal="center"/>
    </xf>
    <xf numFmtId="0" fontId="14" fillId="5" borderId="0" xfId="0" applyFont="1" applyFill="1" applyAlignment="1">
      <alignment horizontal="center" vertical="center"/>
    </xf>
    <xf numFmtId="0" fontId="12" fillId="5" borderId="0" xfId="0" applyFont="1" applyFill="1" applyAlignment="1">
      <alignment horizontal="center" vertical="center"/>
    </xf>
    <xf numFmtId="164" fontId="8" fillId="5" borderId="0" xfId="1" applyNumberFormat="1" applyFont="1" applyFill="1" applyBorder="1" applyAlignment="1">
      <alignment horizontal="left" vertical="center"/>
    </xf>
    <xf numFmtId="0" fontId="10" fillId="5" borderId="0" xfId="0" applyFont="1" applyFill="1" applyAlignment="1">
      <alignment horizontal="center" vertical="center"/>
    </xf>
    <xf numFmtId="0" fontId="6" fillId="5" borderId="0" xfId="0" applyFont="1" applyFill="1" applyAlignment="1">
      <alignment horizontal="center" vertical="center"/>
    </xf>
    <xf numFmtId="0" fontId="8" fillId="5" borderId="0" xfId="0" applyFont="1" applyFill="1" applyAlignment="1">
      <alignment horizontal="center" vertical="center"/>
    </xf>
    <xf numFmtId="0" fontId="13" fillId="3" borderId="0" xfId="0" applyFont="1" applyFill="1" applyAlignment="1">
      <alignment horizontal="center" vertical="center"/>
    </xf>
    <xf numFmtId="0" fontId="11" fillId="3" borderId="0" xfId="0" applyFont="1" applyFill="1" applyAlignment="1">
      <alignment horizontal="center" vertical="center"/>
    </xf>
    <xf numFmtId="0" fontId="0" fillId="4" borderId="0" xfId="0" applyFill="1" applyAlignment="1">
      <alignment horizontal="center"/>
    </xf>
    <xf numFmtId="0" fontId="0" fillId="4" borderId="3" xfId="0" applyFill="1" applyBorder="1" applyAlignment="1">
      <alignment horizontal="center"/>
    </xf>
    <xf numFmtId="0" fontId="0" fillId="0" borderId="0" xfId="0" applyNumberFormat="1"/>
  </cellXfs>
  <cellStyles count="2">
    <cellStyle name="Currency" xfId="1" builtinId="4"/>
    <cellStyle name="Normal" xfId="0" builtinId="0"/>
  </cellStyles>
  <dxfs count="10">
    <dxf>
      <font>
        <b val="0"/>
        <i val="0"/>
        <strike val="0"/>
        <condense val="0"/>
        <extend val="0"/>
        <outline val="0"/>
        <shadow val="0"/>
        <u val="none"/>
        <vertAlign val="baseline"/>
        <sz val="12"/>
        <color theme="1"/>
        <name val="Book Antiqua"/>
        <family val="1"/>
        <scheme val="none"/>
      </font>
    </dxf>
    <dxf>
      <font>
        <b val="0"/>
        <i val="0"/>
        <strike val="0"/>
        <condense val="0"/>
        <extend val="0"/>
        <outline val="0"/>
        <shadow val="0"/>
        <u val="none"/>
        <vertAlign val="baseline"/>
        <sz val="12"/>
        <color theme="1"/>
        <name val="Book Antiqua"/>
        <family val="1"/>
        <scheme val="none"/>
      </font>
    </dxf>
    <dxf>
      <font>
        <b val="0"/>
        <i val="0"/>
        <strike val="0"/>
        <condense val="0"/>
        <extend val="0"/>
        <outline val="0"/>
        <shadow val="0"/>
        <u val="none"/>
        <vertAlign val="baseline"/>
        <sz val="12"/>
        <color theme="1"/>
        <name val="Book Antiqua"/>
        <family val="1"/>
        <scheme val="none"/>
      </font>
    </dxf>
    <dxf>
      <font>
        <b val="0"/>
        <i val="0"/>
        <strike val="0"/>
        <condense val="0"/>
        <extend val="0"/>
        <outline val="0"/>
        <shadow val="0"/>
        <u val="none"/>
        <vertAlign val="baseline"/>
        <sz val="12"/>
        <color theme="1"/>
        <name val="Book Antiqua"/>
        <family val="1"/>
        <scheme val="none"/>
      </font>
    </dxf>
    <dxf>
      <font>
        <b val="0"/>
        <i val="0"/>
        <strike val="0"/>
        <condense val="0"/>
        <extend val="0"/>
        <outline val="0"/>
        <shadow val="0"/>
        <u val="none"/>
        <vertAlign val="baseline"/>
        <sz val="12"/>
        <color theme="1"/>
        <name val="Book Antiqua"/>
        <family val="1"/>
        <scheme val="none"/>
      </font>
    </dxf>
    <dxf>
      <font>
        <b val="0"/>
        <i val="0"/>
        <strike val="0"/>
        <condense val="0"/>
        <extend val="0"/>
        <outline val="0"/>
        <shadow val="0"/>
        <u val="none"/>
        <vertAlign val="baseline"/>
        <sz val="12"/>
        <color theme="1"/>
        <name val="Book Antiqua"/>
        <family val="1"/>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Book Antiqua"/>
        <family val="1"/>
        <scheme val="none"/>
      </font>
    </dxf>
    <dxf>
      <font>
        <b val="0"/>
        <i val="0"/>
        <strike val="0"/>
        <condense val="0"/>
        <extend val="0"/>
        <outline val="0"/>
        <shadow val="0"/>
        <u val="none"/>
        <vertAlign val="baseline"/>
        <sz val="12"/>
        <color theme="1"/>
        <name val="Book Antiqua"/>
        <family val="1"/>
        <scheme val="none"/>
      </font>
    </dxf>
    <dxf>
      <numFmt numFmtId="19" formatCode="d/m/yyyy"/>
    </dxf>
    <dxf>
      <numFmt numFmtId="19" formatCode="d/m/yyyy"/>
    </dxf>
  </dxfs>
  <tableStyles count="0" defaultTableStyle="TableStyleMedium2" defaultPivotStyle="PivotStyleLight16"/>
  <colors>
    <mruColors>
      <color rgb="FF4E83EC"/>
      <color rgb="FF929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on AMAZON Sales.xlsx]monthly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 Antiqua" panose="02040602050305030304" pitchFamily="18" charset="0"/>
                <a:ea typeface="+mn-ea"/>
                <a:cs typeface="+mn-cs"/>
              </a:defRPr>
            </a:pPr>
            <a:r>
              <a:rPr lang="en-US">
                <a:latin typeface="Book Antiqua" panose="02040602050305030304" pitchFamily="18" charset="0"/>
              </a:rPr>
              <a:t>Montly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 Antiqua" panose="02040602050305030304" pitchFamily="18" charset="0"/>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sales'!$B$3</c:f>
              <c:strCache>
                <c:ptCount val="1"/>
                <c:pt idx="0">
                  <c:v>Total</c:v>
                </c:pt>
              </c:strCache>
            </c:strRef>
          </c:tx>
          <c:spPr>
            <a:solidFill>
              <a:schemeClr val="accent1">
                <a:lumMod val="60000"/>
                <a:lumOff val="40000"/>
              </a:schemeClr>
            </a:solidFill>
            <a:ln>
              <a:noFill/>
            </a:ln>
            <a:effectLst/>
          </c:spPr>
          <c:invertIfNegative val="0"/>
          <c:cat>
            <c:strRef>
              <c:f>'monthly sales'!$A$4:$A$6</c:f>
              <c:strCache>
                <c:ptCount val="3"/>
                <c:pt idx="0">
                  <c:v>Feb</c:v>
                </c:pt>
                <c:pt idx="1">
                  <c:v>Mar</c:v>
                </c:pt>
                <c:pt idx="2">
                  <c:v>Apr</c:v>
                </c:pt>
              </c:strCache>
            </c:strRef>
          </c:cat>
          <c:val>
            <c:numRef>
              <c:f>'monthly sales'!$B$4:$B$6</c:f>
              <c:numCache>
                <c:formatCode>General</c:formatCode>
                <c:ptCount val="3"/>
                <c:pt idx="0">
                  <c:v>122695</c:v>
                </c:pt>
                <c:pt idx="1">
                  <c:v>117730</c:v>
                </c:pt>
                <c:pt idx="2">
                  <c:v>3420</c:v>
                </c:pt>
              </c:numCache>
            </c:numRef>
          </c:val>
          <c:extLst>
            <c:ext xmlns:c16="http://schemas.microsoft.com/office/drawing/2014/chart" uri="{C3380CC4-5D6E-409C-BE32-E72D297353CC}">
              <c16:uniqueId val="{00000000-C01A-394F-8E52-FDE65A1394AF}"/>
            </c:ext>
          </c:extLst>
        </c:ser>
        <c:dLbls>
          <c:showLegendKey val="0"/>
          <c:showVal val="0"/>
          <c:showCatName val="0"/>
          <c:showSerName val="0"/>
          <c:showPercent val="0"/>
          <c:showBubbleSize val="0"/>
        </c:dLbls>
        <c:gapWidth val="150"/>
        <c:axId val="1029856591"/>
        <c:axId val="490189984"/>
      </c:barChart>
      <c:catAx>
        <c:axId val="102985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US"/>
          </a:p>
        </c:txPr>
        <c:crossAx val="490189984"/>
        <c:crosses val="autoZero"/>
        <c:auto val="1"/>
        <c:lblAlgn val="ctr"/>
        <c:lblOffset val="100"/>
        <c:noMultiLvlLbl val="0"/>
      </c:catAx>
      <c:valAx>
        <c:axId val="49018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US"/>
          </a:p>
        </c:txPr>
        <c:crossAx val="102985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[Final Dashboard on AMAZON Sales.xlsx]sales based on category!PivotTable6</c:name>
    <c:fmtId val="4"/>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alpha val="40000"/>
              </a:schemeClr>
            </a:glo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12700">
              <a:solidFill>
                <a:schemeClr val="lt2"/>
              </a:solidFill>
              <a:round/>
            </a:ln>
            <a:effectLst/>
          </c:spPr>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glow>
              <a:schemeClr val="accent1">
                <a:alpha val="40000"/>
              </a:schemeClr>
            </a:glow>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alpha val="40000"/>
              </a:schemeClr>
            </a:glo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alpha val="40000"/>
              </a:schemeClr>
            </a:glo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based on category'!$B$3</c:f>
              <c:strCache>
                <c:ptCount val="1"/>
                <c:pt idx="0">
                  <c:v>Sum of Total Sales2</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glow>
                <a:schemeClr val="accent1">
                  <a:alpha val="40000"/>
                </a:schemeClr>
              </a:glow>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based on category'!$A$4:$A$8</c:f>
              <c:strCache>
                <c:ptCount val="5"/>
                <c:pt idx="0">
                  <c:v>Books</c:v>
                </c:pt>
                <c:pt idx="1">
                  <c:v>Clothing</c:v>
                </c:pt>
                <c:pt idx="2">
                  <c:v>Electronics</c:v>
                </c:pt>
                <c:pt idx="3">
                  <c:v>Footwear</c:v>
                </c:pt>
                <c:pt idx="4">
                  <c:v>Home Appliances</c:v>
                </c:pt>
              </c:strCache>
            </c:strRef>
          </c:cat>
          <c:val>
            <c:numRef>
              <c:f>'sales based on category'!$B$4:$B$8</c:f>
              <c:numCache>
                <c:formatCode>General</c:formatCode>
                <c:ptCount val="5"/>
                <c:pt idx="0">
                  <c:v>1035</c:v>
                </c:pt>
                <c:pt idx="1">
                  <c:v>3540</c:v>
                </c:pt>
                <c:pt idx="2">
                  <c:v>129950</c:v>
                </c:pt>
                <c:pt idx="3">
                  <c:v>4320</c:v>
                </c:pt>
                <c:pt idx="4">
                  <c:v>105000</c:v>
                </c:pt>
              </c:numCache>
            </c:numRef>
          </c:val>
          <c:extLst>
            <c:ext xmlns:c16="http://schemas.microsoft.com/office/drawing/2014/chart" uri="{C3380CC4-5D6E-409C-BE32-E72D297353CC}">
              <c16:uniqueId val="{00000000-0CFC-0740-92D0-758A1864780C}"/>
            </c:ext>
          </c:extLst>
        </c:ser>
        <c:ser>
          <c:idx val="1"/>
          <c:order val="1"/>
          <c:tx>
            <c:strRef>
              <c:f>'sales based on category'!$C$3</c:f>
              <c:strCache>
                <c:ptCount val="1"/>
                <c:pt idx="0">
                  <c:v>Sum of Total Sales</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c:spPr>
          <c:invertIfNegative val="0"/>
          <c:cat>
            <c:strRef>
              <c:f>'sales based on category'!$A$4:$A$8</c:f>
              <c:strCache>
                <c:ptCount val="5"/>
                <c:pt idx="0">
                  <c:v>Books</c:v>
                </c:pt>
                <c:pt idx="1">
                  <c:v>Clothing</c:v>
                </c:pt>
                <c:pt idx="2">
                  <c:v>Electronics</c:v>
                </c:pt>
                <c:pt idx="3">
                  <c:v>Footwear</c:v>
                </c:pt>
                <c:pt idx="4">
                  <c:v>Home Appliances</c:v>
                </c:pt>
              </c:strCache>
            </c:strRef>
          </c:cat>
          <c:val>
            <c:numRef>
              <c:f>'sales based on category'!$C$4:$C$8</c:f>
              <c:numCache>
                <c:formatCode>0.00%</c:formatCode>
                <c:ptCount val="5"/>
                <c:pt idx="0">
                  <c:v>4.2444995796510074E-3</c:v>
                </c:pt>
                <c:pt idx="1">
                  <c:v>1.4517418852139679E-2</c:v>
                </c:pt>
                <c:pt idx="2">
                  <c:v>0.5329205027784043</c:v>
                </c:pt>
                <c:pt idx="3">
                  <c:v>1.7716172158543337E-2</c:v>
                </c:pt>
                <c:pt idx="4">
                  <c:v>0.43060140663126167</c:v>
                </c:pt>
              </c:numCache>
            </c:numRef>
          </c:val>
          <c:extLst>
            <c:ext xmlns:c16="http://schemas.microsoft.com/office/drawing/2014/chart" uri="{C3380CC4-5D6E-409C-BE32-E72D297353CC}">
              <c16:uniqueId val="{00000001-0CFC-0740-92D0-758A1864780C}"/>
            </c:ext>
          </c:extLst>
        </c:ser>
        <c:dLbls>
          <c:showLegendKey val="0"/>
          <c:showVal val="0"/>
          <c:showCatName val="0"/>
          <c:showSerName val="0"/>
          <c:showPercent val="0"/>
          <c:showBubbleSize val="0"/>
        </c:dLbls>
        <c:gapWidth val="0"/>
        <c:overlap val="-23"/>
        <c:axId val="620630352"/>
        <c:axId val="580386832"/>
      </c:barChart>
      <c:catAx>
        <c:axId val="62063035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Book Antiqua" panose="02040602050305030304" pitchFamily="18" charset="0"/>
                <a:ea typeface="+mn-ea"/>
                <a:cs typeface="+mn-cs"/>
              </a:defRPr>
            </a:pPr>
            <a:endParaRPr lang="en-US"/>
          </a:p>
        </c:txPr>
        <c:crossAx val="580386832"/>
        <c:crosses val="autoZero"/>
        <c:auto val="1"/>
        <c:lblAlgn val="ctr"/>
        <c:lblOffset val="100"/>
        <c:noMultiLvlLbl val="0"/>
      </c:catAx>
      <c:valAx>
        <c:axId val="580386832"/>
        <c:scaling>
          <c:orientation val="minMax"/>
        </c:scaling>
        <c:delete val="0"/>
        <c:axPos val="b"/>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Book Antiqua" panose="02040602050305030304" pitchFamily="18" charset="0"/>
                <a:ea typeface="+mn-ea"/>
                <a:cs typeface="+mn-cs"/>
              </a:defRPr>
            </a:pPr>
            <a:endParaRPr lang="en-US"/>
          </a:p>
        </c:txPr>
        <c:crossAx val="62063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[Final Dashboard on AMAZON Sales.xlsx]quantity sales !PivotTable7</c:name>
    <c:fmtId val="6"/>
  </c:pivotSource>
  <c:chart>
    <c:autoTitleDeleted val="1"/>
    <c:pivotFmts>
      <c:pivotFmt>
        <c:idx val="0"/>
        <c:spPr>
          <a:solidFill>
            <a:srgbClr val="929000"/>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9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9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 sales '!$B$3</c:f>
              <c:strCache>
                <c:ptCount val="1"/>
                <c:pt idx="0">
                  <c:v>Total</c:v>
                </c:pt>
              </c:strCache>
            </c:strRef>
          </c:tx>
          <c:spPr>
            <a:solidFill>
              <a:srgbClr val="929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'quantity sales '!$A$4:$A$13</c:f>
              <c:strCache>
                <c:ptCount val="10"/>
                <c:pt idx="0">
                  <c:v>Chris White</c:v>
                </c:pt>
                <c:pt idx="1">
                  <c:v>Daniel Harris</c:v>
                </c:pt>
                <c:pt idx="2">
                  <c:v>David Lee</c:v>
                </c:pt>
                <c:pt idx="3">
                  <c:v>Emily Johnson</c:v>
                </c:pt>
                <c:pt idx="4">
                  <c:v>Emma Clark</c:v>
                </c:pt>
                <c:pt idx="5">
                  <c:v>Jane Smith</c:v>
                </c:pt>
                <c:pt idx="6">
                  <c:v>John Doe</c:v>
                </c:pt>
                <c:pt idx="7">
                  <c:v>Michael Brown</c:v>
                </c:pt>
                <c:pt idx="8">
                  <c:v>Olivia Wilson</c:v>
                </c:pt>
                <c:pt idx="9">
                  <c:v>Sophia Miller</c:v>
                </c:pt>
              </c:strCache>
            </c:strRef>
          </c:cat>
          <c:val>
            <c:numRef>
              <c:f>'quantity sales '!$B$4:$B$13</c:f>
              <c:numCache>
                <c:formatCode>General</c:formatCode>
                <c:ptCount val="10"/>
                <c:pt idx="0">
                  <c:v>56</c:v>
                </c:pt>
                <c:pt idx="1">
                  <c:v>66</c:v>
                </c:pt>
                <c:pt idx="2">
                  <c:v>72</c:v>
                </c:pt>
                <c:pt idx="3">
                  <c:v>66</c:v>
                </c:pt>
                <c:pt idx="4">
                  <c:v>95</c:v>
                </c:pt>
                <c:pt idx="5">
                  <c:v>88</c:v>
                </c:pt>
                <c:pt idx="6">
                  <c:v>71</c:v>
                </c:pt>
                <c:pt idx="7">
                  <c:v>75</c:v>
                </c:pt>
                <c:pt idx="8">
                  <c:v>83</c:v>
                </c:pt>
                <c:pt idx="9">
                  <c:v>42</c:v>
                </c:pt>
              </c:numCache>
            </c:numRef>
          </c:val>
          <c:extLst>
            <c:ext xmlns:c16="http://schemas.microsoft.com/office/drawing/2014/chart" uri="{C3380CC4-5D6E-409C-BE32-E72D297353CC}">
              <c16:uniqueId val="{00000000-F6B9-404D-B1A5-5ADA784FC059}"/>
            </c:ext>
          </c:extLst>
        </c:ser>
        <c:dLbls>
          <c:dLblPos val="inEnd"/>
          <c:showLegendKey val="0"/>
          <c:showVal val="1"/>
          <c:showCatName val="0"/>
          <c:showSerName val="0"/>
          <c:showPercent val="0"/>
          <c:showBubbleSize val="0"/>
        </c:dLbls>
        <c:gapWidth val="65"/>
        <c:axId val="518958352"/>
        <c:axId val="518879904"/>
      </c:barChart>
      <c:catAx>
        <c:axId val="5189583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Book Antiqua" panose="02040602050305030304" pitchFamily="18" charset="0"/>
                <a:ea typeface="+mn-ea"/>
                <a:cs typeface="+mn-cs"/>
              </a:defRPr>
            </a:pPr>
            <a:endParaRPr lang="en-US"/>
          </a:p>
        </c:txPr>
        <c:crossAx val="518879904"/>
        <c:crosses val="autoZero"/>
        <c:auto val="1"/>
        <c:lblAlgn val="ctr"/>
        <c:lblOffset val="100"/>
        <c:noMultiLvlLbl val="0"/>
      </c:catAx>
      <c:valAx>
        <c:axId val="5188799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Book Antiqua" panose="02040602050305030304" pitchFamily="18" charset="0"/>
                <a:ea typeface="+mn-ea"/>
                <a:cs typeface="+mn-cs"/>
              </a:defRPr>
            </a:pPr>
            <a:endParaRPr lang="en-US"/>
          </a:p>
        </c:txPr>
        <c:crossAx val="51895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on AMAZON Sales.xlsx]line chart !PivotTable8</c:name>
    <c:fmtId val="3"/>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920663974786007E-2"/>
              <c:y val="-3.7382792435724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0587139844100369E-2"/>
              <c:y val="-2.9906233948579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7854073627060255E-2"/>
              <c:y val="3.36445131921518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7854073627060255E-2"/>
              <c:y val="-2.61679547050071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5387368800923172E-2"/>
              <c:y val="2.9906233948579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1.8253615713414783E-2"/>
              <c:y val="-1.8691396217862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7854073627060255E-2"/>
              <c:y val="2.9906233948579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7854073627060255E-2"/>
              <c:y val="2.9906233948579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1.8253615713414783E-2"/>
              <c:y val="-1.8691396217862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5387368800923172E-2"/>
              <c:y val="2.9906233948579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7854073627060255E-2"/>
              <c:y val="-2.61679547050071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0587139844100369E-2"/>
              <c:y val="-2.9906233948579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7854073627060255E-2"/>
              <c:y val="3.36445131921518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920663974786007E-2"/>
              <c:y val="-3.7382792435724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7854073627060255E-2"/>
              <c:y val="2.9906233948579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1.8253615713414783E-2"/>
              <c:y val="-1.8691396217862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5387368800923172E-2"/>
              <c:y val="2.9906233948579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7854073627060255E-2"/>
              <c:y val="-2.61679547050071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0587139844100369E-2"/>
              <c:y val="-2.9906233948579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7854073627060255E-2"/>
              <c:y val="3.36445131921518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920663974786007E-2"/>
              <c:y val="-3.7382792435724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 '!$B$3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0"/>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0-EF2F-EC49-B621-6BB71B68BA6D}"/>
              </c:ext>
            </c:extLst>
          </c:dPt>
          <c:dPt>
            <c:idx val="1"/>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1-EF2F-EC49-B621-6BB71B68BA6D}"/>
              </c:ext>
            </c:extLst>
          </c:dPt>
          <c:dPt>
            <c:idx val="2"/>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2-EF2F-EC49-B621-6BB71B68BA6D}"/>
              </c:ext>
            </c:extLst>
          </c:dPt>
          <c:dPt>
            <c:idx val="3"/>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3-EF2F-EC49-B621-6BB71B68BA6D}"/>
              </c:ext>
            </c:extLst>
          </c:dPt>
          <c:dPt>
            <c:idx val="4"/>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4-EF2F-EC49-B621-6BB71B68BA6D}"/>
              </c:ext>
            </c:extLst>
          </c:dPt>
          <c:dPt>
            <c:idx val="5"/>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5-EF2F-EC49-B621-6BB71B68BA6D}"/>
              </c:ext>
            </c:extLst>
          </c:dPt>
          <c:dPt>
            <c:idx val="6"/>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6-EF2F-EC49-B621-6BB71B68BA6D}"/>
              </c:ext>
            </c:extLst>
          </c:dPt>
          <c:dLbls>
            <c:dLbl>
              <c:idx val="0"/>
              <c:layout>
                <c:manualLayout>
                  <c:x val="-4.7854073627060255E-2"/>
                  <c:y val="2.99062339485795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F2F-EC49-B621-6BB71B68BA6D}"/>
                </c:ext>
              </c:extLst>
            </c:dLbl>
            <c:dLbl>
              <c:idx val="1"/>
              <c:layout>
                <c:manualLayout>
                  <c:x val="-1.8253615713414783E-2"/>
                  <c:y val="-1.86913962178622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2F-EC49-B621-6BB71B68BA6D}"/>
                </c:ext>
              </c:extLst>
            </c:dLbl>
            <c:dLbl>
              <c:idx val="2"/>
              <c:layout>
                <c:manualLayout>
                  <c:x val="-4.5387368800923172E-2"/>
                  <c:y val="2.99062339485795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2F-EC49-B621-6BB71B68BA6D}"/>
                </c:ext>
              </c:extLst>
            </c:dLbl>
            <c:dLbl>
              <c:idx val="3"/>
              <c:layout>
                <c:manualLayout>
                  <c:x val="-4.7854073627060255E-2"/>
                  <c:y val="-2.61679547050071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2F-EC49-B621-6BB71B68BA6D}"/>
                </c:ext>
              </c:extLst>
            </c:dLbl>
            <c:dLbl>
              <c:idx val="4"/>
              <c:layout>
                <c:manualLayout>
                  <c:x val="-3.0587139844100369E-2"/>
                  <c:y val="-2.99062339485795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F2F-EC49-B621-6BB71B68BA6D}"/>
                </c:ext>
              </c:extLst>
            </c:dLbl>
            <c:dLbl>
              <c:idx val="5"/>
              <c:layout>
                <c:manualLayout>
                  <c:x val="-4.7854073627060255E-2"/>
                  <c:y val="3.36445131921518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F2F-EC49-B621-6BB71B68BA6D}"/>
                </c:ext>
              </c:extLst>
            </c:dLbl>
            <c:dLbl>
              <c:idx val="6"/>
              <c:layout>
                <c:manualLayout>
                  <c:x val="-4.2920663974786007E-2"/>
                  <c:y val="-3.7382792435724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F2F-EC49-B621-6BB71B68BA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'line chart '!$A$4:$A$11</c:f>
              <c:strCache>
                <c:ptCount val="7"/>
                <c:pt idx="0">
                  <c:v>Monday</c:v>
                </c:pt>
                <c:pt idx="1">
                  <c:v>Tuesday</c:v>
                </c:pt>
                <c:pt idx="2">
                  <c:v>Wednesday</c:v>
                </c:pt>
                <c:pt idx="3">
                  <c:v>Thursday</c:v>
                </c:pt>
                <c:pt idx="4">
                  <c:v>Friday</c:v>
                </c:pt>
                <c:pt idx="5">
                  <c:v>Saturday</c:v>
                </c:pt>
                <c:pt idx="6">
                  <c:v>Sunday</c:v>
                </c:pt>
              </c:strCache>
            </c:strRef>
          </c:cat>
          <c:val>
            <c:numRef>
              <c:f>'line chart '!$B$4:$B$11</c:f>
              <c:numCache>
                <c:formatCode>General</c:formatCode>
                <c:ptCount val="7"/>
                <c:pt idx="0">
                  <c:v>42975</c:v>
                </c:pt>
                <c:pt idx="1">
                  <c:v>42650</c:v>
                </c:pt>
                <c:pt idx="2">
                  <c:v>26930</c:v>
                </c:pt>
                <c:pt idx="3">
                  <c:v>40815</c:v>
                </c:pt>
                <c:pt idx="4">
                  <c:v>32715</c:v>
                </c:pt>
                <c:pt idx="5">
                  <c:v>19625</c:v>
                </c:pt>
                <c:pt idx="6">
                  <c:v>38135</c:v>
                </c:pt>
              </c:numCache>
            </c:numRef>
          </c:val>
          <c:smooth val="0"/>
          <c:extLst>
            <c:ext xmlns:c16="http://schemas.microsoft.com/office/drawing/2014/chart" uri="{C3380CC4-5D6E-409C-BE32-E72D297353CC}">
              <c16:uniqueId val="{00000007-EF2F-EC49-B621-6BB71B68BA6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79946384"/>
        <c:axId val="753845375"/>
      </c:lineChart>
      <c:catAx>
        <c:axId val="57994638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dk1">
                    <a:lumMod val="65000"/>
                    <a:lumOff val="35000"/>
                  </a:schemeClr>
                </a:solidFill>
                <a:latin typeface="Book Antiqua" panose="02040602050305030304" pitchFamily="18" charset="0"/>
                <a:ea typeface="+mn-ea"/>
                <a:cs typeface="+mn-cs"/>
              </a:defRPr>
            </a:pPr>
            <a:endParaRPr lang="en-US"/>
          </a:p>
        </c:txPr>
        <c:crossAx val="753845375"/>
        <c:crosses val="autoZero"/>
        <c:auto val="1"/>
        <c:lblAlgn val="ctr"/>
        <c:lblOffset val="100"/>
        <c:noMultiLvlLbl val="0"/>
      </c:catAx>
      <c:valAx>
        <c:axId val="753845375"/>
        <c:scaling>
          <c:orientation val="minMax"/>
        </c:scaling>
        <c:delete val="0"/>
        <c:axPos val="l"/>
        <c:majorGridlines>
          <c:spPr>
            <a:ln>
              <a:solidFill>
                <a:schemeClr val="dk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Book Antiqua" panose="02040602050305030304" pitchFamily="18" charset="0"/>
                <a:ea typeface="+mn-ea"/>
                <a:cs typeface="+mn-cs"/>
              </a:defRPr>
            </a:pPr>
            <a:endParaRPr lang="en-US"/>
          </a:p>
        </c:txPr>
        <c:crossAx val="57994638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[Final Dashboard on AMAZON Sales.xlsx]sales based on state!PivotTable4</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c:spPr>
        <c:dLbl>
          <c:idx val="0"/>
          <c:layout>
            <c:manualLayout>
              <c:x val="0.11221307686693639"/>
              <c:y val="-0.137410003906169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c:spPr>
        <c:dLbl>
          <c:idx val="0"/>
          <c:layout>
            <c:manualLayout>
              <c:x val="0.16347235174387958"/>
              <c:y val="0.13570177422339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c:spPr>
        <c:dLbl>
          <c:idx val="0"/>
          <c:layout>
            <c:manualLayout>
              <c:x val="6.0735827177112643E-2"/>
              <c:y val="0.130736210193046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c:spPr>
        <c:dLbl>
          <c:idx val="0"/>
          <c:layout>
            <c:manualLayout>
              <c:x val="-9.927487694316274E-2"/>
              <c:y val="0.140447564811578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c:spPr>
        <c:dLbl>
          <c:idx val="0"/>
          <c:layout>
            <c:manualLayout>
              <c:x val="-0.15636595116650584"/>
              <c:y val="0.124960835509138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c:spPr>
        <c:dLbl>
          <c:idx val="0"/>
          <c:layout>
            <c:manualLayout>
              <c:x val="-0.20700017029282256"/>
              <c:y val="-2.10028576715126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0130784887728375"/>
                  <c:h val="8.3759791122715407E-2"/>
                </c:manualLayout>
              </c15:layout>
            </c:ext>
          </c:extLst>
        </c:dLbl>
      </c:pivotFmt>
      <c:pivotFmt>
        <c:idx val="8"/>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c:spPr>
        <c:dLbl>
          <c:idx val="0"/>
          <c:layout>
            <c:manualLayout>
              <c:x val="-0.19133566337163577"/>
              <c:y val="-0.184580086758084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3465507594248968"/>
                  <c:h val="0.12553524804177546"/>
                </c:manualLayout>
              </c15:layout>
            </c:ext>
          </c:extLst>
        </c:dLbl>
      </c:pivotFmt>
      <c:pivotFmt>
        <c:idx val="9"/>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c:spPr>
        <c:dLbl>
          <c:idx val="0"/>
          <c:layout>
            <c:manualLayout>
              <c:x val="-2.9329451738203244E-2"/>
              <c:y val="-0.121791903949343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0197734294541709"/>
                  <c:h val="0.13597911227154047"/>
                </c:manualLayout>
              </c15:layout>
            </c:ext>
          </c:extLst>
        </c:dLbl>
      </c:pivotFmt>
      <c:pivotFmt>
        <c:idx val="10"/>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c:spPr>
        <c:dLbl>
          <c:idx val="0"/>
          <c:layout>
            <c:manualLayout>
              <c:x val="0.18284534978956668"/>
              <c:y val="-7.02826833329907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2473738414006177"/>
                  <c:h val="0.10725848563968667"/>
                </c:manualLayout>
              </c15:layout>
            </c:ext>
          </c:extLst>
        </c:dLbl>
      </c:pivotFmt>
      <c:pivotFmt>
        <c:idx val="11"/>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c:spPr>
        <c:dLbl>
          <c:idx val="0"/>
          <c:layout>
            <c:manualLayout>
              <c:x val="0.1865385956518566"/>
              <c:y val="6.30480458872144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c:spPr>
      </c:pivotFmt>
      <c:pivotFmt>
        <c:idx val="13"/>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c:spPr>
      </c:pivotFmt>
      <c:pivotFmt>
        <c:idx val="14"/>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c:spPr>
      </c:pivotFmt>
      <c:pivotFmt>
        <c:idx val="15"/>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c:spPr>
      </c:pivotFmt>
      <c:pivotFmt>
        <c:idx val="16"/>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c:spPr>
      </c:pivotFmt>
      <c:pivotFmt>
        <c:idx val="17"/>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c:spPr>
      </c:pivotFmt>
      <c:pivotFmt>
        <c:idx val="18"/>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c:spPr>
      </c:pivotFmt>
      <c:pivotFmt>
        <c:idx val="19"/>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c:spPr>
      </c:pivotFmt>
      <c:pivotFmt>
        <c:idx val="20"/>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c:spPr>
      </c:pivotFmt>
      <c:pivotFmt>
        <c:idx val="21"/>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c:spPr>
      </c:pivotFmt>
    </c:pivotFmts>
    <c:plotArea>
      <c:layout/>
      <c:pieChart>
        <c:varyColors val="1"/>
        <c:ser>
          <c:idx val="0"/>
          <c:order val="0"/>
          <c:tx>
            <c:strRef>
              <c:f>'sales based on state'!$B$3</c:f>
              <c:strCache>
                <c:ptCount val="1"/>
                <c:pt idx="0">
                  <c:v>Sum of Total Sales</c:v>
                </c:pt>
              </c:strCache>
            </c:strRef>
          </c:tx>
          <c:dPt>
            <c:idx val="0"/>
            <c:bubble3D val="0"/>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c:spPr>
            <c:extLst>
              <c:ext xmlns:c16="http://schemas.microsoft.com/office/drawing/2014/chart" uri="{C3380CC4-5D6E-409C-BE32-E72D297353CC}">
                <c16:uniqueId val="{00000001-1D60-0B42-8C51-4054F13345FD}"/>
              </c:ext>
            </c:extLst>
          </c:dPt>
          <c:dPt>
            <c:idx val="1"/>
            <c:bubble3D val="0"/>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c:spPr>
            <c:extLst>
              <c:ext xmlns:c16="http://schemas.microsoft.com/office/drawing/2014/chart" uri="{C3380CC4-5D6E-409C-BE32-E72D297353CC}">
                <c16:uniqueId val="{00000003-1D60-0B42-8C51-4054F13345FD}"/>
              </c:ext>
            </c:extLst>
          </c:dPt>
          <c:dPt>
            <c:idx val="2"/>
            <c:bubble3D val="0"/>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c:spPr>
            <c:extLst>
              <c:ext xmlns:c16="http://schemas.microsoft.com/office/drawing/2014/chart" uri="{C3380CC4-5D6E-409C-BE32-E72D297353CC}">
                <c16:uniqueId val="{00000005-1D60-0B42-8C51-4054F13345FD}"/>
              </c:ext>
            </c:extLst>
          </c:dPt>
          <c:dPt>
            <c:idx val="3"/>
            <c:bubble3D val="0"/>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c:spPr>
            <c:extLst>
              <c:ext xmlns:c16="http://schemas.microsoft.com/office/drawing/2014/chart" uri="{C3380CC4-5D6E-409C-BE32-E72D297353CC}">
                <c16:uniqueId val="{00000007-1D60-0B42-8C51-4054F13345FD}"/>
              </c:ext>
            </c:extLst>
          </c:dPt>
          <c:dPt>
            <c:idx val="4"/>
            <c:bubble3D val="0"/>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c:spPr>
            <c:extLst>
              <c:ext xmlns:c16="http://schemas.microsoft.com/office/drawing/2014/chart" uri="{C3380CC4-5D6E-409C-BE32-E72D297353CC}">
                <c16:uniqueId val="{00000009-1D60-0B42-8C51-4054F13345FD}"/>
              </c:ext>
            </c:extLst>
          </c:dPt>
          <c:dPt>
            <c:idx val="5"/>
            <c:bubble3D val="0"/>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c:spPr>
            <c:extLst>
              <c:ext xmlns:c16="http://schemas.microsoft.com/office/drawing/2014/chart" uri="{C3380CC4-5D6E-409C-BE32-E72D297353CC}">
                <c16:uniqueId val="{0000000B-1D60-0B42-8C51-4054F13345FD}"/>
              </c:ext>
            </c:extLst>
          </c:dPt>
          <c:dPt>
            <c:idx val="6"/>
            <c:bubble3D val="0"/>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c:spPr>
            <c:extLst>
              <c:ext xmlns:c16="http://schemas.microsoft.com/office/drawing/2014/chart" uri="{C3380CC4-5D6E-409C-BE32-E72D297353CC}">
                <c16:uniqueId val="{0000000D-1D60-0B42-8C51-4054F13345FD}"/>
              </c:ext>
            </c:extLst>
          </c:dPt>
          <c:dPt>
            <c:idx val="7"/>
            <c:bubble3D val="0"/>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c:spPr>
            <c:extLst>
              <c:ext xmlns:c16="http://schemas.microsoft.com/office/drawing/2014/chart" uri="{C3380CC4-5D6E-409C-BE32-E72D297353CC}">
                <c16:uniqueId val="{0000000F-1D60-0B42-8C51-4054F13345FD}"/>
              </c:ext>
            </c:extLst>
          </c:dPt>
          <c:dPt>
            <c:idx val="8"/>
            <c:bubble3D val="0"/>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c:spPr>
            <c:extLst>
              <c:ext xmlns:c16="http://schemas.microsoft.com/office/drawing/2014/chart" uri="{C3380CC4-5D6E-409C-BE32-E72D297353CC}">
                <c16:uniqueId val="{00000011-1D60-0B42-8C51-4054F13345FD}"/>
              </c:ext>
            </c:extLst>
          </c:dPt>
          <c:dPt>
            <c:idx val="9"/>
            <c:bubble3D val="0"/>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c:spPr>
            <c:extLst>
              <c:ext xmlns:c16="http://schemas.microsoft.com/office/drawing/2014/chart" uri="{C3380CC4-5D6E-409C-BE32-E72D297353CC}">
                <c16:uniqueId val="{00000013-1D60-0B42-8C51-4054F13345FD}"/>
              </c:ext>
            </c:extLst>
          </c:dPt>
          <c:dLbls>
            <c:dLbl>
              <c:idx val="0"/>
              <c:layout>
                <c:manualLayout>
                  <c:x val="-9.927487694316274E-2"/>
                  <c:y val="0.1404475648115787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D60-0B42-8C51-4054F13345FD}"/>
                </c:ext>
              </c:extLst>
            </c:dLbl>
            <c:dLbl>
              <c:idx val="1"/>
              <c:layout>
                <c:manualLayout>
                  <c:x val="-0.15636595116650584"/>
                  <c:y val="0.1249608355091383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D60-0B42-8C51-4054F13345FD}"/>
                </c:ext>
              </c:extLst>
            </c:dLbl>
            <c:dLbl>
              <c:idx val="2"/>
              <c:layout>
                <c:manualLayout>
                  <c:x val="-0.20700017029282256"/>
                  <c:y val="-2.1002857671512643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0130784887728375"/>
                      <c:h val="8.3759791122715407E-2"/>
                    </c:manualLayout>
                  </c15:layout>
                </c:ext>
                <c:ext xmlns:c16="http://schemas.microsoft.com/office/drawing/2014/chart" uri="{C3380CC4-5D6E-409C-BE32-E72D297353CC}">
                  <c16:uniqueId val="{00000005-1D60-0B42-8C51-4054F13345FD}"/>
                </c:ext>
              </c:extLst>
            </c:dLbl>
            <c:dLbl>
              <c:idx val="3"/>
              <c:layout>
                <c:manualLayout>
                  <c:x val="-0.19133566337163577"/>
                  <c:y val="-0.18458008675808474"/>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3465507594248968"/>
                      <c:h val="0.12553524804177546"/>
                    </c:manualLayout>
                  </c15:layout>
                </c:ext>
                <c:ext xmlns:c16="http://schemas.microsoft.com/office/drawing/2014/chart" uri="{C3380CC4-5D6E-409C-BE32-E72D297353CC}">
                  <c16:uniqueId val="{00000007-1D60-0B42-8C51-4054F13345FD}"/>
                </c:ext>
              </c:extLst>
            </c:dLbl>
            <c:dLbl>
              <c:idx val="4"/>
              <c:layout>
                <c:manualLayout>
                  <c:x val="-2.9329451738203244E-2"/>
                  <c:y val="-0.12179190394934306"/>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0197734294541709"/>
                      <c:h val="0.13597911227154047"/>
                    </c:manualLayout>
                  </c15:layout>
                </c:ext>
                <c:ext xmlns:c16="http://schemas.microsoft.com/office/drawing/2014/chart" uri="{C3380CC4-5D6E-409C-BE32-E72D297353CC}">
                  <c16:uniqueId val="{00000009-1D60-0B42-8C51-4054F13345FD}"/>
                </c:ext>
              </c:extLst>
            </c:dLbl>
            <c:dLbl>
              <c:idx val="5"/>
              <c:layout>
                <c:manualLayout>
                  <c:x val="0.11221307686693639"/>
                  <c:y val="-0.137410003906169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D60-0B42-8C51-4054F13345FD}"/>
                </c:ext>
              </c:extLst>
            </c:dLbl>
            <c:dLbl>
              <c:idx val="6"/>
              <c:layout>
                <c:manualLayout>
                  <c:x val="0.18284534978956668"/>
                  <c:y val="-7.0282683332990786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2473738414006177"/>
                      <c:h val="0.10725848563968667"/>
                    </c:manualLayout>
                  </c15:layout>
                </c:ext>
                <c:ext xmlns:c16="http://schemas.microsoft.com/office/drawing/2014/chart" uri="{C3380CC4-5D6E-409C-BE32-E72D297353CC}">
                  <c16:uniqueId val="{0000000D-1D60-0B42-8C51-4054F13345FD}"/>
                </c:ext>
              </c:extLst>
            </c:dLbl>
            <c:dLbl>
              <c:idx val="7"/>
              <c:layout>
                <c:manualLayout>
                  <c:x val="0.1865385956518566"/>
                  <c:y val="6.304804588721449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1D60-0B42-8C51-4054F13345FD}"/>
                </c:ext>
              </c:extLst>
            </c:dLbl>
            <c:dLbl>
              <c:idx val="8"/>
              <c:layout>
                <c:manualLayout>
                  <c:x val="0.16347235174387958"/>
                  <c:y val="0.135701774223391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1D60-0B42-8C51-4054F13345FD}"/>
                </c:ext>
              </c:extLst>
            </c:dLbl>
            <c:dLbl>
              <c:idx val="9"/>
              <c:layout>
                <c:manualLayout>
                  <c:x val="6.0735827177112643E-2"/>
                  <c:y val="0.1307362101930469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1D60-0B42-8C51-4054F13345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'sales based on state'!$A$4:$A$13</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'sales based on state'!$B$4:$B$13</c:f>
              <c:numCache>
                <c:formatCode>General</c:formatCode>
                <c:ptCount val="10"/>
                <c:pt idx="0">
                  <c:v>26170</c:v>
                </c:pt>
                <c:pt idx="1">
                  <c:v>20810</c:v>
                </c:pt>
                <c:pt idx="2">
                  <c:v>27145</c:v>
                </c:pt>
                <c:pt idx="3">
                  <c:v>29785</c:v>
                </c:pt>
                <c:pt idx="4">
                  <c:v>28390</c:v>
                </c:pt>
                <c:pt idx="5">
                  <c:v>17820</c:v>
                </c:pt>
                <c:pt idx="6">
                  <c:v>31700</c:v>
                </c:pt>
                <c:pt idx="7">
                  <c:v>18940</c:v>
                </c:pt>
                <c:pt idx="8">
                  <c:v>16195</c:v>
                </c:pt>
                <c:pt idx="9">
                  <c:v>26890</c:v>
                </c:pt>
              </c:numCache>
            </c:numRef>
          </c:val>
          <c:extLst>
            <c:ext xmlns:c16="http://schemas.microsoft.com/office/drawing/2014/chart" uri="{C3380CC4-5D6E-409C-BE32-E72D297353CC}">
              <c16:uniqueId val="{00000028-8D83-924F-B2DE-887B294B6231}"/>
            </c:ext>
          </c:extLst>
        </c:ser>
        <c:ser>
          <c:idx val="1"/>
          <c:order val="1"/>
          <c:tx>
            <c:strRef>
              <c:f>'sales based on state'!$C$3</c:f>
              <c:strCache>
                <c:ptCount val="1"/>
                <c:pt idx="0">
                  <c:v>Sum of Total Sales2</c:v>
                </c:pt>
              </c:strCache>
            </c:strRef>
          </c:tx>
          <c:dPt>
            <c:idx val="0"/>
            <c:bubble3D val="0"/>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c:spPr>
            <c:extLst>
              <c:ext xmlns:c16="http://schemas.microsoft.com/office/drawing/2014/chart" uri="{C3380CC4-5D6E-409C-BE32-E72D297353CC}">
                <c16:uniqueId val="{00000015-1D60-0B42-8C51-4054F13345FD}"/>
              </c:ext>
            </c:extLst>
          </c:dPt>
          <c:dPt>
            <c:idx val="1"/>
            <c:bubble3D val="0"/>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c:spPr>
            <c:extLst>
              <c:ext xmlns:c16="http://schemas.microsoft.com/office/drawing/2014/chart" uri="{C3380CC4-5D6E-409C-BE32-E72D297353CC}">
                <c16:uniqueId val="{00000017-1D60-0B42-8C51-4054F13345FD}"/>
              </c:ext>
            </c:extLst>
          </c:dPt>
          <c:dPt>
            <c:idx val="2"/>
            <c:bubble3D val="0"/>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c:spPr>
            <c:extLst>
              <c:ext xmlns:c16="http://schemas.microsoft.com/office/drawing/2014/chart" uri="{C3380CC4-5D6E-409C-BE32-E72D297353CC}">
                <c16:uniqueId val="{00000019-1D60-0B42-8C51-4054F13345FD}"/>
              </c:ext>
            </c:extLst>
          </c:dPt>
          <c:dPt>
            <c:idx val="3"/>
            <c:bubble3D val="0"/>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c:spPr>
            <c:extLst>
              <c:ext xmlns:c16="http://schemas.microsoft.com/office/drawing/2014/chart" uri="{C3380CC4-5D6E-409C-BE32-E72D297353CC}">
                <c16:uniqueId val="{0000001B-1D60-0B42-8C51-4054F13345FD}"/>
              </c:ext>
            </c:extLst>
          </c:dPt>
          <c:dPt>
            <c:idx val="4"/>
            <c:bubble3D val="0"/>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c:spPr>
            <c:extLst>
              <c:ext xmlns:c16="http://schemas.microsoft.com/office/drawing/2014/chart" uri="{C3380CC4-5D6E-409C-BE32-E72D297353CC}">
                <c16:uniqueId val="{0000001D-1D60-0B42-8C51-4054F13345FD}"/>
              </c:ext>
            </c:extLst>
          </c:dPt>
          <c:dPt>
            <c:idx val="5"/>
            <c:bubble3D val="0"/>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c:spPr>
            <c:extLst>
              <c:ext xmlns:c16="http://schemas.microsoft.com/office/drawing/2014/chart" uri="{C3380CC4-5D6E-409C-BE32-E72D297353CC}">
                <c16:uniqueId val="{0000001F-1D60-0B42-8C51-4054F13345FD}"/>
              </c:ext>
            </c:extLst>
          </c:dPt>
          <c:dPt>
            <c:idx val="6"/>
            <c:bubble3D val="0"/>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c:spPr>
            <c:extLst>
              <c:ext xmlns:c16="http://schemas.microsoft.com/office/drawing/2014/chart" uri="{C3380CC4-5D6E-409C-BE32-E72D297353CC}">
                <c16:uniqueId val="{00000021-1D60-0B42-8C51-4054F13345FD}"/>
              </c:ext>
            </c:extLst>
          </c:dPt>
          <c:dPt>
            <c:idx val="7"/>
            <c:bubble3D val="0"/>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c:spPr>
            <c:extLst>
              <c:ext xmlns:c16="http://schemas.microsoft.com/office/drawing/2014/chart" uri="{C3380CC4-5D6E-409C-BE32-E72D297353CC}">
                <c16:uniqueId val="{00000023-1D60-0B42-8C51-4054F13345FD}"/>
              </c:ext>
            </c:extLst>
          </c:dPt>
          <c:dPt>
            <c:idx val="8"/>
            <c:bubble3D val="0"/>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c:spPr>
            <c:extLst>
              <c:ext xmlns:c16="http://schemas.microsoft.com/office/drawing/2014/chart" uri="{C3380CC4-5D6E-409C-BE32-E72D297353CC}">
                <c16:uniqueId val="{00000025-1D60-0B42-8C51-4054F13345FD}"/>
              </c:ext>
            </c:extLst>
          </c:dPt>
          <c:dPt>
            <c:idx val="9"/>
            <c:bubble3D val="0"/>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c:spPr>
            <c:extLst>
              <c:ext xmlns:c16="http://schemas.microsoft.com/office/drawing/2014/chart" uri="{C3380CC4-5D6E-409C-BE32-E72D297353CC}">
                <c16:uniqueId val="{00000027-1D60-0B42-8C51-4054F13345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'sales based on state'!$A$4:$A$13</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'sales based on state'!$C$4:$C$13</c:f>
              <c:numCache>
                <c:formatCode>0.00%</c:formatCode>
                <c:ptCount val="10"/>
                <c:pt idx="0">
                  <c:v>0.10732227439562017</c:v>
                </c:pt>
                <c:pt idx="1">
                  <c:v>8.5341097828538617E-2</c:v>
                </c:pt>
                <c:pt idx="2">
                  <c:v>0.11132071602862474</c:v>
                </c:pt>
                <c:pt idx="3">
                  <c:v>0.12214726568106789</c:v>
                </c:pt>
                <c:pt idx="4">
                  <c:v>0.11642641842153827</c:v>
                </c:pt>
                <c:pt idx="5">
                  <c:v>7.307921015399127E-2</c:v>
                </c:pt>
                <c:pt idx="6">
                  <c:v>0.1300006151448666</c:v>
                </c:pt>
                <c:pt idx="7">
                  <c:v>7.7672291824724723E-2</c:v>
                </c:pt>
                <c:pt idx="8">
                  <c:v>6.6415140765650305E-2</c:v>
                </c:pt>
                <c:pt idx="9">
                  <c:v>0.11027496975537739</c:v>
                </c:pt>
              </c:numCache>
            </c:numRef>
          </c:val>
          <c:extLst>
            <c:ext xmlns:c16="http://schemas.microsoft.com/office/drawing/2014/chart" uri="{C3380CC4-5D6E-409C-BE32-E72D297353CC}">
              <c16:uniqueId val="{00000029-8D83-924F-B2DE-887B294B6231}"/>
            </c:ext>
          </c:extLst>
        </c:ser>
        <c:dLbls>
          <c:dLblPos val="ctr"/>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[Final Dashboard on AMAZON Sales.xlsx]sales based on products !PivotTable5</c:name>
    <c:fmtId val="6"/>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tint val="81000"/>
            </a:schemeClr>
          </a:solidFill>
          <a:ln w="19050">
            <a:solidFill>
              <a:schemeClr val="lt1"/>
            </a:solidFill>
          </a:ln>
          <a:effectLst/>
        </c:spPr>
        <c:dLbl>
          <c:idx val="0"/>
          <c:layout>
            <c:manualLayout>
              <c:x val="0.20329743401825057"/>
              <c:y val="-2.95698806391259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4">
              <a:tint val="69000"/>
            </a:schemeClr>
          </a:solidFill>
          <a:ln w="19050">
            <a:solidFill>
              <a:schemeClr val="lt1"/>
            </a:solidFill>
          </a:ln>
          <a:effectLst/>
        </c:spPr>
        <c:dLbl>
          <c:idx val="0"/>
          <c:layout>
            <c:manualLayout>
              <c:x val="0.16653123240412201"/>
              <c:y val="0.128256010565388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tint val="43000"/>
            </a:schemeClr>
          </a:solidFill>
          <a:ln w="19050">
            <a:solidFill>
              <a:schemeClr val="lt1"/>
            </a:solidFill>
          </a:ln>
          <a:effectLst/>
        </c:spPr>
        <c:dLbl>
          <c:idx val="0"/>
          <c:layout>
            <c:manualLayout>
              <c:x val="8.1966984546908941E-2"/>
              <c:y val="0.15946632782719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shade val="80000"/>
            </a:schemeClr>
          </a:solidFill>
          <a:ln w="19050">
            <a:solidFill>
              <a:schemeClr val="lt1"/>
            </a:solidFill>
          </a:ln>
          <a:effectLst/>
        </c:spPr>
        <c:dLbl>
          <c:idx val="0"/>
          <c:layout>
            <c:manualLayout>
              <c:x val="-0.21512079151286567"/>
              <c:y val="0.16170586999369679"/>
            </c:manualLayout>
          </c:layout>
          <c:numFmt formatCode="0.00%" sourceLinked="0"/>
          <c:spPr>
            <a:noFill/>
            <a:ln>
              <a:noFill/>
            </a:ln>
            <a:effectLst/>
          </c:spPr>
          <c:txPr>
            <a:bodyPr rot="0" spcFirstLastPara="1" vertOverflow="ellipsis" vert="horz" wrap="square" lIns="38100" tIns="19050" rIns="38100" bIns="19050" anchor="t"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855845629965947"/>
                  <c:h val="0.13489199491740789"/>
                </c:manualLayout>
              </c15:layout>
            </c:ext>
          </c:extLst>
        </c:dLbl>
      </c:pivotFmt>
      <c:pivotFmt>
        <c:idx val="6"/>
        <c:spPr>
          <a:solidFill>
            <a:schemeClr val="accent4">
              <a:shade val="93000"/>
            </a:schemeClr>
          </a:solidFill>
          <a:ln w="19050">
            <a:solidFill>
              <a:schemeClr val="lt1"/>
            </a:solidFill>
          </a:ln>
          <a:effectLst/>
        </c:spPr>
        <c:dLbl>
          <c:idx val="0"/>
          <c:layout>
            <c:manualLayout>
              <c:x val="-9.9886492622020429E-2"/>
              <c:y val="-0.2039390088945362"/>
            </c:manualLayout>
          </c:layout>
          <c:numFmt formatCode="0.00%" sourceLinked="0"/>
          <c:spPr>
            <a:noFill/>
            <a:ln>
              <a:noFill/>
            </a:ln>
            <a:effectLst/>
          </c:spPr>
          <c:txPr>
            <a:bodyPr rot="0" spcFirstLastPara="1" vertOverflow="ellipsis" vert="horz" wrap="square" lIns="38100" tIns="19050" rIns="38100" bIns="19050" anchor="t"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85017026106697"/>
                  <c:h val="0.13786531130876747"/>
                </c:manualLayout>
              </c15:layout>
            </c:ext>
          </c:extLst>
        </c:dLbl>
      </c:pivotFmt>
      <c:pivotFmt>
        <c:idx val="7"/>
        <c:spPr>
          <a:solidFill>
            <a:schemeClr val="accent4">
              <a:shade val="42000"/>
            </a:schemeClr>
          </a:solidFill>
          <a:ln w="19050">
            <a:solidFill>
              <a:schemeClr val="lt1"/>
            </a:solidFill>
          </a:ln>
          <a:effectLst/>
        </c:spPr>
      </c:pivotFmt>
      <c:pivotFmt>
        <c:idx val="8"/>
        <c:spPr>
          <a:solidFill>
            <a:schemeClr val="accent4">
              <a:shade val="55000"/>
            </a:schemeClr>
          </a:solidFill>
          <a:ln w="19050">
            <a:solidFill>
              <a:schemeClr val="lt1"/>
            </a:solidFill>
          </a:ln>
          <a:effectLst/>
        </c:spPr>
      </c:pivotFmt>
      <c:pivotFmt>
        <c:idx val="9"/>
        <c:spPr>
          <a:solidFill>
            <a:schemeClr val="accent4">
              <a:shade val="68000"/>
            </a:schemeClr>
          </a:solidFill>
          <a:ln w="19050">
            <a:solidFill>
              <a:schemeClr val="lt1"/>
            </a:solidFill>
          </a:ln>
          <a:effectLst/>
        </c:spPr>
      </c:pivotFmt>
      <c:pivotFmt>
        <c:idx val="10"/>
        <c:spPr>
          <a:solidFill>
            <a:schemeClr val="accent4">
              <a:tint val="94000"/>
            </a:schemeClr>
          </a:solidFill>
          <a:ln w="19050">
            <a:solidFill>
              <a:schemeClr val="lt1"/>
            </a:solidFill>
          </a:ln>
          <a:effectLst/>
        </c:spPr>
      </c:pivotFmt>
      <c:pivotFmt>
        <c:idx val="11"/>
        <c:spPr>
          <a:solidFill>
            <a:schemeClr val="accent4">
              <a:tint val="56000"/>
            </a:schemeClr>
          </a:solidFill>
          <a:ln w="19050">
            <a:solidFill>
              <a:schemeClr val="lt1"/>
            </a:solidFill>
          </a:ln>
          <a:effectLst/>
        </c:spPr>
      </c:pivotFmt>
      <c:pivotFmt>
        <c:idx val="12"/>
        <c:spPr>
          <a:solidFill>
            <a:schemeClr val="accent4">
              <a:shade val="42000"/>
            </a:schemeClr>
          </a:solidFill>
          <a:ln w="19050">
            <a:solidFill>
              <a:schemeClr val="lt1"/>
            </a:solidFill>
          </a:ln>
          <a:effectLst/>
        </c:spPr>
      </c:pivotFmt>
      <c:pivotFmt>
        <c:idx val="13"/>
        <c:spPr>
          <a:solidFill>
            <a:schemeClr val="accent4">
              <a:shade val="55000"/>
            </a:schemeClr>
          </a:solidFill>
          <a:ln w="19050">
            <a:solidFill>
              <a:schemeClr val="lt1"/>
            </a:solidFill>
          </a:ln>
          <a:effectLst/>
        </c:spPr>
      </c:pivotFmt>
      <c:pivotFmt>
        <c:idx val="14"/>
        <c:spPr>
          <a:solidFill>
            <a:schemeClr val="accent4">
              <a:shade val="68000"/>
            </a:schemeClr>
          </a:solidFill>
          <a:ln w="19050">
            <a:solidFill>
              <a:schemeClr val="lt1"/>
            </a:solidFill>
          </a:ln>
          <a:effectLst/>
        </c:spPr>
      </c:pivotFmt>
      <c:pivotFmt>
        <c:idx val="15"/>
        <c:spPr>
          <a:solidFill>
            <a:schemeClr val="accent4">
              <a:shade val="80000"/>
            </a:schemeClr>
          </a:solidFill>
          <a:ln w="19050">
            <a:solidFill>
              <a:schemeClr val="lt1"/>
            </a:solidFill>
          </a:ln>
          <a:effectLst/>
        </c:spPr>
      </c:pivotFmt>
      <c:pivotFmt>
        <c:idx val="16"/>
        <c:spPr>
          <a:solidFill>
            <a:schemeClr val="accent4">
              <a:shade val="93000"/>
            </a:schemeClr>
          </a:solidFill>
          <a:ln w="19050">
            <a:solidFill>
              <a:schemeClr val="lt1"/>
            </a:solidFill>
          </a:ln>
          <a:effectLst/>
        </c:spPr>
      </c:pivotFmt>
      <c:pivotFmt>
        <c:idx val="17"/>
        <c:spPr>
          <a:solidFill>
            <a:schemeClr val="accent4">
              <a:tint val="94000"/>
            </a:schemeClr>
          </a:solidFill>
          <a:ln w="19050">
            <a:solidFill>
              <a:schemeClr val="lt1"/>
            </a:solidFill>
          </a:ln>
          <a:effectLst/>
        </c:spPr>
      </c:pivotFmt>
      <c:pivotFmt>
        <c:idx val="18"/>
        <c:spPr>
          <a:solidFill>
            <a:schemeClr val="accent4">
              <a:tint val="81000"/>
            </a:schemeClr>
          </a:solidFill>
          <a:ln w="19050">
            <a:solidFill>
              <a:schemeClr val="lt1"/>
            </a:solidFill>
          </a:ln>
          <a:effectLst/>
        </c:spPr>
      </c:pivotFmt>
      <c:pivotFmt>
        <c:idx val="19"/>
        <c:spPr>
          <a:solidFill>
            <a:schemeClr val="accent4">
              <a:tint val="69000"/>
            </a:schemeClr>
          </a:solidFill>
          <a:ln w="19050">
            <a:solidFill>
              <a:schemeClr val="lt1"/>
            </a:solidFill>
          </a:ln>
          <a:effectLst/>
        </c:spPr>
      </c:pivotFmt>
      <c:pivotFmt>
        <c:idx val="20"/>
        <c:spPr>
          <a:solidFill>
            <a:schemeClr val="accent4">
              <a:tint val="56000"/>
            </a:schemeClr>
          </a:solidFill>
          <a:ln w="19050">
            <a:solidFill>
              <a:schemeClr val="lt1"/>
            </a:solidFill>
          </a:ln>
          <a:effectLst/>
        </c:spPr>
      </c:pivotFmt>
      <c:pivotFmt>
        <c:idx val="21"/>
        <c:spPr>
          <a:solidFill>
            <a:schemeClr val="accent4">
              <a:tint val="43000"/>
            </a:schemeClr>
          </a:solidFill>
          <a:ln w="19050">
            <a:solidFill>
              <a:schemeClr val="lt1"/>
            </a:solidFill>
          </a:ln>
          <a:effectLst/>
        </c:spPr>
      </c:pivotFmt>
    </c:pivotFmts>
    <c:plotArea>
      <c:layout/>
      <c:pieChart>
        <c:varyColors val="1"/>
        <c:ser>
          <c:idx val="0"/>
          <c:order val="0"/>
          <c:tx>
            <c:strRef>
              <c:f>'sales based on products '!$B$3</c:f>
              <c:strCache>
                <c:ptCount val="1"/>
                <c:pt idx="0">
                  <c:v>Sum of Total Sales</c:v>
                </c:pt>
              </c:strCache>
            </c:strRef>
          </c:tx>
          <c:dPt>
            <c:idx val="0"/>
            <c:bubble3D val="0"/>
            <c:spPr>
              <a:solidFill>
                <a:schemeClr val="accent4">
                  <a:shade val="42000"/>
                </a:schemeClr>
              </a:solidFill>
              <a:ln w="19050">
                <a:solidFill>
                  <a:schemeClr val="lt1"/>
                </a:solidFill>
              </a:ln>
              <a:effectLst/>
            </c:spPr>
            <c:extLst>
              <c:ext xmlns:c16="http://schemas.microsoft.com/office/drawing/2014/chart" uri="{C3380CC4-5D6E-409C-BE32-E72D297353CC}">
                <c16:uniqueId val="{00000001-13F9-824F-8F2D-10EB3DC532BB}"/>
              </c:ext>
            </c:extLst>
          </c:dPt>
          <c:dPt>
            <c:idx val="1"/>
            <c:bubble3D val="0"/>
            <c:spPr>
              <a:solidFill>
                <a:schemeClr val="accent4">
                  <a:shade val="55000"/>
                </a:schemeClr>
              </a:solidFill>
              <a:ln w="19050">
                <a:solidFill>
                  <a:schemeClr val="lt1"/>
                </a:solidFill>
              </a:ln>
              <a:effectLst/>
            </c:spPr>
            <c:extLst>
              <c:ext xmlns:c16="http://schemas.microsoft.com/office/drawing/2014/chart" uri="{C3380CC4-5D6E-409C-BE32-E72D297353CC}">
                <c16:uniqueId val="{00000003-13F9-824F-8F2D-10EB3DC532BB}"/>
              </c:ext>
            </c:extLst>
          </c:dPt>
          <c:dPt>
            <c:idx val="2"/>
            <c:bubble3D val="0"/>
            <c:spPr>
              <a:solidFill>
                <a:schemeClr val="accent4">
                  <a:shade val="68000"/>
                </a:schemeClr>
              </a:solidFill>
              <a:ln w="19050">
                <a:solidFill>
                  <a:schemeClr val="lt1"/>
                </a:solidFill>
              </a:ln>
              <a:effectLst/>
            </c:spPr>
            <c:extLst>
              <c:ext xmlns:c16="http://schemas.microsoft.com/office/drawing/2014/chart" uri="{C3380CC4-5D6E-409C-BE32-E72D297353CC}">
                <c16:uniqueId val="{00000005-13F9-824F-8F2D-10EB3DC532BB}"/>
              </c:ext>
            </c:extLst>
          </c:dPt>
          <c:dPt>
            <c:idx val="3"/>
            <c:bubble3D val="0"/>
            <c:spPr>
              <a:solidFill>
                <a:schemeClr val="accent4">
                  <a:shade val="80000"/>
                </a:schemeClr>
              </a:solidFill>
              <a:ln w="19050">
                <a:solidFill>
                  <a:schemeClr val="lt1"/>
                </a:solidFill>
              </a:ln>
              <a:effectLst/>
            </c:spPr>
            <c:extLst>
              <c:ext xmlns:c16="http://schemas.microsoft.com/office/drawing/2014/chart" uri="{C3380CC4-5D6E-409C-BE32-E72D297353CC}">
                <c16:uniqueId val="{00000007-13F9-824F-8F2D-10EB3DC532BB}"/>
              </c:ext>
            </c:extLst>
          </c:dPt>
          <c:dPt>
            <c:idx val="4"/>
            <c:bubble3D val="0"/>
            <c:spPr>
              <a:solidFill>
                <a:schemeClr val="accent4">
                  <a:shade val="93000"/>
                </a:schemeClr>
              </a:solidFill>
              <a:ln w="19050">
                <a:solidFill>
                  <a:schemeClr val="lt1"/>
                </a:solidFill>
              </a:ln>
              <a:effectLst/>
            </c:spPr>
            <c:extLst>
              <c:ext xmlns:c16="http://schemas.microsoft.com/office/drawing/2014/chart" uri="{C3380CC4-5D6E-409C-BE32-E72D297353CC}">
                <c16:uniqueId val="{00000009-13F9-824F-8F2D-10EB3DC532BB}"/>
              </c:ext>
            </c:extLst>
          </c:dPt>
          <c:dPt>
            <c:idx val="5"/>
            <c:bubble3D val="0"/>
            <c:spPr>
              <a:solidFill>
                <a:schemeClr val="accent4">
                  <a:tint val="94000"/>
                </a:schemeClr>
              </a:solidFill>
              <a:ln w="19050">
                <a:solidFill>
                  <a:schemeClr val="lt1"/>
                </a:solidFill>
              </a:ln>
              <a:effectLst/>
            </c:spPr>
            <c:extLst>
              <c:ext xmlns:c16="http://schemas.microsoft.com/office/drawing/2014/chart" uri="{C3380CC4-5D6E-409C-BE32-E72D297353CC}">
                <c16:uniqueId val="{0000000B-13F9-824F-8F2D-10EB3DC532BB}"/>
              </c:ext>
            </c:extLst>
          </c:dPt>
          <c:dPt>
            <c:idx val="6"/>
            <c:bubble3D val="0"/>
            <c:spPr>
              <a:solidFill>
                <a:schemeClr val="accent4">
                  <a:tint val="81000"/>
                </a:schemeClr>
              </a:solidFill>
              <a:ln w="19050">
                <a:solidFill>
                  <a:schemeClr val="lt1"/>
                </a:solidFill>
              </a:ln>
              <a:effectLst/>
            </c:spPr>
            <c:extLst>
              <c:ext xmlns:c16="http://schemas.microsoft.com/office/drawing/2014/chart" uri="{C3380CC4-5D6E-409C-BE32-E72D297353CC}">
                <c16:uniqueId val="{0000000D-13F9-824F-8F2D-10EB3DC532BB}"/>
              </c:ext>
            </c:extLst>
          </c:dPt>
          <c:dPt>
            <c:idx val="7"/>
            <c:bubble3D val="0"/>
            <c:spPr>
              <a:solidFill>
                <a:schemeClr val="accent4">
                  <a:tint val="69000"/>
                </a:schemeClr>
              </a:solidFill>
              <a:ln w="19050">
                <a:solidFill>
                  <a:schemeClr val="lt1"/>
                </a:solidFill>
              </a:ln>
              <a:effectLst/>
            </c:spPr>
            <c:extLst>
              <c:ext xmlns:c16="http://schemas.microsoft.com/office/drawing/2014/chart" uri="{C3380CC4-5D6E-409C-BE32-E72D297353CC}">
                <c16:uniqueId val="{0000000F-13F9-824F-8F2D-10EB3DC532BB}"/>
              </c:ext>
            </c:extLst>
          </c:dPt>
          <c:dPt>
            <c:idx val="8"/>
            <c:bubble3D val="0"/>
            <c:spPr>
              <a:solidFill>
                <a:schemeClr val="accent4">
                  <a:tint val="56000"/>
                </a:schemeClr>
              </a:solidFill>
              <a:ln w="19050">
                <a:solidFill>
                  <a:schemeClr val="lt1"/>
                </a:solidFill>
              </a:ln>
              <a:effectLst/>
            </c:spPr>
            <c:extLst>
              <c:ext xmlns:c16="http://schemas.microsoft.com/office/drawing/2014/chart" uri="{C3380CC4-5D6E-409C-BE32-E72D297353CC}">
                <c16:uniqueId val="{00000011-13F9-824F-8F2D-10EB3DC532BB}"/>
              </c:ext>
            </c:extLst>
          </c:dPt>
          <c:dPt>
            <c:idx val="9"/>
            <c:bubble3D val="0"/>
            <c:spPr>
              <a:solidFill>
                <a:schemeClr val="accent4">
                  <a:tint val="43000"/>
                </a:schemeClr>
              </a:solidFill>
              <a:ln w="19050">
                <a:solidFill>
                  <a:schemeClr val="lt1"/>
                </a:solidFill>
              </a:ln>
              <a:effectLst/>
            </c:spPr>
            <c:extLst>
              <c:ext xmlns:c16="http://schemas.microsoft.com/office/drawing/2014/chart" uri="{C3380CC4-5D6E-409C-BE32-E72D297353CC}">
                <c16:uniqueId val="{00000013-13F9-824F-8F2D-10EB3DC532BB}"/>
              </c:ext>
            </c:extLst>
          </c:dPt>
          <c:dLbls>
            <c:dLbl>
              <c:idx val="3"/>
              <c:layout>
                <c:manualLayout>
                  <c:x val="-0.21512079151286567"/>
                  <c:y val="0.16170586999369679"/>
                </c:manualLayout>
              </c:layout>
              <c:numFmt formatCode="0.00%" sourceLinked="0"/>
              <c:spPr>
                <a:noFill/>
                <a:ln>
                  <a:noFill/>
                </a:ln>
                <a:effectLst/>
              </c:spPr>
              <c:txPr>
                <a:bodyPr rot="0" spcFirstLastPara="1" vertOverflow="ellipsis" vert="horz" wrap="square" lIns="38100" tIns="19050" rIns="38100" bIns="19050" anchor="t"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855845629965947"/>
                      <c:h val="0.13489199491740789"/>
                    </c:manualLayout>
                  </c15:layout>
                </c:ext>
                <c:ext xmlns:c16="http://schemas.microsoft.com/office/drawing/2014/chart" uri="{C3380CC4-5D6E-409C-BE32-E72D297353CC}">
                  <c16:uniqueId val="{00000007-13F9-824F-8F2D-10EB3DC532BB}"/>
                </c:ext>
              </c:extLst>
            </c:dLbl>
            <c:dLbl>
              <c:idx val="4"/>
              <c:layout>
                <c:manualLayout>
                  <c:x val="-9.9886492622020429E-2"/>
                  <c:y val="-0.2039390088945362"/>
                </c:manualLayout>
              </c:layout>
              <c:numFmt formatCode="0.00%" sourceLinked="0"/>
              <c:spPr>
                <a:noFill/>
                <a:ln>
                  <a:noFill/>
                </a:ln>
                <a:effectLst/>
              </c:spPr>
              <c:txPr>
                <a:bodyPr rot="0" spcFirstLastPara="1" vertOverflow="ellipsis" vert="horz" wrap="square" lIns="38100" tIns="19050" rIns="38100" bIns="19050" anchor="t"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85017026106697"/>
                      <c:h val="0.13786531130876747"/>
                    </c:manualLayout>
                  </c15:layout>
                </c:ext>
                <c:ext xmlns:c16="http://schemas.microsoft.com/office/drawing/2014/chart" uri="{C3380CC4-5D6E-409C-BE32-E72D297353CC}">
                  <c16:uniqueId val="{00000009-13F9-824F-8F2D-10EB3DC532BB}"/>
                </c:ext>
              </c:extLst>
            </c:dLbl>
            <c:dLbl>
              <c:idx val="6"/>
              <c:layout>
                <c:manualLayout>
                  <c:x val="0.20329743401825057"/>
                  <c:y val="-2.956988063912595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13F9-824F-8F2D-10EB3DC532BB}"/>
                </c:ext>
              </c:extLst>
            </c:dLbl>
            <c:dLbl>
              <c:idx val="7"/>
              <c:layout>
                <c:manualLayout>
                  <c:x val="0.16653123240412201"/>
                  <c:y val="0.1282560105653883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13F9-824F-8F2D-10EB3DC532BB}"/>
                </c:ext>
              </c:extLst>
            </c:dLbl>
            <c:dLbl>
              <c:idx val="9"/>
              <c:layout>
                <c:manualLayout>
                  <c:x val="8.1966984546908941E-2"/>
                  <c:y val="0.1594663278271918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13F9-824F-8F2D-10EB3DC532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based on products '!$A$4:$A$13</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'sales based on products '!$B$4:$B$13</c:f>
              <c:numCache>
                <c:formatCode>General</c:formatCode>
                <c:ptCount val="10"/>
                <c:pt idx="0">
                  <c:v>1035</c:v>
                </c:pt>
                <c:pt idx="1">
                  <c:v>7300</c:v>
                </c:pt>
                <c:pt idx="2">
                  <c:v>2480</c:v>
                </c:pt>
                <c:pt idx="3">
                  <c:v>58400</c:v>
                </c:pt>
                <c:pt idx="4">
                  <c:v>78000</c:v>
                </c:pt>
                <c:pt idx="5">
                  <c:v>4320</c:v>
                </c:pt>
                <c:pt idx="6">
                  <c:v>48500</c:v>
                </c:pt>
                <c:pt idx="7">
                  <c:v>15750</c:v>
                </c:pt>
                <c:pt idx="8">
                  <c:v>1060</c:v>
                </c:pt>
                <c:pt idx="9">
                  <c:v>27000</c:v>
                </c:pt>
              </c:numCache>
            </c:numRef>
          </c:val>
          <c:extLst>
            <c:ext xmlns:c16="http://schemas.microsoft.com/office/drawing/2014/chart" uri="{C3380CC4-5D6E-409C-BE32-E72D297353CC}">
              <c16:uniqueId val="{00000028-745B-A647-9840-97C8B9261997}"/>
            </c:ext>
          </c:extLst>
        </c:ser>
        <c:ser>
          <c:idx val="1"/>
          <c:order val="1"/>
          <c:tx>
            <c:strRef>
              <c:f>'sales based on products '!$C$3</c:f>
              <c:strCache>
                <c:ptCount val="1"/>
                <c:pt idx="0">
                  <c:v>Sum of Total Sales2</c:v>
                </c:pt>
              </c:strCache>
            </c:strRef>
          </c:tx>
          <c:dPt>
            <c:idx val="0"/>
            <c:bubble3D val="0"/>
            <c:spPr>
              <a:solidFill>
                <a:schemeClr val="accent4">
                  <a:shade val="42000"/>
                </a:schemeClr>
              </a:solidFill>
              <a:ln w="19050">
                <a:solidFill>
                  <a:schemeClr val="lt1"/>
                </a:solidFill>
              </a:ln>
              <a:effectLst/>
            </c:spPr>
            <c:extLst>
              <c:ext xmlns:c16="http://schemas.microsoft.com/office/drawing/2014/chart" uri="{C3380CC4-5D6E-409C-BE32-E72D297353CC}">
                <c16:uniqueId val="{00000015-13F9-824F-8F2D-10EB3DC532BB}"/>
              </c:ext>
            </c:extLst>
          </c:dPt>
          <c:dPt>
            <c:idx val="1"/>
            <c:bubble3D val="0"/>
            <c:spPr>
              <a:solidFill>
                <a:schemeClr val="accent4">
                  <a:shade val="55000"/>
                </a:schemeClr>
              </a:solidFill>
              <a:ln w="19050">
                <a:solidFill>
                  <a:schemeClr val="lt1"/>
                </a:solidFill>
              </a:ln>
              <a:effectLst/>
            </c:spPr>
            <c:extLst>
              <c:ext xmlns:c16="http://schemas.microsoft.com/office/drawing/2014/chart" uri="{C3380CC4-5D6E-409C-BE32-E72D297353CC}">
                <c16:uniqueId val="{00000017-13F9-824F-8F2D-10EB3DC532BB}"/>
              </c:ext>
            </c:extLst>
          </c:dPt>
          <c:dPt>
            <c:idx val="2"/>
            <c:bubble3D val="0"/>
            <c:spPr>
              <a:solidFill>
                <a:schemeClr val="accent4">
                  <a:shade val="68000"/>
                </a:schemeClr>
              </a:solidFill>
              <a:ln w="19050">
                <a:solidFill>
                  <a:schemeClr val="lt1"/>
                </a:solidFill>
              </a:ln>
              <a:effectLst/>
            </c:spPr>
            <c:extLst>
              <c:ext xmlns:c16="http://schemas.microsoft.com/office/drawing/2014/chart" uri="{C3380CC4-5D6E-409C-BE32-E72D297353CC}">
                <c16:uniqueId val="{00000019-13F9-824F-8F2D-10EB3DC532BB}"/>
              </c:ext>
            </c:extLst>
          </c:dPt>
          <c:dPt>
            <c:idx val="3"/>
            <c:bubble3D val="0"/>
            <c:spPr>
              <a:solidFill>
                <a:schemeClr val="accent4">
                  <a:shade val="80000"/>
                </a:schemeClr>
              </a:solidFill>
              <a:ln w="19050">
                <a:solidFill>
                  <a:schemeClr val="lt1"/>
                </a:solidFill>
              </a:ln>
              <a:effectLst/>
            </c:spPr>
            <c:extLst>
              <c:ext xmlns:c16="http://schemas.microsoft.com/office/drawing/2014/chart" uri="{C3380CC4-5D6E-409C-BE32-E72D297353CC}">
                <c16:uniqueId val="{0000001B-13F9-824F-8F2D-10EB3DC532BB}"/>
              </c:ext>
            </c:extLst>
          </c:dPt>
          <c:dPt>
            <c:idx val="4"/>
            <c:bubble3D val="0"/>
            <c:spPr>
              <a:solidFill>
                <a:schemeClr val="accent4">
                  <a:shade val="93000"/>
                </a:schemeClr>
              </a:solidFill>
              <a:ln w="19050">
                <a:solidFill>
                  <a:schemeClr val="lt1"/>
                </a:solidFill>
              </a:ln>
              <a:effectLst/>
            </c:spPr>
            <c:extLst>
              <c:ext xmlns:c16="http://schemas.microsoft.com/office/drawing/2014/chart" uri="{C3380CC4-5D6E-409C-BE32-E72D297353CC}">
                <c16:uniqueId val="{0000001D-13F9-824F-8F2D-10EB3DC532BB}"/>
              </c:ext>
            </c:extLst>
          </c:dPt>
          <c:dPt>
            <c:idx val="5"/>
            <c:bubble3D val="0"/>
            <c:spPr>
              <a:solidFill>
                <a:schemeClr val="accent4">
                  <a:tint val="94000"/>
                </a:schemeClr>
              </a:solidFill>
              <a:ln w="19050">
                <a:solidFill>
                  <a:schemeClr val="lt1"/>
                </a:solidFill>
              </a:ln>
              <a:effectLst/>
            </c:spPr>
            <c:extLst>
              <c:ext xmlns:c16="http://schemas.microsoft.com/office/drawing/2014/chart" uri="{C3380CC4-5D6E-409C-BE32-E72D297353CC}">
                <c16:uniqueId val="{0000001F-13F9-824F-8F2D-10EB3DC532BB}"/>
              </c:ext>
            </c:extLst>
          </c:dPt>
          <c:dPt>
            <c:idx val="6"/>
            <c:bubble3D val="0"/>
            <c:spPr>
              <a:solidFill>
                <a:schemeClr val="accent4">
                  <a:tint val="81000"/>
                </a:schemeClr>
              </a:solidFill>
              <a:ln w="19050">
                <a:solidFill>
                  <a:schemeClr val="lt1"/>
                </a:solidFill>
              </a:ln>
              <a:effectLst/>
            </c:spPr>
            <c:extLst>
              <c:ext xmlns:c16="http://schemas.microsoft.com/office/drawing/2014/chart" uri="{C3380CC4-5D6E-409C-BE32-E72D297353CC}">
                <c16:uniqueId val="{00000021-13F9-824F-8F2D-10EB3DC532BB}"/>
              </c:ext>
            </c:extLst>
          </c:dPt>
          <c:dPt>
            <c:idx val="7"/>
            <c:bubble3D val="0"/>
            <c:spPr>
              <a:solidFill>
                <a:schemeClr val="accent4">
                  <a:tint val="69000"/>
                </a:schemeClr>
              </a:solidFill>
              <a:ln w="19050">
                <a:solidFill>
                  <a:schemeClr val="lt1"/>
                </a:solidFill>
              </a:ln>
              <a:effectLst/>
            </c:spPr>
            <c:extLst>
              <c:ext xmlns:c16="http://schemas.microsoft.com/office/drawing/2014/chart" uri="{C3380CC4-5D6E-409C-BE32-E72D297353CC}">
                <c16:uniqueId val="{00000023-13F9-824F-8F2D-10EB3DC532BB}"/>
              </c:ext>
            </c:extLst>
          </c:dPt>
          <c:dPt>
            <c:idx val="8"/>
            <c:bubble3D val="0"/>
            <c:spPr>
              <a:solidFill>
                <a:schemeClr val="accent4">
                  <a:tint val="56000"/>
                </a:schemeClr>
              </a:solidFill>
              <a:ln w="19050">
                <a:solidFill>
                  <a:schemeClr val="lt1"/>
                </a:solidFill>
              </a:ln>
              <a:effectLst/>
            </c:spPr>
            <c:extLst>
              <c:ext xmlns:c16="http://schemas.microsoft.com/office/drawing/2014/chart" uri="{C3380CC4-5D6E-409C-BE32-E72D297353CC}">
                <c16:uniqueId val="{00000025-13F9-824F-8F2D-10EB3DC532BB}"/>
              </c:ext>
            </c:extLst>
          </c:dPt>
          <c:dPt>
            <c:idx val="9"/>
            <c:bubble3D val="0"/>
            <c:spPr>
              <a:solidFill>
                <a:schemeClr val="accent4">
                  <a:tint val="43000"/>
                </a:schemeClr>
              </a:solidFill>
              <a:ln w="19050">
                <a:solidFill>
                  <a:schemeClr val="lt1"/>
                </a:solidFill>
              </a:ln>
              <a:effectLst/>
            </c:spPr>
            <c:extLst>
              <c:ext xmlns:c16="http://schemas.microsoft.com/office/drawing/2014/chart" uri="{C3380CC4-5D6E-409C-BE32-E72D297353CC}">
                <c16:uniqueId val="{00000027-13F9-824F-8F2D-10EB3DC532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based on products '!$A$4:$A$13</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'sales based on products '!$C$4:$C$13</c:f>
              <c:numCache>
                <c:formatCode>0.00%</c:formatCode>
                <c:ptCount val="10"/>
                <c:pt idx="0">
                  <c:v>4.2444995796510074E-3</c:v>
                </c:pt>
                <c:pt idx="1">
                  <c:v>2.9937050175316286E-2</c:v>
                </c:pt>
                <c:pt idx="2">
                  <c:v>1.0170395128052656E-2</c:v>
                </c:pt>
                <c:pt idx="3">
                  <c:v>0.23949640140253028</c:v>
                </c:pt>
                <c:pt idx="4">
                  <c:v>0.31987533064036583</c:v>
                </c:pt>
                <c:pt idx="5">
                  <c:v>1.7716172158543337E-2</c:v>
                </c:pt>
                <c:pt idx="6">
                  <c:v>0.19889684020586848</c:v>
                </c:pt>
                <c:pt idx="7">
                  <c:v>6.4590210994689243E-2</c:v>
                </c:pt>
                <c:pt idx="8">
                  <c:v>4.3470237240870223E-3</c:v>
                </c:pt>
                <c:pt idx="9">
                  <c:v>0.11072607599089586</c:v>
                </c:pt>
              </c:numCache>
            </c:numRef>
          </c:val>
          <c:extLst>
            <c:ext xmlns:c16="http://schemas.microsoft.com/office/drawing/2014/chart" uri="{C3380CC4-5D6E-409C-BE32-E72D297353CC}">
              <c16:uniqueId val="{00000029-745B-A647-9840-97C8B9261997}"/>
            </c:ext>
          </c:extLst>
        </c:ser>
        <c:dLbls>
          <c:dLblPos val="ctr"/>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[Final Dashboard on AMAZON Sales.xlsx]sales based on category!PivotTable6</c:name>
    <c:fmtId val="0"/>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alpha val="40000"/>
              </a:schemeClr>
            </a:glo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glow>
              <a:schemeClr val="accent1">
                <a:alpha val="40000"/>
              </a:schemeClr>
            </a:glo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based on category'!$B$3</c:f>
              <c:strCache>
                <c:ptCount val="1"/>
                <c:pt idx="0">
                  <c:v>Sum of Total Sales2</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glow>
                <a:schemeClr val="accent1">
                  <a:alpha val="40000"/>
                </a:schemeClr>
              </a:glow>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based on category'!$A$4:$A$8</c:f>
              <c:strCache>
                <c:ptCount val="5"/>
                <c:pt idx="0">
                  <c:v>Books</c:v>
                </c:pt>
                <c:pt idx="1">
                  <c:v>Clothing</c:v>
                </c:pt>
                <c:pt idx="2">
                  <c:v>Electronics</c:v>
                </c:pt>
                <c:pt idx="3">
                  <c:v>Footwear</c:v>
                </c:pt>
                <c:pt idx="4">
                  <c:v>Home Appliances</c:v>
                </c:pt>
              </c:strCache>
            </c:strRef>
          </c:cat>
          <c:val>
            <c:numRef>
              <c:f>'sales based on category'!$B$4:$B$8</c:f>
              <c:numCache>
                <c:formatCode>General</c:formatCode>
                <c:ptCount val="5"/>
                <c:pt idx="0">
                  <c:v>1035</c:v>
                </c:pt>
                <c:pt idx="1">
                  <c:v>3540</c:v>
                </c:pt>
                <c:pt idx="2">
                  <c:v>129950</c:v>
                </c:pt>
                <c:pt idx="3">
                  <c:v>4320</c:v>
                </c:pt>
                <c:pt idx="4">
                  <c:v>105000</c:v>
                </c:pt>
              </c:numCache>
            </c:numRef>
          </c:val>
          <c:extLst>
            <c:ext xmlns:c16="http://schemas.microsoft.com/office/drawing/2014/chart" uri="{C3380CC4-5D6E-409C-BE32-E72D297353CC}">
              <c16:uniqueId val="{00000000-2246-A945-BA20-66289361085D}"/>
            </c:ext>
          </c:extLst>
        </c:ser>
        <c:ser>
          <c:idx val="1"/>
          <c:order val="1"/>
          <c:tx>
            <c:strRef>
              <c:f>'sales based on category'!$C$3</c:f>
              <c:strCache>
                <c:ptCount val="1"/>
                <c:pt idx="0">
                  <c:v>Sum of Total Sales</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c:spPr>
          <c:invertIfNegative val="0"/>
          <c:cat>
            <c:strRef>
              <c:f>'sales based on category'!$A$4:$A$8</c:f>
              <c:strCache>
                <c:ptCount val="5"/>
                <c:pt idx="0">
                  <c:v>Books</c:v>
                </c:pt>
                <c:pt idx="1">
                  <c:v>Clothing</c:v>
                </c:pt>
                <c:pt idx="2">
                  <c:v>Electronics</c:v>
                </c:pt>
                <c:pt idx="3">
                  <c:v>Footwear</c:v>
                </c:pt>
                <c:pt idx="4">
                  <c:v>Home Appliances</c:v>
                </c:pt>
              </c:strCache>
            </c:strRef>
          </c:cat>
          <c:val>
            <c:numRef>
              <c:f>'sales based on category'!$C$4:$C$8</c:f>
              <c:numCache>
                <c:formatCode>0.00%</c:formatCode>
                <c:ptCount val="5"/>
                <c:pt idx="0">
                  <c:v>4.2444995796510074E-3</c:v>
                </c:pt>
                <c:pt idx="1">
                  <c:v>1.4517418852139679E-2</c:v>
                </c:pt>
                <c:pt idx="2">
                  <c:v>0.5329205027784043</c:v>
                </c:pt>
                <c:pt idx="3">
                  <c:v>1.7716172158543337E-2</c:v>
                </c:pt>
                <c:pt idx="4">
                  <c:v>0.43060140663126167</c:v>
                </c:pt>
              </c:numCache>
            </c:numRef>
          </c:val>
          <c:extLst>
            <c:ext xmlns:c16="http://schemas.microsoft.com/office/drawing/2014/chart" uri="{C3380CC4-5D6E-409C-BE32-E72D297353CC}">
              <c16:uniqueId val="{00000001-2246-A945-BA20-66289361085D}"/>
            </c:ext>
          </c:extLst>
        </c:ser>
        <c:dLbls>
          <c:showLegendKey val="0"/>
          <c:showVal val="0"/>
          <c:showCatName val="0"/>
          <c:showSerName val="0"/>
          <c:showPercent val="0"/>
          <c:showBubbleSize val="0"/>
        </c:dLbls>
        <c:gapWidth val="0"/>
        <c:overlap val="-23"/>
        <c:axId val="620630352"/>
        <c:axId val="580386832"/>
      </c:barChart>
      <c:catAx>
        <c:axId val="62063035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Book Antiqua" panose="02040602050305030304" pitchFamily="18" charset="0"/>
                <a:ea typeface="+mn-ea"/>
                <a:cs typeface="+mn-cs"/>
              </a:defRPr>
            </a:pPr>
            <a:endParaRPr lang="en-US"/>
          </a:p>
        </c:txPr>
        <c:crossAx val="580386832"/>
        <c:crosses val="autoZero"/>
        <c:auto val="1"/>
        <c:lblAlgn val="ctr"/>
        <c:lblOffset val="100"/>
        <c:noMultiLvlLbl val="0"/>
      </c:catAx>
      <c:valAx>
        <c:axId val="580386832"/>
        <c:scaling>
          <c:orientation val="minMax"/>
        </c:scaling>
        <c:delete val="0"/>
        <c:axPos val="b"/>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Book Antiqua" panose="02040602050305030304" pitchFamily="18" charset="0"/>
                <a:ea typeface="+mn-ea"/>
                <a:cs typeface="+mn-cs"/>
              </a:defRPr>
            </a:pPr>
            <a:endParaRPr lang="en-US"/>
          </a:p>
        </c:txPr>
        <c:crossAx val="62063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[Final Dashboard on AMAZON Sales.xlsx]quantity sales !PivotTable7</c:name>
    <c:fmtId val="0"/>
  </c:pivotSource>
  <c:chart>
    <c:autoTitleDeleted val="1"/>
    <c:pivotFmts>
      <c:pivotFmt>
        <c:idx val="0"/>
        <c:spPr>
          <a:solidFill>
            <a:srgbClr val="929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 sales '!$B$3</c:f>
              <c:strCache>
                <c:ptCount val="1"/>
                <c:pt idx="0">
                  <c:v>Total</c:v>
                </c:pt>
              </c:strCache>
            </c:strRef>
          </c:tx>
          <c:spPr>
            <a:solidFill>
              <a:srgbClr val="929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'quantity sales '!$A$4:$A$13</c:f>
              <c:strCache>
                <c:ptCount val="10"/>
                <c:pt idx="0">
                  <c:v>Chris White</c:v>
                </c:pt>
                <c:pt idx="1">
                  <c:v>Daniel Harris</c:v>
                </c:pt>
                <c:pt idx="2">
                  <c:v>David Lee</c:v>
                </c:pt>
                <c:pt idx="3">
                  <c:v>Emily Johnson</c:v>
                </c:pt>
                <c:pt idx="4">
                  <c:v>Emma Clark</c:v>
                </c:pt>
                <c:pt idx="5">
                  <c:v>Jane Smith</c:v>
                </c:pt>
                <c:pt idx="6">
                  <c:v>John Doe</c:v>
                </c:pt>
                <c:pt idx="7">
                  <c:v>Michael Brown</c:v>
                </c:pt>
                <c:pt idx="8">
                  <c:v>Olivia Wilson</c:v>
                </c:pt>
                <c:pt idx="9">
                  <c:v>Sophia Miller</c:v>
                </c:pt>
              </c:strCache>
            </c:strRef>
          </c:cat>
          <c:val>
            <c:numRef>
              <c:f>'quantity sales '!$B$4:$B$13</c:f>
              <c:numCache>
                <c:formatCode>General</c:formatCode>
                <c:ptCount val="10"/>
                <c:pt idx="0">
                  <c:v>56</c:v>
                </c:pt>
                <c:pt idx="1">
                  <c:v>66</c:v>
                </c:pt>
                <c:pt idx="2">
                  <c:v>72</c:v>
                </c:pt>
                <c:pt idx="3">
                  <c:v>66</c:v>
                </c:pt>
                <c:pt idx="4">
                  <c:v>95</c:v>
                </c:pt>
                <c:pt idx="5">
                  <c:v>88</c:v>
                </c:pt>
                <c:pt idx="6">
                  <c:v>71</c:v>
                </c:pt>
                <c:pt idx="7">
                  <c:v>75</c:v>
                </c:pt>
                <c:pt idx="8">
                  <c:v>83</c:v>
                </c:pt>
                <c:pt idx="9">
                  <c:v>42</c:v>
                </c:pt>
              </c:numCache>
            </c:numRef>
          </c:val>
          <c:extLst>
            <c:ext xmlns:c16="http://schemas.microsoft.com/office/drawing/2014/chart" uri="{C3380CC4-5D6E-409C-BE32-E72D297353CC}">
              <c16:uniqueId val="{00000000-3085-2141-B305-5EEE001A0B3E}"/>
            </c:ext>
          </c:extLst>
        </c:ser>
        <c:dLbls>
          <c:dLblPos val="inEnd"/>
          <c:showLegendKey val="0"/>
          <c:showVal val="1"/>
          <c:showCatName val="0"/>
          <c:showSerName val="0"/>
          <c:showPercent val="0"/>
          <c:showBubbleSize val="0"/>
        </c:dLbls>
        <c:gapWidth val="65"/>
        <c:axId val="518958352"/>
        <c:axId val="518879904"/>
      </c:barChart>
      <c:catAx>
        <c:axId val="5189583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Book Antiqua" panose="02040602050305030304" pitchFamily="18" charset="0"/>
                <a:ea typeface="+mn-ea"/>
                <a:cs typeface="+mn-cs"/>
              </a:defRPr>
            </a:pPr>
            <a:endParaRPr lang="en-US"/>
          </a:p>
        </c:txPr>
        <c:crossAx val="518879904"/>
        <c:crosses val="autoZero"/>
        <c:auto val="1"/>
        <c:lblAlgn val="ctr"/>
        <c:lblOffset val="100"/>
        <c:noMultiLvlLbl val="0"/>
      </c:catAx>
      <c:valAx>
        <c:axId val="5188799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Book Antiqua" panose="02040602050305030304" pitchFamily="18" charset="0"/>
                <a:ea typeface="+mn-ea"/>
                <a:cs typeface="+mn-cs"/>
              </a:defRPr>
            </a:pPr>
            <a:endParaRPr lang="en-US"/>
          </a:p>
        </c:txPr>
        <c:crossAx val="51895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on AMAZON Sales.xlsx]line chart !PivotTable8</c:name>
    <c:fmtId val="0"/>
  </c:pivotSource>
  <c:chart>
    <c:autoTitleDeleted val="1"/>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920663974786007E-2"/>
              <c:y val="-3.7382792435724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0587139844100369E-2"/>
              <c:y val="-2.9906233948579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7854073627060255E-2"/>
              <c:y val="3.36445131921518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7854073627060255E-2"/>
              <c:y val="-2.61679547050071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5387368800923172E-2"/>
              <c:y val="2.9906233948579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1.8253615713414783E-2"/>
              <c:y val="-1.8691396217862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7854073627060255E-2"/>
              <c:y val="2.9906233948579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 '!$B$3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0"/>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9-7D9B-144D-83A5-03509247D9AA}"/>
              </c:ext>
            </c:extLst>
          </c:dPt>
          <c:dPt>
            <c:idx val="1"/>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8-7D9B-144D-83A5-03509247D9AA}"/>
              </c:ext>
            </c:extLst>
          </c:dPt>
          <c:dPt>
            <c:idx val="2"/>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7-7D9B-144D-83A5-03509247D9AA}"/>
              </c:ext>
            </c:extLst>
          </c:dPt>
          <c:dPt>
            <c:idx val="3"/>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6-7D9B-144D-83A5-03509247D9AA}"/>
              </c:ext>
            </c:extLst>
          </c:dPt>
          <c:dPt>
            <c:idx val="4"/>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4-7D9B-144D-83A5-03509247D9AA}"/>
              </c:ext>
            </c:extLst>
          </c:dPt>
          <c:dPt>
            <c:idx val="5"/>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5-7D9B-144D-83A5-03509247D9AA}"/>
              </c:ext>
            </c:extLst>
          </c:dPt>
          <c:dPt>
            <c:idx val="6"/>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3-7D9B-144D-83A5-03509247D9AA}"/>
              </c:ext>
            </c:extLst>
          </c:dPt>
          <c:dLbls>
            <c:dLbl>
              <c:idx val="0"/>
              <c:layout>
                <c:manualLayout>
                  <c:x val="-4.7854073627060255E-2"/>
                  <c:y val="2.99062339485795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D9B-144D-83A5-03509247D9AA}"/>
                </c:ext>
              </c:extLst>
            </c:dLbl>
            <c:dLbl>
              <c:idx val="1"/>
              <c:layout>
                <c:manualLayout>
                  <c:x val="-1.8253615713414783E-2"/>
                  <c:y val="-1.86913962178622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D9B-144D-83A5-03509247D9AA}"/>
                </c:ext>
              </c:extLst>
            </c:dLbl>
            <c:dLbl>
              <c:idx val="2"/>
              <c:layout>
                <c:manualLayout>
                  <c:x val="-4.5387368800923172E-2"/>
                  <c:y val="2.99062339485795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D9B-144D-83A5-03509247D9AA}"/>
                </c:ext>
              </c:extLst>
            </c:dLbl>
            <c:dLbl>
              <c:idx val="3"/>
              <c:layout>
                <c:manualLayout>
                  <c:x val="-4.7854073627060255E-2"/>
                  <c:y val="-2.61679547050071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D9B-144D-83A5-03509247D9AA}"/>
                </c:ext>
              </c:extLst>
            </c:dLbl>
            <c:dLbl>
              <c:idx val="4"/>
              <c:layout>
                <c:manualLayout>
                  <c:x val="-3.0587139844100369E-2"/>
                  <c:y val="-2.99062339485795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D9B-144D-83A5-03509247D9AA}"/>
                </c:ext>
              </c:extLst>
            </c:dLbl>
            <c:dLbl>
              <c:idx val="5"/>
              <c:layout>
                <c:manualLayout>
                  <c:x val="-4.7854073627060255E-2"/>
                  <c:y val="3.36445131921518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D9B-144D-83A5-03509247D9AA}"/>
                </c:ext>
              </c:extLst>
            </c:dLbl>
            <c:dLbl>
              <c:idx val="6"/>
              <c:layout>
                <c:manualLayout>
                  <c:x val="-4.2920663974786007E-2"/>
                  <c:y val="-3.7382792435724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9B-144D-83A5-03509247D9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'line chart '!$A$4:$A$11</c:f>
              <c:strCache>
                <c:ptCount val="7"/>
                <c:pt idx="0">
                  <c:v>Monday</c:v>
                </c:pt>
                <c:pt idx="1">
                  <c:v>Tuesday</c:v>
                </c:pt>
                <c:pt idx="2">
                  <c:v>Wednesday</c:v>
                </c:pt>
                <c:pt idx="3">
                  <c:v>Thursday</c:v>
                </c:pt>
                <c:pt idx="4">
                  <c:v>Friday</c:v>
                </c:pt>
                <c:pt idx="5">
                  <c:v>Saturday</c:v>
                </c:pt>
                <c:pt idx="6">
                  <c:v>Sunday</c:v>
                </c:pt>
              </c:strCache>
            </c:strRef>
          </c:cat>
          <c:val>
            <c:numRef>
              <c:f>'line chart '!$B$4:$B$11</c:f>
              <c:numCache>
                <c:formatCode>General</c:formatCode>
                <c:ptCount val="7"/>
                <c:pt idx="0">
                  <c:v>42975</c:v>
                </c:pt>
                <c:pt idx="1">
                  <c:v>42650</c:v>
                </c:pt>
                <c:pt idx="2">
                  <c:v>26930</c:v>
                </c:pt>
                <c:pt idx="3">
                  <c:v>40815</c:v>
                </c:pt>
                <c:pt idx="4">
                  <c:v>32715</c:v>
                </c:pt>
                <c:pt idx="5">
                  <c:v>19625</c:v>
                </c:pt>
                <c:pt idx="6">
                  <c:v>38135</c:v>
                </c:pt>
              </c:numCache>
            </c:numRef>
          </c:val>
          <c:smooth val="0"/>
          <c:extLst>
            <c:ext xmlns:c16="http://schemas.microsoft.com/office/drawing/2014/chart" uri="{C3380CC4-5D6E-409C-BE32-E72D297353CC}">
              <c16:uniqueId val="{00000000-7D9B-144D-83A5-03509247D9A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79946384"/>
        <c:axId val="753845375"/>
      </c:lineChart>
      <c:catAx>
        <c:axId val="57994638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Book Antiqua" panose="02040602050305030304" pitchFamily="18" charset="0"/>
                <a:ea typeface="+mn-ea"/>
                <a:cs typeface="+mn-cs"/>
              </a:defRPr>
            </a:pPr>
            <a:endParaRPr lang="en-US"/>
          </a:p>
        </c:txPr>
        <c:crossAx val="753845375"/>
        <c:crosses val="autoZero"/>
        <c:auto val="1"/>
        <c:lblAlgn val="ctr"/>
        <c:lblOffset val="100"/>
        <c:noMultiLvlLbl val="0"/>
      </c:catAx>
      <c:valAx>
        <c:axId val="753845375"/>
        <c:scaling>
          <c:orientation val="minMax"/>
        </c:scaling>
        <c:delete val="0"/>
        <c:axPos val="l"/>
        <c:majorGridlines>
          <c:spPr>
            <a:ln>
              <a:solidFill>
                <a:schemeClr val="dk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Book Antiqua" panose="02040602050305030304" pitchFamily="18" charset="0"/>
                <a:ea typeface="+mn-ea"/>
                <a:cs typeface="+mn-cs"/>
              </a:defRPr>
            </a:pPr>
            <a:endParaRPr lang="en-US"/>
          </a:p>
        </c:txPr>
        <c:crossAx val="57994638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on AMAZON Sales.xlsx]monthly sales!PivotTable3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 Antiqua" panose="02040602050305030304" pitchFamily="18" charset="0"/>
                <a:ea typeface="+mn-ea"/>
                <a:cs typeface="+mn-cs"/>
              </a:defRPr>
            </a:pPr>
            <a:r>
              <a:rPr lang="en-US">
                <a:latin typeface="Book Antiqua" panose="02040602050305030304" pitchFamily="18" charset="0"/>
              </a:rPr>
              <a:t>Montly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 Antiqua" panose="02040602050305030304" pitchFamily="18" charset="0"/>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sales'!$B$3</c:f>
              <c:strCache>
                <c:ptCount val="1"/>
                <c:pt idx="0">
                  <c:v>Total</c:v>
                </c:pt>
              </c:strCache>
            </c:strRef>
          </c:tx>
          <c:spPr>
            <a:solidFill>
              <a:schemeClr val="accent1">
                <a:lumMod val="60000"/>
                <a:lumOff val="40000"/>
              </a:schemeClr>
            </a:solidFill>
            <a:ln>
              <a:noFill/>
            </a:ln>
            <a:effectLst/>
          </c:spPr>
          <c:invertIfNegative val="0"/>
          <c:cat>
            <c:strRef>
              <c:f>'monthly sales'!$A$4:$A$6</c:f>
              <c:strCache>
                <c:ptCount val="3"/>
                <c:pt idx="0">
                  <c:v>Feb</c:v>
                </c:pt>
                <c:pt idx="1">
                  <c:v>Mar</c:v>
                </c:pt>
                <c:pt idx="2">
                  <c:v>Apr</c:v>
                </c:pt>
              </c:strCache>
            </c:strRef>
          </c:cat>
          <c:val>
            <c:numRef>
              <c:f>'monthly sales'!$B$4:$B$6</c:f>
              <c:numCache>
                <c:formatCode>General</c:formatCode>
                <c:ptCount val="3"/>
                <c:pt idx="0">
                  <c:v>122695</c:v>
                </c:pt>
                <c:pt idx="1">
                  <c:v>117730</c:v>
                </c:pt>
                <c:pt idx="2">
                  <c:v>3420</c:v>
                </c:pt>
              </c:numCache>
            </c:numRef>
          </c:val>
          <c:extLst>
            <c:ext xmlns:c16="http://schemas.microsoft.com/office/drawing/2014/chart" uri="{C3380CC4-5D6E-409C-BE32-E72D297353CC}">
              <c16:uniqueId val="{00000000-6618-4F44-A890-9AFCDD25E797}"/>
            </c:ext>
          </c:extLst>
        </c:ser>
        <c:dLbls>
          <c:showLegendKey val="0"/>
          <c:showVal val="0"/>
          <c:showCatName val="0"/>
          <c:showSerName val="0"/>
          <c:showPercent val="0"/>
          <c:showBubbleSize val="0"/>
        </c:dLbls>
        <c:gapWidth val="150"/>
        <c:axId val="1029856591"/>
        <c:axId val="490189984"/>
      </c:barChart>
      <c:catAx>
        <c:axId val="102985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US"/>
          </a:p>
        </c:txPr>
        <c:crossAx val="490189984"/>
        <c:crosses val="autoZero"/>
        <c:auto val="1"/>
        <c:lblAlgn val="ctr"/>
        <c:lblOffset val="100"/>
        <c:noMultiLvlLbl val="0"/>
      </c:catAx>
      <c:valAx>
        <c:axId val="49018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US"/>
          </a:p>
        </c:txPr>
        <c:crossAx val="102985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[Final Dashboard on AMAZON Sales.xlsx]sales based on state!PivotTable4</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c:spPr>
        <c:dLbl>
          <c:idx val="0"/>
          <c:layout>
            <c:manualLayout>
              <c:x val="0.11221307686693639"/>
              <c:y val="-0.13741000390616989"/>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c:spPr>
        <c:dLbl>
          <c:idx val="0"/>
          <c:layout>
            <c:manualLayout>
              <c:x val="0.16347235174387958"/>
              <c:y val="0.1357017742233918"/>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c:spPr>
        <c:dLbl>
          <c:idx val="0"/>
          <c:layout>
            <c:manualLayout>
              <c:x val="6.0735827177112643E-2"/>
              <c:y val="0.13073621019304699"/>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c:spPr>
        <c:dLbl>
          <c:idx val="0"/>
          <c:layout>
            <c:manualLayout>
              <c:x val="-9.927487694316274E-2"/>
              <c:y val="0.1404475648115787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c:spPr>
        <c:dLbl>
          <c:idx val="0"/>
          <c:layout>
            <c:manualLayout>
              <c:x val="-0.15636595116650584"/>
              <c:y val="0.12496083550913838"/>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c:spPr>
        <c:dLbl>
          <c:idx val="0"/>
          <c:layout>
            <c:manualLayout>
              <c:x val="-0.20700017029282256"/>
              <c:y val="-2.1002857671512643E-3"/>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0130784887728375"/>
                  <c:h val="8.3759791122715407E-2"/>
                </c:manualLayout>
              </c15:layout>
            </c:ext>
          </c:extLst>
        </c:dLbl>
      </c:pivotFmt>
      <c:pivotFmt>
        <c:idx val="8"/>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c:spPr>
        <c:dLbl>
          <c:idx val="0"/>
          <c:layout>
            <c:manualLayout>
              <c:x val="-0.19133566337163577"/>
              <c:y val="-0.18458008675808474"/>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3465507594248968"/>
                  <c:h val="0.12553524804177546"/>
                </c:manualLayout>
              </c15:layout>
            </c:ext>
          </c:extLst>
        </c:dLbl>
      </c:pivotFmt>
      <c:pivotFmt>
        <c:idx val="9"/>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c:spPr>
        <c:dLbl>
          <c:idx val="0"/>
          <c:layout>
            <c:manualLayout>
              <c:x val="-2.9329451738203244E-2"/>
              <c:y val="-0.12179190394934306"/>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0197734294541709"/>
                  <c:h val="0.13597911227154047"/>
                </c:manualLayout>
              </c15:layout>
            </c:ext>
          </c:extLst>
        </c:dLbl>
      </c:pivotFmt>
      <c:pivotFmt>
        <c:idx val="10"/>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c:spPr>
        <c:dLbl>
          <c:idx val="0"/>
          <c:layout>
            <c:manualLayout>
              <c:x val="0.18284534978956668"/>
              <c:y val="-7.0282683332990786E-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2473738414006177"/>
                  <c:h val="0.10725848563968667"/>
                </c:manualLayout>
              </c15:layout>
            </c:ext>
          </c:extLst>
        </c:dLbl>
      </c:pivotFmt>
      <c:pivotFmt>
        <c:idx val="11"/>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c:spPr>
        <c:dLbl>
          <c:idx val="0"/>
          <c:layout>
            <c:manualLayout>
              <c:x val="0.1865385956518566"/>
              <c:y val="6.304804588721449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c:spPr>
        <c:dLbl>
          <c:idx val="0"/>
          <c:layout>
            <c:manualLayout>
              <c:x val="-9.927487694316274E-2"/>
              <c:y val="0.1404475648115787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c:spPr>
        <c:dLbl>
          <c:idx val="0"/>
          <c:layout>
            <c:manualLayout>
              <c:x val="-0.15636595116650584"/>
              <c:y val="0.12496083550913838"/>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c:spPr>
        <c:dLbl>
          <c:idx val="0"/>
          <c:layout>
            <c:manualLayout>
              <c:x val="-0.20700017029282256"/>
              <c:y val="-2.1002857671512643E-3"/>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0130784887728375"/>
                  <c:h val="8.3759791122715407E-2"/>
                </c:manualLayout>
              </c15:layout>
            </c:ext>
          </c:extLst>
        </c:dLbl>
      </c:pivotFmt>
      <c:pivotFmt>
        <c:idx val="16"/>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c:spPr>
        <c:dLbl>
          <c:idx val="0"/>
          <c:layout>
            <c:manualLayout>
              <c:x val="-0.19133566337163577"/>
              <c:y val="-0.18458008675808474"/>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3465507594248968"/>
                  <c:h val="0.12553524804177546"/>
                </c:manualLayout>
              </c15:layout>
            </c:ext>
          </c:extLst>
        </c:dLbl>
      </c:pivotFmt>
      <c:pivotFmt>
        <c:idx val="17"/>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c:spPr>
        <c:dLbl>
          <c:idx val="0"/>
          <c:layout>
            <c:manualLayout>
              <c:x val="-2.9329451738203244E-2"/>
              <c:y val="-0.12179190394934306"/>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0197734294541709"/>
                  <c:h val="0.13597911227154047"/>
                </c:manualLayout>
              </c15:layout>
            </c:ext>
          </c:extLst>
        </c:dLbl>
      </c:pivotFmt>
      <c:pivotFmt>
        <c:idx val="18"/>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c:spPr>
        <c:dLbl>
          <c:idx val="0"/>
          <c:layout>
            <c:manualLayout>
              <c:x val="0.11221307686693639"/>
              <c:y val="-0.13741000390616989"/>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c:spPr>
        <c:dLbl>
          <c:idx val="0"/>
          <c:layout>
            <c:manualLayout>
              <c:x val="0.18284534978956668"/>
              <c:y val="-7.0282683332990786E-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2473738414006177"/>
                  <c:h val="0.10725848563968667"/>
                </c:manualLayout>
              </c15:layout>
            </c:ext>
          </c:extLst>
        </c:dLbl>
      </c:pivotFmt>
      <c:pivotFmt>
        <c:idx val="20"/>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c:spPr>
        <c:dLbl>
          <c:idx val="0"/>
          <c:layout>
            <c:manualLayout>
              <c:x val="0.1865385956518566"/>
              <c:y val="6.304804588721449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c:spPr>
        <c:dLbl>
          <c:idx val="0"/>
          <c:layout>
            <c:manualLayout>
              <c:x val="0.16347235174387958"/>
              <c:y val="0.1357017742233918"/>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c:spPr>
        <c:dLbl>
          <c:idx val="0"/>
          <c:layout>
            <c:manualLayout>
              <c:x val="6.0735827177112643E-2"/>
              <c:y val="0.13073621019304699"/>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5"/>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c:spPr>
        <c:dLbl>
          <c:idx val="0"/>
          <c:layout>
            <c:manualLayout>
              <c:x val="-9.927487694316274E-2"/>
              <c:y val="0.1404475648115787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6"/>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c:spPr>
        <c:dLbl>
          <c:idx val="0"/>
          <c:layout>
            <c:manualLayout>
              <c:x val="-0.15636595116650584"/>
              <c:y val="0.12496083550913838"/>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7"/>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c:spPr>
        <c:dLbl>
          <c:idx val="0"/>
          <c:layout>
            <c:manualLayout>
              <c:x val="-0.20464078885343681"/>
              <c:y val="2.6016546723689301E-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0602661175605525"/>
                  <c:h val="0.13999345610439654"/>
                </c:manualLayout>
              </c15:layout>
            </c:ext>
          </c:extLst>
        </c:dLbl>
      </c:pivotFmt>
      <c:pivotFmt>
        <c:idx val="28"/>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c:spPr>
        <c:dLbl>
          <c:idx val="0"/>
          <c:layout>
            <c:manualLayout>
              <c:x val="-0.19133566337163577"/>
              <c:y val="-0.18458008675808474"/>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3465507594248968"/>
                  <c:h val="0.12553524804177546"/>
                </c:manualLayout>
              </c15:layout>
            </c:ext>
          </c:extLst>
        </c:dLbl>
      </c:pivotFmt>
      <c:pivotFmt>
        <c:idx val="29"/>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c:spPr>
        <c:dLbl>
          <c:idx val="0"/>
          <c:layout>
            <c:manualLayout>
              <c:x val="-2.9329451738203244E-2"/>
              <c:y val="-0.12179190394934306"/>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0197734294541709"/>
                  <c:h val="0.13597911227154047"/>
                </c:manualLayout>
              </c15:layout>
            </c:ext>
          </c:extLst>
        </c:dLbl>
      </c:pivotFmt>
      <c:pivotFmt>
        <c:idx val="30"/>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c:spPr>
        <c:dLbl>
          <c:idx val="0"/>
          <c:layout>
            <c:manualLayout>
              <c:x val="0.11221307686693639"/>
              <c:y val="-0.13741000390616989"/>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1"/>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c:spPr>
        <c:dLbl>
          <c:idx val="0"/>
          <c:layout>
            <c:manualLayout>
              <c:x val="0.18284534978956668"/>
              <c:y val="-7.0282683332990786E-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2473738414006177"/>
                  <c:h val="0.10725848563968667"/>
                </c:manualLayout>
              </c15:layout>
            </c:ext>
          </c:extLst>
        </c:dLbl>
      </c:pivotFmt>
      <c:pivotFmt>
        <c:idx val="32"/>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c:spPr>
        <c:dLbl>
          <c:idx val="0"/>
          <c:layout>
            <c:manualLayout>
              <c:x val="0.1865385956518566"/>
              <c:y val="6.304804588721449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3"/>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c:spPr>
        <c:dLbl>
          <c:idx val="0"/>
          <c:layout>
            <c:manualLayout>
              <c:x val="0.16347235174387958"/>
              <c:y val="0.1357017742233918"/>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4"/>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c:spPr>
        <c:dLbl>
          <c:idx val="0"/>
          <c:layout>
            <c:manualLayout>
              <c:x val="6.0735827177112643E-2"/>
              <c:y val="0.13073621019304699"/>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6"/>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c:spPr>
      </c:pivotFmt>
      <c:pivotFmt>
        <c:idx val="37"/>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c:spPr>
      </c:pivotFmt>
      <c:pivotFmt>
        <c:idx val="38"/>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c:spPr>
      </c:pivotFmt>
      <c:pivotFmt>
        <c:idx val="39"/>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c:spPr>
      </c:pivotFmt>
      <c:pivotFmt>
        <c:idx val="40"/>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c:spPr>
      </c:pivotFmt>
      <c:pivotFmt>
        <c:idx val="41"/>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c:spPr>
      </c:pivotFmt>
      <c:pivotFmt>
        <c:idx val="42"/>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c:spPr>
      </c:pivotFmt>
      <c:pivotFmt>
        <c:idx val="43"/>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c:spPr>
      </c:pivotFmt>
      <c:pivotFmt>
        <c:idx val="44"/>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c:spPr>
      </c:pivotFmt>
      <c:pivotFmt>
        <c:idx val="45"/>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c:spPr>
      </c:pivotFmt>
    </c:pivotFmts>
    <c:plotArea>
      <c:layout/>
      <c:pieChart>
        <c:varyColors val="1"/>
        <c:ser>
          <c:idx val="0"/>
          <c:order val="0"/>
          <c:tx>
            <c:strRef>
              <c:f>'sales based on state'!$B$3</c:f>
              <c:strCache>
                <c:ptCount val="1"/>
                <c:pt idx="0">
                  <c:v>Sum of Total Sales</c:v>
                </c:pt>
              </c:strCache>
            </c:strRef>
          </c:tx>
          <c:dPt>
            <c:idx val="0"/>
            <c:bubble3D val="0"/>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c:spPr>
            <c:extLst>
              <c:ext xmlns:c16="http://schemas.microsoft.com/office/drawing/2014/chart" uri="{C3380CC4-5D6E-409C-BE32-E72D297353CC}">
                <c16:uniqueId val="{00000001-CDF1-AB49-AAE7-68CF2316F955}"/>
              </c:ext>
            </c:extLst>
          </c:dPt>
          <c:dPt>
            <c:idx val="1"/>
            <c:bubble3D val="0"/>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c:spPr>
            <c:extLst>
              <c:ext xmlns:c16="http://schemas.microsoft.com/office/drawing/2014/chart" uri="{C3380CC4-5D6E-409C-BE32-E72D297353CC}">
                <c16:uniqueId val="{00000003-CDF1-AB49-AAE7-68CF2316F955}"/>
              </c:ext>
            </c:extLst>
          </c:dPt>
          <c:dPt>
            <c:idx val="2"/>
            <c:bubble3D val="0"/>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c:spPr>
            <c:extLst>
              <c:ext xmlns:c16="http://schemas.microsoft.com/office/drawing/2014/chart" uri="{C3380CC4-5D6E-409C-BE32-E72D297353CC}">
                <c16:uniqueId val="{00000005-CDF1-AB49-AAE7-68CF2316F955}"/>
              </c:ext>
            </c:extLst>
          </c:dPt>
          <c:dPt>
            <c:idx val="3"/>
            <c:bubble3D val="0"/>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c:spPr>
            <c:extLst>
              <c:ext xmlns:c16="http://schemas.microsoft.com/office/drawing/2014/chart" uri="{C3380CC4-5D6E-409C-BE32-E72D297353CC}">
                <c16:uniqueId val="{00000007-CDF1-AB49-AAE7-68CF2316F955}"/>
              </c:ext>
            </c:extLst>
          </c:dPt>
          <c:dPt>
            <c:idx val="4"/>
            <c:bubble3D val="0"/>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c:spPr>
            <c:extLst>
              <c:ext xmlns:c16="http://schemas.microsoft.com/office/drawing/2014/chart" uri="{C3380CC4-5D6E-409C-BE32-E72D297353CC}">
                <c16:uniqueId val="{00000009-CDF1-AB49-AAE7-68CF2316F955}"/>
              </c:ext>
            </c:extLst>
          </c:dPt>
          <c:dPt>
            <c:idx val="5"/>
            <c:bubble3D val="0"/>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c:spPr>
            <c:extLst>
              <c:ext xmlns:c16="http://schemas.microsoft.com/office/drawing/2014/chart" uri="{C3380CC4-5D6E-409C-BE32-E72D297353CC}">
                <c16:uniqueId val="{0000000B-CDF1-AB49-AAE7-68CF2316F955}"/>
              </c:ext>
            </c:extLst>
          </c:dPt>
          <c:dPt>
            <c:idx val="6"/>
            <c:bubble3D val="0"/>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c:spPr>
            <c:extLst>
              <c:ext xmlns:c16="http://schemas.microsoft.com/office/drawing/2014/chart" uri="{C3380CC4-5D6E-409C-BE32-E72D297353CC}">
                <c16:uniqueId val="{0000000D-CDF1-AB49-AAE7-68CF2316F955}"/>
              </c:ext>
            </c:extLst>
          </c:dPt>
          <c:dPt>
            <c:idx val="7"/>
            <c:bubble3D val="0"/>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c:spPr>
            <c:extLst>
              <c:ext xmlns:c16="http://schemas.microsoft.com/office/drawing/2014/chart" uri="{C3380CC4-5D6E-409C-BE32-E72D297353CC}">
                <c16:uniqueId val="{0000000F-CDF1-AB49-AAE7-68CF2316F955}"/>
              </c:ext>
            </c:extLst>
          </c:dPt>
          <c:dPt>
            <c:idx val="8"/>
            <c:bubble3D val="0"/>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c:spPr>
            <c:extLst>
              <c:ext xmlns:c16="http://schemas.microsoft.com/office/drawing/2014/chart" uri="{C3380CC4-5D6E-409C-BE32-E72D297353CC}">
                <c16:uniqueId val="{00000011-CDF1-AB49-AAE7-68CF2316F955}"/>
              </c:ext>
            </c:extLst>
          </c:dPt>
          <c:dPt>
            <c:idx val="9"/>
            <c:bubble3D val="0"/>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c:spPr>
            <c:extLst>
              <c:ext xmlns:c16="http://schemas.microsoft.com/office/drawing/2014/chart" uri="{C3380CC4-5D6E-409C-BE32-E72D297353CC}">
                <c16:uniqueId val="{00000013-CDF1-AB49-AAE7-68CF2316F955}"/>
              </c:ext>
            </c:extLst>
          </c:dPt>
          <c:dLbls>
            <c:dLbl>
              <c:idx val="0"/>
              <c:layout>
                <c:manualLayout>
                  <c:x val="-9.927487694316274E-2"/>
                  <c:y val="0.1404475648115787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DF1-AB49-AAE7-68CF2316F955}"/>
                </c:ext>
              </c:extLst>
            </c:dLbl>
            <c:dLbl>
              <c:idx val="1"/>
              <c:layout>
                <c:manualLayout>
                  <c:x val="-0.15636595116650584"/>
                  <c:y val="0.1249608355091383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DF1-AB49-AAE7-68CF2316F955}"/>
                </c:ext>
              </c:extLst>
            </c:dLbl>
            <c:dLbl>
              <c:idx val="2"/>
              <c:layout>
                <c:manualLayout>
                  <c:x val="-0.20464078885343681"/>
                  <c:y val="2.6016546723689301E-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0602661175605525"/>
                      <c:h val="0.13999345610439654"/>
                    </c:manualLayout>
                  </c15:layout>
                </c:ext>
                <c:ext xmlns:c16="http://schemas.microsoft.com/office/drawing/2014/chart" uri="{C3380CC4-5D6E-409C-BE32-E72D297353CC}">
                  <c16:uniqueId val="{00000005-CDF1-AB49-AAE7-68CF2316F955}"/>
                </c:ext>
              </c:extLst>
            </c:dLbl>
            <c:dLbl>
              <c:idx val="3"/>
              <c:layout>
                <c:manualLayout>
                  <c:x val="-0.19133566337163577"/>
                  <c:y val="-0.18458008675808474"/>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3465507594248968"/>
                      <c:h val="0.12553524804177546"/>
                    </c:manualLayout>
                  </c15:layout>
                </c:ext>
                <c:ext xmlns:c16="http://schemas.microsoft.com/office/drawing/2014/chart" uri="{C3380CC4-5D6E-409C-BE32-E72D297353CC}">
                  <c16:uniqueId val="{00000007-CDF1-AB49-AAE7-68CF2316F955}"/>
                </c:ext>
              </c:extLst>
            </c:dLbl>
            <c:dLbl>
              <c:idx val="4"/>
              <c:layout>
                <c:manualLayout>
                  <c:x val="-2.9329451738203244E-2"/>
                  <c:y val="-0.12179190394934306"/>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0197734294541709"/>
                      <c:h val="0.13597911227154047"/>
                    </c:manualLayout>
                  </c15:layout>
                </c:ext>
                <c:ext xmlns:c16="http://schemas.microsoft.com/office/drawing/2014/chart" uri="{C3380CC4-5D6E-409C-BE32-E72D297353CC}">
                  <c16:uniqueId val="{00000009-CDF1-AB49-AAE7-68CF2316F955}"/>
                </c:ext>
              </c:extLst>
            </c:dLbl>
            <c:dLbl>
              <c:idx val="5"/>
              <c:layout>
                <c:manualLayout>
                  <c:x val="0.11221307686693639"/>
                  <c:y val="-0.137410003906169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DF1-AB49-AAE7-68CF2316F955}"/>
                </c:ext>
              </c:extLst>
            </c:dLbl>
            <c:dLbl>
              <c:idx val="6"/>
              <c:layout>
                <c:manualLayout>
                  <c:x val="0.18284534978956668"/>
                  <c:y val="-7.0282683332990786E-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2473738414006177"/>
                      <c:h val="0.10725848563968667"/>
                    </c:manualLayout>
                  </c15:layout>
                </c:ext>
                <c:ext xmlns:c16="http://schemas.microsoft.com/office/drawing/2014/chart" uri="{C3380CC4-5D6E-409C-BE32-E72D297353CC}">
                  <c16:uniqueId val="{0000000D-CDF1-AB49-AAE7-68CF2316F955}"/>
                </c:ext>
              </c:extLst>
            </c:dLbl>
            <c:dLbl>
              <c:idx val="7"/>
              <c:layout>
                <c:manualLayout>
                  <c:x val="0.1865385956518566"/>
                  <c:y val="6.304804588721449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DF1-AB49-AAE7-68CF2316F955}"/>
                </c:ext>
              </c:extLst>
            </c:dLbl>
            <c:dLbl>
              <c:idx val="8"/>
              <c:layout>
                <c:manualLayout>
                  <c:x val="0.16347235174387958"/>
                  <c:y val="0.135701774223391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DF1-AB49-AAE7-68CF2316F955}"/>
                </c:ext>
              </c:extLst>
            </c:dLbl>
            <c:dLbl>
              <c:idx val="9"/>
              <c:layout>
                <c:manualLayout>
                  <c:x val="6.0735827177112643E-2"/>
                  <c:y val="0.1307362101930469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CDF1-AB49-AAE7-68CF2316F955}"/>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'sales based on state'!$A$4:$A$13</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'sales based on state'!$B$4:$B$13</c:f>
              <c:numCache>
                <c:formatCode>General</c:formatCode>
                <c:ptCount val="10"/>
                <c:pt idx="0">
                  <c:v>26170</c:v>
                </c:pt>
                <c:pt idx="1">
                  <c:v>20810</c:v>
                </c:pt>
                <c:pt idx="2">
                  <c:v>27145</c:v>
                </c:pt>
                <c:pt idx="3">
                  <c:v>29785</c:v>
                </c:pt>
                <c:pt idx="4">
                  <c:v>28390</c:v>
                </c:pt>
                <c:pt idx="5">
                  <c:v>17820</c:v>
                </c:pt>
                <c:pt idx="6">
                  <c:v>31700</c:v>
                </c:pt>
                <c:pt idx="7">
                  <c:v>18940</c:v>
                </c:pt>
                <c:pt idx="8">
                  <c:v>16195</c:v>
                </c:pt>
                <c:pt idx="9">
                  <c:v>26890</c:v>
                </c:pt>
              </c:numCache>
            </c:numRef>
          </c:val>
          <c:extLst>
            <c:ext xmlns:c16="http://schemas.microsoft.com/office/drawing/2014/chart" uri="{C3380CC4-5D6E-409C-BE32-E72D297353CC}">
              <c16:uniqueId val="{00000028-C028-2147-9FDD-5FE23853D731}"/>
            </c:ext>
          </c:extLst>
        </c:ser>
        <c:ser>
          <c:idx val="1"/>
          <c:order val="1"/>
          <c:tx>
            <c:strRef>
              <c:f>'sales based on state'!$C$3</c:f>
              <c:strCache>
                <c:ptCount val="1"/>
                <c:pt idx="0">
                  <c:v>Sum of Total Sales2</c:v>
                </c:pt>
              </c:strCache>
            </c:strRef>
          </c:tx>
          <c:dPt>
            <c:idx val="0"/>
            <c:bubble3D val="0"/>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c:spPr>
            <c:extLst>
              <c:ext xmlns:c16="http://schemas.microsoft.com/office/drawing/2014/chart" uri="{C3380CC4-5D6E-409C-BE32-E72D297353CC}">
                <c16:uniqueId val="{00000015-CDF1-AB49-AAE7-68CF2316F955}"/>
              </c:ext>
            </c:extLst>
          </c:dPt>
          <c:dPt>
            <c:idx val="1"/>
            <c:bubble3D val="0"/>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c:spPr>
            <c:extLst>
              <c:ext xmlns:c16="http://schemas.microsoft.com/office/drawing/2014/chart" uri="{C3380CC4-5D6E-409C-BE32-E72D297353CC}">
                <c16:uniqueId val="{00000017-CDF1-AB49-AAE7-68CF2316F955}"/>
              </c:ext>
            </c:extLst>
          </c:dPt>
          <c:dPt>
            <c:idx val="2"/>
            <c:bubble3D val="0"/>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c:spPr>
            <c:extLst>
              <c:ext xmlns:c16="http://schemas.microsoft.com/office/drawing/2014/chart" uri="{C3380CC4-5D6E-409C-BE32-E72D297353CC}">
                <c16:uniqueId val="{00000019-CDF1-AB49-AAE7-68CF2316F955}"/>
              </c:ext>
            </c:extLst>
          </c:dPt>
          <c:dPt>
            <c:idx val="3"/>
            <c:bubble3D val="0"/>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c:spPr>
            <c:extLst>
              <c:ext xmlns:c16="http://schemas.microsoft.com/office/drawing/2014/chart" uri="{C3380CC4-5D6E-409C-BE32-E72D297353CC}">
                <c16:uniqueId val="{0000001B-CDF1-AB49-AAE7-68CF2316F955}"/>
              </c:ext>
            </c:extLst>
          </c:dPt>
          <c:dPt>
            <c:idx val="4"/>
            <c:bubble3D val="0"/>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c:spPr>
            <c:extLst>
              <c:ext xmlns:c16="http://schemas.microsoft.com/office/drawing/2014/chart" uri="{C3380CC4-5D6E-409C-BE32-E72D297353CC}">
                <c16:uniqueId val="{0000001D-CDF1-AB49-AAE7-68CF2316F955}"/>
              </c:ext>
            </c:extLst>
          </c:dPt>
          <c:dPt>
            <c:idx val="5"/>
            <c:bubble3D val="0"/>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c:spPr>
            <c:extLst>
              <c:ext xmlns:c16="http://schemas.microsoft.com/office/drawing/2014/chart" uri="{C3380CC4-5D6E-409C-BE32-E72D297353CC}">
                <c16:uniqueId val="{0000001F-CDF1-AB49-AAE7-68CF2316F955}"/>
              </c:ext>
            </c:extLst>
          </c:dPt>
          <c:dPt>
            <c:idx val="6"/>
            <c:bubble3D val="0"/>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c:spPr>
            <c:extLst>
              <c:ext xmlns:c16="http://schemas.microsoft.com/office/drawing/2014/chart" uri="{C3380CC4-5D6E-409C-BE32-E72D297353CC}">
                <c16:uniqueId val="{00000021-CDF1-AB49-AAE7-68CF2316F955}"/>
              </c:ext>
            </c:extLst>
          </c:dPt>
          <c:dPt>
            <c:idx val="7"/>
            <c:bubble3D val="0"/>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c:spPr>
            <c:extLst>
              <c:ext xmlns:c16="http://schemas.microsoft.com/office/drawing/2014/chart" uri="{C3380CC4-5D6E-409C-BE32-E72D297353CC}">
                <c16:uniqueId val="{00000023-CDF1-AB49-AAE7-68CF2316F955}"/>
              </c:ext>
            </c:extLst>
          </c:dPt>
          <c:dPt>
            <c:idx val="8"/>
            <c:bubble3D val="0"/>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c:spPr>
            <c:extLst>
              <c:ext xmlns:c16="http://schemas.microsoft.com/office/drawing/2014/chart" uri="{C3380CC4-5D6E-409C-BE32-E72D297353CC}">
                <c16:uniqueId val="{00000025-CDF1-AB49-AAE7-68CF2316F955}"/>
              </c:ext>
            </c:extLst>
          </c:dPt>
          <c:dPt>
            <c:idx val="9"/>
            <c:bubble3D val="0"/>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c:spPr>
            <c:extLst>
              <c:ext xmlns:c16="http://schemas.microsoft.com/office/drawing/2014/chart" uri="{C3380CC4-5D6E-409C-BE32-E72D297353CC}">
                <c16:uniqueId val="{00000027-CDF1-AB49-AAE7-68CF2316F9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'sales based on state'!$A$4:$A$13</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'sales based on state'!$C$4:$C$13</c:f>
              <c:numCache>
                <c:formatCode>0.00%</c:formatCode>
                <c:ptCount val="10"/>
                <c:pt idx="0">
                  <c:v>0.10732227439562017</c:v>
                </c:pt>
                <c:pt idx="1">
                  <c:v>8.5341097828538617E-2</c:v>
                </c:pt>
                <c:pt idx="2">
                  <c:v>0.11132071602862474</c:v>
                </c:pt>
                <c:pt idx="3">
                  <c:v>0.12214726568106789</c:v>
                </c:pt>
                <c:pt idx="4">
                  <c:v>0.11642641842153827</c:v>
                </c:pt>
                <c:pt idx="5">
                  <c:v>7.307921015399127E-2</c:v>
                </c:pt>
                <c:pt idx="6">
                  <c:v>0.1300006151448666</c:v>
                </c:pt>
                <c:pt idx="7">
                  <c:v>7.7672291824724723E-2</c:v>
                </c:pt>
                <c:pt idx="8">
                  <c:v>6.6415140765650305E-2</c:v>
                </c:pt>
                <c:pt idx="9">
                  <c:v>0.11027496975537739</c:v>
                </c:pt>
              </c:numCache>
            </c:numRef>
          </c:val>
          <c:extLst>
            <c:ext xmlns:c16="http://schemas.microsoft.com/office/drawing/2014/chart" uri="{C3380CC4-5D6E-409C-BE32-E72D297353CC}">
              <c16:uniqueId val="{00000029-C028-2147-9FDD-5FE23853D731}"/>
            </c:ext>
          </c:extLst>
        </c:ser>
        <c:dLbls>
          <c:dLblPos val="ctr"/>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[Final Dashboard on AMAZON Sales.xlsx]sales based on products !PivotTable5</c:name>
    <c:fmtId val="19"/>
  </c:pivotSource>
  <c:chart>
    <c:autoTitleDeleted val="1"/>
    <c:pivotFmts>
      <c:pivotFmt>
        <c:idx val="0"/>
        <c:spPr>
          <a:solidFill>
            <a:schemeClr val="accent4"/>
          </a:solidFill>
          <a:ln w="19050">
            <a:solidFill>
              <a:schemeClr val="lt1"/>
            </a:solidFill>
          </a:ln>
          <a:effectLst/>
        </c:spPr>
        <c:marker>
          <c:symbol val="circle"/>
          <c:size val="5"/>
        </c:marker>
        <c:dLbl>
          <c:idx val="0"/>
          <c:numFmt formatCode="0.00%" sourceLinked="0"/>
          <c:spPr>
            <a:noFill/>
            <a:ln>
              <a:noFill/>
            </a:ln>
            <a:effectLst/>
          </c:spPr>
          <c:txPr>
            <a:bodyPr rot="0" spcFirstLastPara="1" vertOverflow="ellipsis" vert="horz" wrap="square" lIns="38100" tIns="19050" rIns="38100" bIns="19050" anchor="t"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tint val="81000"/>
            </a:schemeClr>
          </a:solidFill>
          <a:ln w="19050">
            <a:solidFill>
              <a:schemeClr val="lt1"/>
            </a:solidFill>
          </a:ln>
          <a:effectLst/>
        </c:spPr>
        <c:dLbl>
          <c:idx val="0"/>
          <c:layout>
            <c:manualLayout>
              <c:x val="0.20329743401825057"/>
              <c:y val="-2.9569880639125953E-2"/>
            </c:manualLayout>
          </c:layout>
          <c:numFmt formatCode="0.00%" sourceLinked="0"/>
          <c:spPr>
            <a:noFill/>
            <a:ln>
              <a:noFill/>
            </a:ln>
            <a:effectLst/>
          </c:spPr>
          <c:txPr>
            <a:bodyPr rot="0" spcFirstLastPara="1" vertOverflow="ellipsis" vert="horz" wrap="square" lIns="38100" tIns="19050" rIns="38100" bIns="19050" anchor="t"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4">
              <a:tint val="69000"/>
            </a:schemeClr>
          </a:solidFill>
          <a:ln w="19050">
            <a:solidFill>
              <a:schemeClr val="lt1"/>
            </a:solidFill>
          </a:ln>
          <a:effectLst/>
        </c:spPr>
        <c:dLbl>
          <c:idx val="0"/>
          <c:layout>
            <c:manualLayout>
              <c:x val="0.16653123240412201"/>
              <c:y val="0.12825601056538835"/>
            </c:manualLayout>
          </c:layout>
          <c:numFmt formatCode="0.00%" sourceLinked="0"/>
          <c:spPr>
            <a:noFill/>
            <a:ln>
              <a:noFill/>
            </a:ln>
            <a:effectLst/>
          </c:spPr>
          <c:txPr>
            <a:bodyPr rot="0" spcFirstLastPara="1" vertOverflow="ellipsis" vert="horz" wrap="square" lIns="38100" tIns="19050" rIns="38100" bIns="19050" anchor="t"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tint val="43000"/>
            </a:schemeClr>
          </a:solidFill>
          <a:ln w="19050">
            <a:solidFill>
              <a:schemeClr val="lt1"/>
            </a:solidFill>
          </a:ln>
          <a:effectLst/>
        </c:spPr>
        <c:dLbl>
          <c:idx val="0"/>
          <c:layout>
            <c:manualLayout>
              <c:x val="8.1966984546908941E-2"/>
              <c:y val="0.15946632782719186"/>
            </c:manualLayout>
          </c:layout>
          <c:numFmt formatCode="0.00%" sourceLinked="0"/>
          <c:spPr>
            <a:noFill/>
            <a:ln>
              <a:noFill/>
            </a:ln>
            <a:effectLst/>
          </c:spPr>
          <c:txPr>
            <a:bodyPr rot="0" spcFirstLastPara="1" vertOverflow="ellipsis" vert="horz" wrap="square" lIns="38100" tIns="19050" rIns="38100" bIns="19050" anchor="t"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shade val="80000"/>
            </a:schemeClr>
          </a:solidFill>
          <a:ln w="19050">
            <a:solidFill>
              <a:schemeClr val="lt1"/>
            </a:solidFill>
          </a:ln>
          <a:effectLst/>
        </c:spPr>
        <c:dLbl>
          <c:idx val="0"/>
          <c:layout>
            <c:manualLayout>
              <c:x val="-0.21512079151286567"/>
              <c:y val="0.16170586999369679"/>
            </c:manualLayout>
          </c:layout>
          <c:numFmt formatCode="0.00%" sourceLinked="0"/>
          <c:spPr>
            <a:noFill/>
            <a:ln>
              <a:noFill/>
            </a:ln>
            <a:effectLst/>
          </c:spPr>
          <c:txPr>
            <a:bodyPr rot="0" spcFirstLastPara="1" vertOverflow="ellipsis" vert="horz" wrap="square" lIns="38100" tIns="19050" rIns="38100" bIns="19050" anchor="t"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855845629965947"/>
                  <c:h val="0.13489199491740789"/>
                </c:manualLayout>
              </c15:layout>
            </c:ext>
          </c:extLst>
        </c:dLbl>
      </c:pivotFmt>
      <c:pivotFmt>
        <c:idx val="6"/>
        <c:spPr>
          <a:solidFill>
            <a:schemeClr val="accent4">
              <a:shade val="93000"/>
            </a:schemeClr>
          </a:solidFill>
          <a:ln w="19050">
            <a:solidFill>
              <a:schemeClr val="lt1"/>
            </a:solidFill>
          </a:ln>
          <a:effectLst/>
        </c:spPr>
        <c:dLbl>
          <c:idx val="0"/>
          <c:layout>
            <c:manualLayout>
              <c:x val="-9.9886492622020429E-2"/>
              <c:y val="-0.2039390088945362"/>
            </c:manualLayout>
          </c:layout>
          <c:numFmt formatCode="0.00%" sourceLinked="0"/>
          <c:spPr>
            <a:noFill/>
            <a:ln>
              <a:noFill/>
            </a:ln>
            <a:effectLst/>
          </c:spPr>
          <c:txPr>
            <a:bodyPr rot="0" spcFirstLastPara="1" vertOverflow="ellipsis" vert="horz" wrap="square" lIns="38100" tIns="19050" rIns="38100" bIns="19050" anchor="t"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85017026106697"/>
                  <c:h val="0.13786531130876747"/>
                </c:manualLayout>
              </c15:layout>
            </c:ext>
          </c:extLst>
        </c:dLbl>
      </c:pivotFmt>
      <c:pivotFmt>
        <c:idx val="7"/>
        <c:spPr>
          <a:solidFill>
            <a:schemeClr val="accent4"/>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t"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shade val="42000"/>
            </a:schemeClr>
          </a:solidFill>
          <a:ln w="19050">
            <a:solidFill>
              <a:schemeClr val="lt1"/>
            </a:solidFill>
          </a:ln>
          <a:effectLst/>
        </c:spPr>
      </c:pivotFmt>
      <c:pivotFmt>
        <c:idx val="9"/>
        <c:spPr>
          <a:solidFill>
            <a:schemeClr val="accent4">
              <a:shade val="55000"/>
            </a:schemeClr>
          </a:solidFill>
          <a:ln w="19050">
            <a:solidFill>
              <a:schemeClr val="lt1"/>
            </a:solidFill>
          </a:ln>
          <a:effectLst/>
        </c:spPr>
      </c:pivotFmt>
      <c:pivotFmt>
        <c:idx val="10"/>
        <c:spPr>
          <a:solidFill>
            <a:schemeClr val="accent4">
              <a:shade val="68000"/>
            </a:schemeClr>
          </a:solidFill>
          <a:ln w="19050">
            <a:solidFill>
              <a:schemeClr val="lt1"/>
            </a:solidFill>
          </a:ln>
          <a:effectLst/>
        </c:spPr>
      </c:pivotFmt>
      <c:pivotFmt>
        <c:idx val="11"/>
        <c:spPr>
          <a:solidFill>
            <a:schemeClr val="accent4">
              <a:shade val="80000"/>
            </a:schemeClr>
          </a:solidFill>
          <a:ln w="19050">
            <a:solidFill>
              <a:schemeClr val="lt1"/>
            </a:solidFill>
          </a:ln>
          <a:effectLst/>
        </c:spPr>
        <c:dLbl>
          <c:idx val="0"/>
          <c:layout>
            <c:manualLayout>
              <c:x val="-0.21512079151286567"/>
              <c:y val="0.16170586999369679"/>
            </c:manualLayout>
          </c:layout>
          <c:numFmt formatCode="0.00%" sourceLinked="0"/>
          <c:spPr>
            <a:noFill/>
            <a:ln>
              <a:noFill/>
            </a:ln>
            <a:effectLst/>
          </c:spPr>
          <c:txPr>
            <a:bodyPr rot="0" spcFirstLastPara="1" vertOverflow="ellipsis" vert="horz" wrap="square" lIns="38100" tIns="19050" rIns="38100" bIns="19050" anchor="t"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855845629965947"/>
                  <c:h val="0.13489199491740789"/>
                </c:manualLayout>
              </c15:layout>
            </c:ext>
          </c:extLst>
        </c:dLbl>
      </c:pivotFmt>
      <c:pivotFmt>
        <c:idx val="12"/>
        <c:spPr>
          <a:solidFill>
            <a:schemeClr val="accent4">
              <a:shade val="93000"/>
            </a:schemeClr>
          </a:solidFill>
          <a:ln w="19050">
            <a:solidFill>
              <a:schemeClr val="lt1"/>
            </a:solidFill>
          </a:ln>
          <a:effectLst/>
        </c:spPr>
        <c:dLbl>
          <c:idx val="0"/>
          <c:layout>
            <c:manualLayout>
              <c:x val="-9.9886492622020429E-2"/>
              <c:y val="-0.2039390088945362"/>
            </c:manualLayout>
          </c:layout>
          <c:numFmt formatCode="0.00%" sourceLinked="0"/>
          <c:spPr>
            <a:noFill/>
            <a:ln>
              <a:noFill/>
            </a:ln>
            <a:effectLst/>
          </c:spPr>
          <c:txPr>
            <a:bodyPr rot="0" spcFirstLastPara="1" vertOverflow="ellipsis" vert="horz" wrap="square" lIns="38100" tIns="19050" rIns="38100" bIns="19050" anchor="t" anchorCtr="1">
              <a:no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85017026106697"/>
                  <c:h val="0.13786531130876747"/>
                </c:manualLayout>
              </c15:layout>
            </c:ext>
          </c:extLst>
        </c:dLbl>
      </c:pivotFmt>
      <c:pivotFmt>
        <c:idx val="13"/>
        <c:spPr>
          <a:solidFill>
            <a:schemeClr val="accent4">
              <a:tint val="94000"/>
            </a:schemeClr>
          </a:solidFill>
          <a:ln w="19050">
            <a:solidFill>
              <a:schemeClr val="lt1"/>
            </a:solidFill>
          </a:ln>
          <a:effectLst/>
        </c:spPr>
      </c:pivotFmt>
      <c:pivotFmt>
        <c:idx val="14"/>
        <c:spPr>
          <a:solidFill>
            <a:schemeClr val="accent4">
              <a:tint val="81000"/>
            </a:schemeClr>
          </a:solidFill>
          <a:ln w="19050">
            <a:solidFill>
              <a:schemeClr val="lt1"/>
            </a:solidFill>
          </a:ln>
          <a:effectLst/>
        </c:spPr>
        <c:dLbl>
          <c:idx val="0"/>
          <c:layout>
            <c:manualLayout>
              <c:x val="0.20329743401825057"/>
              <c:y val="-2.9569880639125953E-2"/>
            </c:manualLayout>
          </c:layout>
          <c:numFmt formatCode="0.00%" sourceLinked="0"/>
          <c:spPr>
            <a:noFill/>
            <a:ln>
              <a:noFill/>
            </a:ln>
            <a:effectLst/>
          </c:spPr>
          <c:txPr>
            <a:bodyPr rot="0" spcFirstLastPara="1" vertOverflow="ellipsis" vert="horz" wrap="square" lIns="38100" tIns="19050" rIns="38100" bIns="19050" anchor="t"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4">
              <a:tint val="69000"/>
            </a:schemeClr>
          </a:solidFill>
          <a:ln w="19050">
            <a:solidFill>
              <a:schemeClr val="lt1"/>
            </a:solidFill>
          </a:ln>
          <a:effectLst/>
        </c:spPr>
        <c:dLbl>
          <c:idx val="0"/>
          <c:layout>
            <c:manualLayout>
              <c:x val="0.16653123240412201"/>
              <c:y val="0.12825601056538835"/>
            </c:manualLayout>
          </c:layout>
          <c:numFmt formatCode="0.00%" sourceLinked="0"/>
          <c:spPr>
            <a:noFill/>
            <a:ln>
              <a:noFill/>
            </a:ln>
            <a:effectLst/>
          </c:spPr>
          <c:txPr>
            <a:bodyPr rot="0" spcFirstLastPara="1" vertOverflow="ellipsis" vert="horz" wrap="square" lIns="38100" tIns="19050" rIns="38100" bIns="19050" anchor="t"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4">
              <a:tint val="56000"/>
            </a:schemeClr>
          </a:solidFill>
          <a:ln w="19050">
            <a:solidFill>
              <a:schemeClr val="lt1"/>
            </a:solidFill>
          </a:ln>
          <a:effectLst/>
        </c:spPr>
      </c:pivotFmt>
      <c:pivotFmt>
        <c:idx val="17"/>
        <c:spPr>
          <a:solidFill>
            <a:schemeClr val="accent4">
              <a:tint val="43000"/>
            </a:schemeClr>
          </a:solidFill>
          <a:ln w="19050">
            <a:solidFill>
              <a:schemeClr val="lt1"/>
            </a:solidFill>
          </a:ln>
          <a:effectLst/>
        </c:spPr>
        <c:dLbl>
          <c:idx val="0"/>
          <c:layout>
            <c:manualLayout>
              <c:x val="8.1966984546908941E-2"/>
              <c:y val="0.15946632782719186"/>
            </c:manualLayout>
          </c:layout>
          <c:numFmt formatCode="0.00%" sourceLinked="0"/>
          <c:spPr>
            <a:noFill/>
            <a:ln>
              <a:noFill/>
            </a:ln>
            <a:effectLst/>
          </c:spPr>
          <c:txPr>
            <a:bodyPr rot="0" spcFirstLastPara="1" vertOverflow="ellipsis" vert="horz" wrap="square" lIns="38100" tIns="19050" rIns="38100" bIns="19050" anchor="t" anchorCtr="1">
              <a:spAutoFit/>
            </a:bodyPr>
            <a:lstStyle/>
            <a:p>
              <a:pPr>
                <a:defRPr sz="1050" b="0" i="0" u="none" strike="noStrike" kern="1200" baseline="0">
                  <a:solidFill>
                    <a:schemeClr val="bg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4">
              <a:shade val="42000"/>
            </a:schemeClr>
          </a:solidFill>
          <a:ln w="19050">
            <a:solidFill>
              <a:schemeClr val="lt1"/>
            </a:solidFill>
          </a:ln>
          <a:effectLst/>
        </c:spPr>
      </c:pivotFmt>
      <c:pivotFmt>
        <c:idx val="20"/>
        <c:spPr>
          <a:solidFill>
            <a:schemeClr val="accent4">
              <a:shade val="55000"/>
            </a:schemeClr>
          </a:solidFill>
          <a:ln w="19050">
            <a:solidFill>
              <a:schemeClr val="lt1"/>
            </a:solidFill>
          </a:ln>
          <a:effectLst/>
        </c:spPr>
      </c:pivotFmt>
      <c:pivotFmt>
        <c:idx val="21"/>
        <c:spPr>
          <a:solidFill>
            <a:schemeClr val="accent4">
              <a:shade val="68000"/>
            </a:schemeClr>
          </a:solidFill>
          <a:ln w="19050">
            <a:solidFill>
              <a:schemeClr val="lt1"/>
            </a:solidFill>
          </a:ln>
          <a:effectLst/>
        </c:spPr>
      </c:pivotFmt>
      <c:pivotFmt>
        <c:idx val="22"/>
        <c:spPr>
          <a:solidFill>
            <a:schemeClr val="accent4">
              <a:shade val="80000"/>
            </a:schemeClr>
          </a:solidFill>
          <a:ln w="19050">
            <a:solidFill>
              <a:schemeClr val="lt1"/>
            </a:solidFill>
          </a:ln>
          <a:effectLst/>
        </c:spPr>
      </c:pivotFmt>
      <c:pivotFmt>
        <c:idx val="23"/>
        <c:spPr>
          <a:solidFill>
            <a:schemeClr val="accent4">
              <a:shade val="93000"/>
            </a:schemeClr>
          </a:solidFill>
          <a:ln w="19050">
            <a:solidFill>
              <a:schemeClr val="lt1"/>
            </a:solidFill>
          </a:ln>
          <a:effectLst/>
        </c:spPr>
      </c:pivotFmt>
      <c:pivotFmt>
        <c:idx val="24"/>
        <c:spPr>
          <a:solidFill>
            <a:schemeClr val="accent4">
              <a:tint val="94000"/>
            </a:schemeClr>
          </a:solidFill>
          <a:ln w="19050">
            <a:solidFill>
              <a:schemeClr val="lt1"/>
            </a:solidFill>
          </a:ln>
          <a:effectLst/>
        </c:spPr>
      </c:pivotFmt>
      <c:pivotFmt>
        <c:idx val="25"/>
        <c:spPr>
          <a:solidFill>
            <a:schemeClr val="accent4">
              <a:tint val="81000"/>
            </a:schemeClr>
          </a:solidFill>
          <a:ln w="19050">
            <a:solidFill>
              <a:schemeClr val="lt1"/>
            </a:solidFill>
          </a:ln>
          <a:effectLst/>
        </c:spPr>
      </c:pivotFmt>
      <c:pivotFmt>
        <c:idx val="26"/>
        <c:spPr>
          <a:solidFill>
            <a:schemeClr val="accent4">
              <a:tint val="69000"/>
            </a:schemeClr>
          </a:solidFill>
          <a:ln w="19050">
            <a:solidFill>
              <a:schemeClr val="lt1"/>
            </a:solidFill>
          </a:ln>
          <a:effectLst/>
        </c:spPr>
      </c:pivotFmt>
      <c:pivotFmt>
        <c:idx val="27"/>
        <c:spPr>
          <a:solidFill>
            <a:schemeClr val="accent4">
              <a:tint val="56000"/>
            </a:schemeClr>
          </a:solidFill>
          <a:ln w="19050">
            <a:solidFill>
              <a:schemeClr val="lt1"/>
            </a:solidFill>
          </a:ln>
          <a:effectLst/>
        </c:spPr>
      </c:pivotFmt>
      <c:pivotFmt>
        <c:idx val="28"/>
        <c:spPr>
          <a:solidFill>
            <a:schemeClr val="accent4">
              <a:tint val="43000"/>
            </a:schemeClr>
          </a:solidFill>
          <a:ln w="19050">
            <a:solidFill>
              <a:schemeClr val="lt1"/>
            </a:solidFill>
          </a:ln>
          <a:effectLst/>
        </c:spPr>
      </c:pivotFmt>
      <c:pivotFmt>
        <c:idx val="29"/>
        <c:spPr>
          <a:solidFill>
            <a:schemeClr val="accent4"/>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t" anchorCtr="1">
              <a:spAutoFit/>
            </a:bodyPr>
            <a:lstStyle/>
            <a:p>
              <a:pPr>
                <a:defRPr sz="1050" b="0" i="0" u="none" strike="noStrike" kern="1200" baseline="0">
                  <a:solidFill>
                    <a:schemeClr val="tx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4">
              <a:shade val="42000"/>
            </a:schemeClr>
          </a:solidFill>
          <a:ln w="19050">
            <a:solidFill>
              <a:schemeClr val="lt1"/>
            </a:solidFill>
          </a:ln>
          <a:effectLst/>
        </c:spPr>
      </c:pivotFmt>
      <c:pivotFmt>
        <c:idx val="31"/>
        <c:spPr>
          <a:solidFill>
            <a:schemeClr val="accent4">
              <a:shade val="55000"/>
            </a:schemeClr>
          </a:solidFill>
          <a:ln w="19050">
            <a:solidFill>
              <a:schemeClr val="lt1"/>
            </a:solidFill>
          </a:ln>
          <a:effectLst/>
        </c:spPr>
      </c:pivotFmt>
      <c:pivotFmt>
        <c:idx val="32"/>
        <c:spPr>
          <a:solidFill>
            <a:schemeClr val="accent4">
              <a:shade val="68000"/>
            </a:schemeClr>
          </a:solidFill>
          <a:ln w="19050">
            <a:solidFill>
              <a:schemeClr val="lt1"/>
            </a:solidFill>
          </a:ln>
          <a:effectLst/>
        </c:spPr>
      </c:pivotFmt>
      <c:pivotFmt>
        <c:idx val="33"/>
        <c:spPr>
          <a:solidFill>
            <a:schemeClr val="accent4">
              <a:shade val="80000"/>
            </a:schemeClr>
          </a:solidFill>
          <a:ln w="19050">
            <a:solidFill>
              <a:schemeClr val="lt1"/>
            </a:solidFill>
          </a:ln>
          <a:effectLst/>
        </c:spPr>
        <c:dLbl>
          <c:idx val="0"/>
          <c:layout>
            <c:manualLayout>
              <c:x val="-0.21512079151286567"/>
              <c:y val="0.16170586999369679"/>
            </c:manualLayout>
          </c:layout>
          <c:numFmt formatCode="0.00%" sourceLinked="0"/>
          <c:spPr>
            <a:noFill/>
            <a:ln>
              <a:noFill/>
            </a:ln>
            <a:effectLst/>
          </c:spPr>
          <c:txPr>
            <a:bodyPr rot="0" spcFirstLastPara="1" vertOverflow="ellipsis" vert="horz" wrap="square" lIns="38100" tIns="19050" rIns="38100" bIns="19050" anchor="t" anchorCtr="1">
              <a:noAutofit/>
            </a:bodyPr>
            <a:lstStyle/>
            <a:p>
              <a:pPr>
                <a:defRPr sz="1050" b="0" i="0" u="none" strike="noStrike" kern="1200" baseline="0">
                  <a:solidFill>
                    <a:schemeClr val="tx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855845629965947"/>
                  <c:h val="0.13489199491740789"/>
                </c:manualLayout>
              </c15:layout>
            </c:ext>
          </c:extLst>
        </c:dLbl>
      </c:pivotFmt>
      <c:pivotFmt>
        <c:idx val="34"/>
        <c:spPr>
          <a:solidFill>
            <a:schemeClr val="accent4">
              <a:shade val="93000"/>
            </a:schemeClr>
          </a:solidFill>
          <a:ln w="19050">
            <a:solidFill>
              <a:schemeClr val="lt1"/>
            </a:solidFill>
          </a:ln>
          <a:effectLst/>
        </c:spPr>
        <c:dLbl>
          <c:idx val="0"/>
          <c:layout>
            <c:manualLayout>
              <c:x val="-9.9886492622020429E-2"/>
              <c:y val="-0.2039390088945362"/>
            </c:manualLayout>
          </c:layout>
          <c:numFmt formatCode="0.00%" sourceLinked="0"/>
          <c:spPr>
            <a:noFill/>
            <a:ln>
              <a:noFill/>
            </a:ln>
            <a:effectLst/>
          </c:spPr>
          <c:txPr>
            <a:bodyPr rot="0" spcFirstLastPara="1" vertOverflow="ellipsis" vert="horz" wrap="square" lIns="38100" tIns="19050" rIns="38100" bIns="19050" anchor="t" anchorCtr="1">
              <a:noAutofit/>
            </a:bodyPr>
            <a:lstStyle/>
            <a:p>
              <a:pPr>
                <a:defRPr sz="1050" b="0" i="0" u="none" strike="noStrike" kern="1200" baseline="0">
                  <a:solidFill>
                    <a:schemeClr val="tx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85017026106697"/>
                  <c:h val="0.13786531130876747"/>
                </c:manualLayout>
              </c15:layout>
            </c:ext>
          </c:extLst>
        </c:dLbl>
      </c:pivotFmt>
      <c:pivotFmt>
        <c:idx val="35"/>
        <c:spPr>
          <a:solidFill>
            <a:schemeClr val="accent4">
              <a:tint val="94000"/>
            </a:schemeClr>
          </a:solidFill>
          <a:ln w="19050">
            <a:solidFill>
              <a:schemeClr val="lt1"/>
            </a:solidFill>
          </a:ln>
          <a:effectLst/>
        </c:spPr>
      </c:pivotFmt>
      <c:pivotFmt>
        <c:idx val="36"/>
        <c:spPr>
          <a:solidFill>
            <a:schemeClr val="accent4">
              <a:tint val="81000"/>
            </a:schemeClr>
          </a:solidFill>
          <a:ln w="19050">
            <a:solidFill>
              <a:schemeClr val="lt1"/>
            </a:solidFill>
          </a:ln>
          <a:effectLst/>
        </c:spPr>
        <c:dLbl>
          <c:idx val="0"/>
          <c:layout>
            <c:manualLayout>
              <c:x val="0.20329743401825057"/>
              <c:y val="-2.9569880639125953E-2"/>
            </c:manualLayout>
          </c:layout>
          <c:numFmt formatCode="0.00%" sourceLinked="0"/>
          <c:spPr>
            <a:noFill/>
            <a:ln>
              <a:noFill/>
            </a:ln>
            <a:effectLst/>
          </c:spPr>
          <c:txPr>
            <a:bodyPr rot="0" spcFirstLastPara="1" vertOverflow="ellipsis" vert="horz" wrap="square" lIns="38100" tIns="19050" rIns="38100" bIns="19050" anchor="t" anchorCtr="1">
              <a:spAutoFit/>
            </a:bodyPr>
            <a:lstStyle/>
            <a:p>
              <a:pPr>
                <a:defRPr sz="1050" b="0" i="0" u="none" strike="noStrike" kern="1200" baseline="0">
                  <a:solidFill>
                    <a:schemeClr val="tx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4">
              <a:tint val="69000"/>
            </a:schemeClr>
          </a:solidFill>
          <a:ln w="19050">
            <a:solidFill>
              <a:schemeClr val="lt1"/>
            </a:solidFill>
          </a:ln>
          <a:effectLst/>
        </c:spPr>
        <c:dLbl>
          <c:idx val="0"/>
          <c:layout>
            <c:manualLayout>
              <c:x val="0.16653123240412201"/>
              <c:y val="0.12825601056538835"/>
            </c:manualLayout>
          </c:layout>
          <c:numFmt formatCode="0.00%" sourceLinked="0"/>
          <c:spPr>
            <a:noFill/>
            <a:ln>
              <a:noFill/>
            </a:ln>
            <a:effectLst/>
          </c:spPr>
          <c:txPr>
            <a:bodyPr rot="0" spcFirstLastPara="1" vertOverflow="ellipsis" vert="horz" wrap="square" lIns="38100" tIns="19050" rIns="38100" bIns="19050" anchor="t" anchorCtr="1">
              <a:spAutoFit/>
            </a:bodyPr>
            <a:lstStyle/>
            <a:p>
              <a:pPr>
                <a:defRPr sz="1050" b="0" i="0" u="none" strike="noStrike" kern="1200" baseline="0">
                  <a:solidFill>
                    <a:schemeClr val="tx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4">
              <a:tint val="56000"/>
            </a:schemeClr>
          </a:solidFill>
          <a:ln w="19050">
            <a:solidFill>
              <a:schemeClr val="lt1"/>
            </a:solidFill>
          </a:ln>
          <a:effectLst/>
        </c:spPr>
      </c:pivotFmt>
      <c:pivotFmt>
        <c:idx val="39"/>
        <c:spPr>
          <a:solidFill>
            <a:schemeClr val="accent4">
              <a:tint val="43000"/>
            </a:schemeClr>
          </a:solidFill>
          <a:ln w="19050">
            <a:solidFill>
              <a:schemeClr val="lt1"/>
            </a:solidFill>
          </a:ln>
          <a:effectLst/>
        </c:spPr>
        <c:dLbl>
          <c:idx val="0"/>
          <c:layout>
            <c:manualLayout>
              <c:x val="8.1966984546908941E-2"/>
              <c:y val="0.15946632782719186"/>
            </c:manualLayout>
          </c:layout>
          <c:numFmt formatCode="0.00%" sourceLinked="0"/>
          <c:spPr>
            <a:noFill/>
            <a:ln>
              <a:noFill/>
            </a:ln>
            <a:effectLst/>
          </c:spPr>
          <c:txPr>
            <a:bodyPr rot="0" spcFirstLastPara="1" vertOverflow="ellipsis" vert="horz" wrap="square" lIns="38100" tIns="19050" rIns="38100" bIns="19050" anchor="t" anchorCtr="1">
              <a:spAutoFit/>
            </a:bodyPr>
            <a:lstStyle/>
            <a:p>
              <a:pPr>
                <a:defRPr sz="1050" b="0" i="0" u="none" strike="noStrike" kern="1200" baseline="0">
                  <a:solidFill>
                    <a:schemeClr val="tx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4">
              <a:shade val="42000"/>
            </a:schemeClr>
          </a:solidFill>
          <a:ln w="19050">
            <a:solidFill>
              <a:schemeClr val="lt1"/>
            </a:solidFill>
          </a:ln>
          <a:effectLst/>
        </c:spPr>
      </c:pivotFmt>
      <c:pivotFmt>
        <c:idx val="42"/>
        <c:spPr>
          <a:solidFill>
            <a:schemeClr val="accent4">
              <a:shade val="55000"/>
            </a:schemeClr>
          </a:solidFill>
          <a:ln w="19050">
            <a:solidFill>
              <a:schemeClr val="lt1"/>
            </a:solidFill>
          </a:ln>
          <a:effectLst/>
        </c:spPr>
      </c:pivotFmt>
      <c:pivotFmt>
        <c:idx val="43"/>
        <c:spPr>
          <a:solidFill>
            <a:schemeClr val="accent4">
              <a:shade val="68000"/>
            </a:schemeClr>
          </a:solidFill>
          <a:ln w="19050">
            <a:solidFill>
              <a:schemeClr val="lt1"/>
            </a:solidFill>
          </a:ln>
          <a:effectLst/>
        </c:spPr>
      </c:pivotFmt>
      <c:pivotFmt>
        <c:idx val="44"/>
        <c:spPr>
          <a:solidFill>
            <a:schemeClr val="accent4">
              <a:shade val="80000"/>
            </a:schemeClr>
          </a:solidFill>
          <a:ln w="19050">
            <a:solidFill>
              <a:schemeClr val="lt1"/>
            </a:solidFill>
          </a:ln>
          <a:effectLst/>
        </c:spPr>
      </c:pivotFmt>
      <c:pivotFmt>
        <c:idx val="45"/>
        <c:spPr>
          <a:solidFill>
            <a:schemeClr val="accent4">
              <a:shade val="93000"/>
            </a:schemeClr>
          </a:solidFill>
          <a:ln w="19050">
            <a:solidFill>
              <a:schemeClr val="lt1"/>
            </a:solidFill>
          </a:ln>
          <a:effectLst/>
        </c:spPr>
      </c:pivotFmt>
      <c:pivotFmt>
        <c:idx val="46"/>
        <c:spPr>
          <a:solidFill>
            <a:schemeClr val="accent4">
              <a:tint val="94000"/>
            </a:schemeClr>
          </a:solidFill>
          <a:ln w="19050">
            <a:solidFill>
              <a:schemeClr val="lt1"/>
            </a:solidFill>
          </a:ln>
          <a:effectLst/>
        </c:spPr>
      </c:pivotFmt>
      <c:pivotFmt>
        <c:idx val="47"/>
        <c:spPr>
          <a:solidFill>
            <a:schemeClr val="accent4">
              <a:tint val="81000"/>
            </a:schemeClr>
          </a:solidFill>
          <a:ln w="19050">
            <a:solidFill>
              <a:schemeClr val="lt1"/>
            </a:solidFill>
          </a:ln>
          <a:effectLst/>
        </c:spPr>
      </c:pivotFmt>
      <c:pivotFmt>
        <c:idx val="48"/>
        <c:spPr>
          <a:solidFill>
            <a:schemeClr val="accent4">
              <a:tint val="69000"/>
            </a:schemeClr>
          </a:solidFill>
          <a:ln w="19050">
            <a:solidFill>
              <a:schemeClr val="lt1"/>
            </a:solidFill>
          </a:ln>
          <a:effectLst/>
        </c:spPr>
      </c:pivotFmt>
      <c:pivotFmt>
        <c:idx val="49"/>
        <c:spPr>
          <a:solidFill>
            <a:schemeClr val="accent4">
              <a:tint val="56000"/>
            </a:schemeClr>
          </a:solidFill>
          <a:ln w="19050">
            <a:solidFill>
              <a:schemeClr val="lt1"/>
            </a:solidFill>
          </a:ln>
          <a:effectLst/>
        </c:spPr>
      </c:pivotFmt>
      <c:pivotFmt>
        <c:idx val="50"/>
        <c:spPr>
          <a:solidFill>
            <a:schemeClr val="accent4">
              <a:tint val="43000"/>
            </a:schemeClr>
          </a:solidFill>
          <a:ln w="19050">
            <a:solidFill>
              <a:schemeClr val="lt1"/>
            </a:solidFill>
          </a:ln>
          <a:effectLst/>
        </c:spPr>
      </c:pivotFmt>
    </c:pivotFmts>
    <c:plotArea>
      <c:layout/>
      <c:pieChart>
        <c:varyColors val="1"/>
        <c:ser>
          <c:idx val="0"/>
          <c:order val="0"/>
          <c:tx>
            <c:strRef>
              <c:f>'sales based on products '!$B$3</c:f>
              <c:strCache>
                <c:ptCount val="1"/>
                <c:pt idx="0">
                  <c:v>Sum of Total Sales</c:v>
                </c:pt>
              </c:strCache>
            </c:strRef>
          </c:tx>
          <c:dPt>
            <c:idx val="0"/>
            <c:bubble3D val="0"/>
            <c:spPr>
              <a:solidFill>
                <a:schemeClr val="accent4">
                  <a:shade val="42000"/>
                </a:schemeClr>
              </a:solidFill>
              <a:ln w="19050">
                <a:solidFill>
                  <a:schemeClr val="lt1"/>
                </a:solidFill>
              </a:ln>
              <a:effectLst/>
            </c:spPr>
            <c:extLst>
              <c:ext xmlns:c16="http://schemas.microsoft.com/office/drawing/2014/chart" uri="{C3380CC4-5D6E-409C-BE32-E72D297353CC}">
                <c16:uniqueId val="{00000001-791A-3649-9F28-EC56B8583FAF}"/>
              </c:ext>
            </c:extLst>
          </c:dPt>
          <c:dPt>
            <c:idx val="1"/>
            <c:bubble3D val="0"/>
            <c:spPr>
              <a:solidFill>
                <a:schemeClr val="accent4">
                  <a:shade val="55000"/>
                </a:schemeClr>
              </a:solidFill>
              <a:ln w="19050">
                <a:solidFill>
                  <a:schemeClr val="lt1"/>
                </a:solidFill>
              </a:ln>
              <a:effectLst/>
            </c:spPr>
            <c:extLst>
              <c:ext xmlns:c16="http://schemas.microsoft.com/office/drawing/2014/chart" uri="{C3380CC4-5D6E-409C-BE32-E72D297353CC}">
                <c16:uniqueId val="{00000003-791A-3649-9F28-EC56B8583FAF}"/>
              </c:ext>
            </c:extLst>
          </c:dPt>
          <c:dPt>
            <c:idx val="2"/>
            <c:bubble3D val="0"/>
            <c:spPr>
              <a:solidFill>
                <a:schemeClr val="accent4">
                  <a:shade val="68000"/>
                </a:schemeClr>
              </a:solidFill>
              <a:ln w="19050">
                <a:solidFill>
                  <a:schemeClr val="lt1"/>
                </a:solidFill>
              </a:ln>
              <a:effectLst/>
            </c:spPr>
            <c:extLst>
              <c:ext xmlns:c16="http://schemas.microsoft.com/office/drawing/2014/chart" uri="{C3380CC4-5D6E-409C-BE32-E72D297353CC}">
                <c16:uniqueId val="{00000005-791A-3649-9F28-EC56B8583FAF}"/>
              </c:ext>
            </c:extLst>
          </c:dPt>
          <c:dPt>
            <c:idx val="3"/>
            <c:bubble3D val="0"/>
            <c:spPr>
              <a:solidFill>
                <a:schemeClr val="accent4">
                  <a:shade val="80000"/>
                </a:schemeClr>
              </a:solidFill>
              <a:ln w="19050">
                <a:solidFill>
                  <a:schemeClr val="lt1"/>
                </a:solidFill>
              </a:ln>
              <a:effectLst/>
            </c:spPr>
            <c:extLst>
              <c:ext xmlns:c16="http://schemas.microsoft.com/office/drawing/2014/chart" uri="{C3380CC4-5D6E-409C-BE32-E72D297353CC}">
                <c16:uniqueId val="{00000007-791A-3649-9F28-EC56B8583FAF}"/>
              </c:ext>
            </c:extLst>
          </c:dPt>
          <c:dPt>
            <c:idx val="4"/>
            <c:bubble3D val="0"/>
            <c:spPr>
              <a:solidFill>
                <a:schemeClr val="accent4">
                  <a:shade val="93000"/>
                </a:schemeClr>
              </a:solidFill>
              <a:ln w="19050">
                <a:solidFill>
                  <a:schemeClr val="lt1"/>
                </a:solidFill>
              </a:ln>
              <a:effectLst/>
            </c:spPr>
            <c:extLst>
              <c:ext xmlns:c16="http://schemas.microsoft.com/office/drawing/2014/chart" uri="{C3380CC4-5D6E-409C-BE32-E72D297353CC}">
                <c16:uniqueId val="{00000009-791A-3649-9F28-EC56B8583FAF}"/>
              </c:ext>
            </c:extLst>
          </c:dPt>
          <c:dPt>
            <c:idx val="5"/>
            <c:bubble3D val="0"/>
            <c:spPr>
              <a:solidFill>
                <a:schemeClr val="accent4">
                  <a:tint val="94000"/>
                </a:schemeClr>
              </a:solidFill>
              <a:ln w="19050">
                <a:solidFill>
                  <a:schemeClr val="lt1"/>
                </a:solidFill>
              </a:ln>
              <a:effectLst/>
            </c:spPr>
            <c:extLst>
              <c:ext xmlns:c16="http://schemas.microsoft.com/office/drawing/2014/chart" uri="{C3380CC4-5D6E-409C-BE32-E72D297353CC}">
                <c16:uniqueId val="{0000000B-791A-3649-9F28-EC56B8583FAF}"/>
              </c:ext>
            </c:extLst>
          </c:dPt>
          <c:dPt>
            <c:idx val="6"/>
            <c:bubble3D val="0"/>
            <c:spPr>
              <a:solidFill>
                <a:schemeClr val="accent4">
                  <a:tint val="81000"/>
                </a:schemeClr>
              </a:solidFill>
              <a:ln w="19050">
                <a:solidFill>
                  <a:schemeClr val="lt1"/>
                </a:solidFill>
              </a:ln>
              <a:effectLst/>
            </c:spPr>
            <c:extLst>
              <c:ext xmlns:c16="http://schemas.microsoft.com/office/drawing/2014/chart" uri="{C3380CC4-5D6E-409C-BE32-E72D297353CC}">
                <c16:uniqueId val="{0000000D-791A-3649-9F28-EC56B8583FAF}"/>
              </c:ext>
            </c:extLst>
          </c:dPt>
          <c:dPt>
            <c:idx val="7"/>
            <c:bubble3D val="0"/>
            <c:spPr>
              <a:solidFill>
                <a:schemeClr val="accent4">
                  <a:tint val="69000"/>
                </a:schemeClr>
              </a:solidFill>
              <a:ln w="19050">
                <a:solidFill>
                  <a:schemeClr val="lt1"/>
                </a:solidFill>
              </a:ln>
              <a:effectLst/>
            </c:spPr>
            <c:extLst>
              <c:ext xmlns:c16="http://schemas.microsoft.com/office/drawing/2014/chart" uri="{C3380CC4-5D6E-409C-BE32-E72D297353CC}">
                <c16:uniqueId val="{0000000F-791A-3649-9F28-EC56B8583FAF}"/>
              </c:ext>
            </c:extLst>
          </c:dPt>
          <c:dPt>
            <c:idx val="8"/>
            <c:bubble3D val="0"/>
            <c:spPr>
              <a:solidFill>
                <a:schemeClr val="accent4">
                  <a:tint val="56000"/>
                </a:schemeClr>
              </a:solidFill>
              <a:ln w="19050">
                <a:solidFill>
                  <a:schemeClr val="lt1"/>
                </a:solidFill>
              </a:ln>
              <a:effectLst/>
            </c:spPr>
            <c:extLst>
              <c:ext xmlns:c16="http://schemas.microsoft.com/office/drawing/2014/chart" uri="{C3380CC4-5D6E-409C-BE32-E72D297353CC}">
                <c16:uniqueId val="{00000011-791A-3649-9F28-EC56B8583FAF}"/>
              </c:ext>
            </c:extLst>
          </c:dPt>
          <c:dPt>
            <c:idx val="9"/>
            <c:bubble3D val="0"/>
            <c:spPr>
              <a:solidFill>
                <a:schemeClr val="accent4">
                  <a:tint val="43000"/>
                </a:schemeClr>
              </a:solidFill>
              <a:ln w="19050">
                <a:solidFill>
                  <a:schemeClr val="lt1"/>
                </a:solidFill>
              </a:ln>
              <a:effectLst/>
            </c:spPr>
            <c:extLst>
              <c:ext xmlns:c16="http://schemas.microsoft.com/office/drawing/2014/chart" uri="{C3380CC4-5D6E-409C-BE32-E72D297353CC}">
                <c16:uniqueId val="{00000013-791A-3649-9F28-EC56B8583FAF}"/>
              </c:ext>
            </c:extLst>
          </c:dPt>
          <c:dLbls>
            <c:dLbl>
              <c:idx val="3"/>
              <c:layout>
                <c:manualLayout>
                  <c:x val="-0.21512079151286567"/>
                  <c:y val="0.16170586999369679"/>
                </c:manualLayout>
              </c:layout>
              <c:numFmt formatCode="0.00%" sourceLinked="0"/>
              <c:spPr>
                <a:noFill/>
                <a:ln>
                  <a:noFill/>
                </a:ln>
                <a:effectLst/>
              </c:spPr>
              <c:txPr>
                <a:bodyPr rot="0" spcFirstLastPara="1" vertOverflow="ellipsis" vert="horz" wrap="square" lIns="38100" tIns="19050" rIns="38100" bIns="19050" anchor="t" anchorCtr="1">
                  <a:noAutofit/>
                </a:bodyPr>
                <a:lstStyle/>
                <a:p>
                  <a:pPr>
                    <a:defRPr sz="1050" b="0" i="0" u="none" strike="noStrike" kern="1200" baseline="0">
                      <a:solidFill>
                        <a:schemeClr val="tx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855845629965947"/>
                      <c:h val="0.13489199491740789"/>
                    </c:manualLayout>
                  </c15:layout>
                </c:ext>
                <c:ext xmlns:c16="http://schemas.microsoft.com/office/drawing/2014/chart" uri="{C3380CC4-5D6E-409C-BE32-E72D297353CC}">
                  <c16:uniqueId val="{00000007-791A-3649-9F28-EC56B8583FAF}"/>
                </c:ext>
              </c:extLst>
            </c:dLbl>
            <c:dLbl>
              <c:idx val="4"/>
              <c:layout>
                <c:manualLayout>
                  <c:x val="-9.9886492622020429E-2"/>
                  <c:y val="-0.2039390088945362"/>
                </c:manualLayout>
              </c:layout>
              <c:numFmt formatCode="0.00%" sourceLinked="0"/>
              <c:spPr>
                <a:noFill/>
                <a:ln>
                  <a:noFill/>
                </a:ln>
                <a:effectLst/>
              </c:spPr>
              <c:txPr>
                <a:bodyPr rot="0" spcFirstLastPara="1" vertOverflow="ellipsis" vert="horz" wrap="square" lIns="38100" tIns="19050" rIns="38100" bIns="19050" anchor="t" anchorCtr="1">
                  <a:noAutofit/>
                </a:bodyPr>
                <a:lstStyle/>
                <a:p>
                  <a:pPr>
                    <a:defRPr sz="1050" b="0" i="0" u="none" strike="noStrike" kern="1200" baseline="0">
                      <a:solidFill>
                        <a:schemeClr val="tx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85017026106697"/>
                      <c:h val="0.13786531130876747"/>
                    </c:manualLayout>
                  </c15:layout>
                </c:ext>
                <c:ext xmlns:c16="http://schemas.microsoft.com/office/drawing/2014/chart" uri="{C3380CC4-5D6E-409C-BE32-E72D297353CC}">
                  <c16:uniqueId val="{00000009-791A-3649-9F28-EC56B8583FAF}"/>
                </c:ext>
              </c:extLst>
            </c:dLbl>
            <c:dLbl>
              <c:idx val="6"/>
              <c:layout>
                <c:manualLayout>
                  <c:x val="0.20329743401825057"/>
                  <c:y val="-2.956988063912595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91A-3649-9F28-EC56B8583FAF}"/>
                </c:ext>
              </c:extLst>
            </c:dLbl>
            <c:dLbl>
              <c:idx val="7"/>
              <c:layout>
                <c:manualLayout>
                  <c:x val="0.16653123240412201"/>
                  <c:y val="0.1282560105653883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91A-3649-9F28-EC56B8583FAF}"/>
                </c:ext>
              </c:extLst>
            </c:dLbl>
            <c:dLbl>
              <c:idx val="9"/>
              <c:layout>
                <c:manualLayout>
                  <c:x val="8.1966984546908941E-2"/>
                  <c:y val="0.1594663278271918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791A-3649-9F28-EC56B8583FAF}"/>
                </c:ext>
              </c:extLst>
            </c:dLbl>
            <c:numFmt formatCode="0.00%" sourceLinked="0"/>
            <c:spPr>
              <a:noFill/>
              <a:ln>
                <a:noFill/>
              </a:ln>
              <a:effectLst/>
            </c:spPr>
            <c:txPr>
              <a:bodyPr rot="0" spcFirstLastPara="1" vertOverflow="ellipsis" vert="horz" wrap="square" lIns="38100" tIns="19050" rIns="38100" bIns="19050" anchor="t" anchorCtr="1">
                <a:spAutoFit/>
              </a:bodyPr>
              <a:lstStyle/>
              <a:p>
                <a:pPr>
                  <a:defRPr sz="1050" b="0" i="0" u="none" strike="noStrike" kern="1200" baseline="0">
                    <a:solidFill>
                      <a:schemeClr val="tx1"/>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based on products '!$A$4:$A$13</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'sales based on products '!$B$4:$B$13</c:f>
              <c:numCache>
                <c:formatCode>General</c:formatCode>
                <c:ptCount val="10"/>
                <c:pt idx="0">
                  <c:v>1035</c:v>
                </c:pt>
                <c:pt idx="1">
                  <c:v>7300</c:v>
                </c:pt>
                <c:pt idx="2">
                  <c:v>2480</c:v>
                </c:pt>
                <c:pt idx="3">
                  <c:v>58400</c:v>
                </c:pt>
                <c:pt idx="4">
                  <c:v>78000</c:v>
                </c:pt>
                <c:pt idx="5">
                  <c:v>4320</c:v>
                </c:pt>
                <c:pt idx="6">
                  <c:v>48500</c:v>
                </c:pt>
                <c:pt idx="7">
                  <c:v>15750</c:v>
                </c:pt>
                <c:pt idx="8">
                  <c:v>1060</c:v>
                </c:pt>
                <c:pt idx="9">
                  <c:v>27000</c:v>
                </c:pt>
              </c:numCache>
            </c:numRef>
          </c:val>
          <c:extLst>
            <c:ext xmlns:c16="http://schemas.microsoft.com/office/drawing/2014/chart" uri="{C3380CC4-5D6E-409C-BE32-E72D297353CC}">
              <c16:uniqueId val="{00000028-44B9-4D4A-B7C5-7838373C3724}"/>
            </c:ext>
          </c:extLst>
        </c:ser>
        <c:ser>
          <c:idx val="1"/>
          <c:order val="1"/>
          <c:tx>
            <c:strRef>
              <c:f>'sales based on products '!$C$3</c:f>
              <c:strCache>
                <c:ptCount val="1"/>
                <c:pt idx="0">
                  <c:v>Sum of Total Sales2</c:v>
                </c:pt>
              </c:strCache>
            </c:strRef>
          </c:tx>
          <c:dPt>
            <c:idx val="0"/>
            <c:bubble3D val="0"/>
            <c:spPr>
              <a:solidFill>
                <a:schemeClr val="accent4">
                  <a:shade val="42000"/>
                </a:schemeClr>
              </a:solidFill>
              <a:ln w="19050">
                <a:solidFill>
                  <a:schemeClr val="lt1"/>
                </a:solidFill>
              </a:ln>
              <a:effectLst/>
            </c:spPr>
            <c:extLst>
              <c:ext xmlns:c16="http://schemas.microsoft.com/office/drawing/2014/chart" uri="{C3380CC4-5D6E-409C-BE32-E72D297353CC}">
                <c16:uniqueId val="{00000015-791A-3649-9F28-EC56B8583FAF}"/>
              </c:ext>
            </c:extLst>
          </c:dPt>
          <c:dPt>
            <c:idx val="1"/>
            <c:bubble3D val="0"/>
            <c:spPr>
              <a:solidFill>
                <a:schemeClr val="accent4">
                  <a:shade val="55000"/>
                </a:schemeClr>
              </a:solidFill>
              <a:ln w="19050">
                <a:solidFill>
                  <a:schemeClr val="lt1"/>
                </a:solidFill>
              </a:ln>
              <a:effectLst/>
            </c:spPr>
            <c:extLst>
              <c:ext xmlns:c16="http://schemas.microsoft.com/office/drawing/2014/chart" uri="{C3380CC4-5D6E-409C-BE32-E72D297353CC}">
                <c16:uniqueId val="{00000017-791A-3649-9F28-EC56B8583FAF}"/>
              </c:ext>
            </c:extLst>
          </c:dPt>
          <c:dPt>
            <c:idx val="2"/>
            <c:bubble3D val="0"/>
            <c:spPr>
              <a:solidFill>
                <a:schemeClr val="accent4">
                  <a:shade val="68000"/>
                </a:schemeClr>
              </a:solidFill>
              <a:ln w="19050">
                <a:solidFill>
                  <a:schemeClr val="lt1"/>
                </a:solidFill>
              </a:ln>
              <a:effectLst/>
            </c:spPr>
            <c:extLst>
              <c:ext xmlns:c16="http://schemas.microsoft.com/office/drawing/2014/chart" uri="{C3380CC4-5D6E-409C-BE32-E72D297353CC}">
                <c16:uniqueId val="{00000019-791A-3649-9F28-EC56B8583FAF}"/>
              </c:ext>
            </c:extLst>
          </c:dPt>
          <c:dPt>
            <c:idx val="3"/>
            <c:bubble3D val="0"/>
            <c:spPr>
              <a:solidFill>
                <a:schemeClr val="accent4">
                  <a:shade val="80000"/>
                </a:schemeClr>
              </a:solidFill>
              <a:ln w="19050">
                <a:solidFill>
                  <a:schemeClr val="lt1"/>
                </a:solidFill>
              </a:ln>
              <a:effectLst/>
            </c:spPr>
            <c:extLst>
              <c:ext xmlns:c16="http://schemas.microsoft.com/office/drawing/2014/chart" uri="{C3380CC4-5D6E-409C-BE32-E72D297353CC}">
                <c16:uniqueId val="{0000001B-791A-3649-9F28-EC56B8583FAF}"/>
              </c:ext>
            </c:extLst>
          </c:dPt>
          <c:dPt>
            <c:idx val="4"/>
            <c:bubble3D val="0"/>
            <c:spPr>
              <a:solidFill>
                <a:schemeClr val="accent4">
                  <a:shade val="93000"/>
                </a:schemeClr>
              </a:solidFill>
              <a:ln w="19050">
                <a:solidFill>
                  <a:schemeClr val="lt1"/>
                </a:solidFill>
              </a:ln>
              <a:effectLst/>
            </c:spPr>
            <c:extLst>
              <c:ext xmlns:c16="http://schemas.microsoft.com/office/drawing/2014/chart" uri="{C3380CC4-5D6E-409C-BE32-E72D297353CC}">
                <c16:uniqueId val="{0000001D-791A-3649-9F28-EC56B8583FAF}"/>
              </c:ext>
            </c:extLst>
          </c:dPt>
          <c:dPt>
            <c:idx val="5"/>
            <c:bubble3D val="0"/>
            <c:spPr>
              <a:solidFill>
                <a:schemeClr val="accent4">
                  <a:tint val="94000"/>
                </a:schemeClr>
              </a:solidFill>
              <a:ln w="19050">
                <a:solidFill>
                  <a:schemeClr val="lt1"/>
                </a:solidFill>
              </a:ln>
              <a:effectLst/>
            </c:spPr>
            <c:extLst>
              <c:ext xmlns:c16="http://schemas.microsoft.com/office/drawing/2014/chart" uri="{C3380CC4-5D6E-409C-BE32-E72D297353CC}">
                <c16:uniqueId val="{0000001F-791A-3649-9F28-EC56B8583FAF}"/>
              </c:ext>
            </c:extLst>
          </c:dPt>
          <c:dPt>
            <c:idx val="6"/>
            <c:bubble3D val="0"/>
            <c:spPr>
              <a:solidFill>
                <a:schemeClr val="accent4">
                  <a:tint val="81000"/>
                </a:schemeClr>
              </a:solidFill>
              <a:ln w="19050">
                <a:solidFill>
                  <a:schemeClr val="lt1"/>
                </a:solidFill>
              </a:ln>
              <a:effectLst/>
            </c:spPr>
            <c:extLst>
              <c:ext xmlns:c16="http://schemas.microsoft.com/office/drawing/2014/chart" uri="{C3380CC4-5D6E-409C-BE32-E72D297353CC}">
                <c16:uniqueId val="{00000021-791A-3649-9F28-EC56B8583FAF}"/>
              </c:ext>
            </c:extLst>
          </c:dPt>
          <c:dPt>
            <c:idx val="7"/>
            <c:bubble3D val="0"/>
            <c:spPr>
              <a:solidFill>
                <a:schemeClr val="accent4">
                  <a:tint val="69000"/>
                </a:schemeClr>
              </a:solidFill>
              <a:ln w="19050">
                <a:solidFill>
                  <a:schemeClr val="lt1"/>
                </a:solidFill>
              </a:ln>
              <a:effectLst/>
            </c:spPr>
            <c:extLst>
              <c:ext xmlns:c16="http://schemas.microsoft.com/office/drawing/2014/chart" uri="{C3380CC4-5D6E-409C-BE32-E72D297353CC}">
                <c16:uniqueId val="{00000023-791A-3649-9F28-EC56B8583FAF}"/>
              </c:ext>
            </c:extLst>
          </c:dPt>
          <c:dPt>
            <c:idx val="8"/>
            <c:bubble3D val="0"/>
            <c:spPr>
              <a:solidFill>
                <a:schemeClr val="accent4">
                  <a:tint val="56000"/>
                </a:schemeClr>
              </a:solidFill>
              <a:ln w="19050">
                <a:solidFill>
                  <a:schemeClr val="lt1"/>
                </a:solidFill>
              </a:ln>
              <a:effectLst/>
            </c:spPr>
            <c:extLst>
              <c:ext xmlns:c16="http://schemas.microsoft.com/office/drawing/2014/chart" uri="{C3380CC4-5D6E-409C-BE32-E72D297353CC}">
                <c16:uniqueId val="{00000025-791A-3649-9F28-EC56B8583FAF}"/>
              </c:ext>
            </c:extLst>
          </c:dPt>
          <c:dPt>
            <c:idx val="9"/>
            <c:bubble3D val="0"/>
            <c:spPr>
              <a:solidFill>
                <a:schemeClr val="accent4">
                  <a:tint val="43000"/>
                </a:schemeClr>
              </a:solidFill>
              <a:ln w="19050">
                <a:solidFill>
                  <a:schemeClr val="lt1"/>
                </a:solidFill>
              </a:ln>
              <a:effectLst/>
            </c:spPr>
            <c:extLst>
              <c:ext xmlns:c16="http://schemas.microsoft.com/office/drawing/2014/chart" uri="{C3380CC4-5D6E-409C-BE32-E72D297353CC}">
                <c16:uniqueId val="{00000027-791A-3649-9F28-EC56B8583F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based on products '!$A$4:$A$13</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'sales based on products '!$C$4:$C$13</c:f>
              <c:numCache>
                <c:formatCode>0.00%</c:formatCode>
                <c:ptCount val="10"/>
                <c:pt idx="0">
                  <c:v>4.2444995796510074E-3</c:v>
                </c:pt>
                <c:pt idx="1">
                  <c:v>2.9937050175316286E-2</c:v>
                </c:pt>
                <c:pt idx="2">
                  <c:v>1.0170395128052656E-2</c:v>
                </c:pt>
                <c:pt idx="3">
                  <c:v>0.23949640140253028</c:v>
                </c:pt>
                <c:pt idx="4">
                  <c:v>0.31987533064036583</c:v>
                </c:pt>
                <c:pt idx="5">
                  <c:v>1.7716172158543337E-2</c:v>
                </c:pt>
                <c:pt idx="6">
                  <c:v>0.19889684020586848</c:v>
                </c:pt>
                <c:pt idx="7">
                  <c:v>6.4590210994689243E-2</c:v>
                </c:pt>
                <c:pt idx="8">
                  <c:v>4.3470237240870223E-3</c:v>
                </c:pt>
                <c:pt idx="9">
                  <c:v>0.11072607599089586</c:v>
                </c:pt>
              </c:numCache>
            </c:numRef>
          </c:val>
          <c:extLst>
            <c:ext xmlns:c16="http://schemas.microsoft.com/office/drawing/2014/chart" uri="{C3380CC4-5D6E-409C-BE32-E72D297353CC}">
              <c16:uniqueId val="{00000029-44B9-4D4A-B7C5-7838373C3724}"/>
            </c:ext>
          </c:extLst>
        </c:ser>
        <c:dLbls>
          <c:dLblPos val="ctr"/>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139700</xdr:colOff>
      <xdr:row>2</xdr:row>
      <xdr:rowOff>177800</xdr:rowOff>
    </xdr:from>
    <xdr:to>
      <xdr:col>10</xdr:col>
      <xdr:colOff>787400</xdr:colOff>
      <xdr:row>22</xdr:row>
      <xdr:rowOff>127000</xdr:rowOff>
    </xdr:to>
    <xdr:graphicFrame macro="">
      <xdr:nvGraphicFramePr>
        <xdr:cNvPr id="2" name="Chart 1">
          <a:extLst>
            <a:ext uri="{FF2B5EF4-FFF2-40B4-BE49-F238E27FC236}">
              <a16:creationId xmlns:a16="http://schemas.microsoft.com/office/drawing/2014/main" id="{8A5A14C6-131D-CBC7-D34D-94745D870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819150</xdr:colOff>
      <xdr:row>9</xdr:row>
      <xdr:rowOff>0</xdr:rowOff>
    </xdr:from>
    <xdr:to>
      <xdr:col>11</xdr:col>
      <xdr:colOff>381000</xdr:colOff>
      <xdr:row>32</xdr:row>
      <xdr:rowOff>190500</xdr:rowOff>
    </xdr:to>
    <xdr:graphicFrame macro="">
      <xdr:nvGraphicFramePr>
        <xdr:cNvPr id="2" name="Chart 1">
          <a:extLst>
            <a:ext uri="{FF2B5EF4-FFF2-40B4-BE49-F238E27FC236}">
              <a16:creationId xmlns:a16="http://schemas.microsoft.com/office/drawing/2014/main" id="{807574BB-3BCF-D935-1362-8AD8F5599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133350</xdr:colOff>
      <xdr:row>4</xdr:row>
      <xdr:rowOff>158750</xdr:rowOff>
    </xdr:from>
    <xdr:to>
      <xdr:col>12</xdr:col>
      <xdr:colOff>774700</xdr:colOff>
      <xdr:row>29</xdr:row>
      <xdr:rowOff>76200</xdr:rowOff>
    </xdr:to>
    <xdr:graphicFrame macro="">
      <xdr:nvGraphicFramePr>
        <xdr:cNvPr id="5" name="Chart 4">
          <a:extLst>
            <a:ext uri="{FF2B5EF4-FFF2-40B4-BE49-F238E27FC236}">
              <a16:creationId xmlns:a16="http://schemas.microsoft.com/office/drawing/2014/main" id="{FED41837-B4A9-263D-D847-87C146C83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406400</xdr:colOff>
      <xdr:row>11</xdr:row>
      <xdr:rowOff>171450</xdr:rowOff>
    </xdr:from>
    <xdr:to>
      <xdr:col>10</xdr:col>
      <xdr:colOff>209550</xdr:colOff>
      <xdr:row>31</xdr:row>
      <xdr:rowOff>127000</xdr:rowOff>
    </xdr:to>
    <xdr:graphicFrame macro="">
      <xdr:nvGraphicFramePr>
        <xdr:cNvPr id="2" name="Chart 1">
          <a:extLst>
            <a:ext uri="{FF2B5EF4-FFF2-40B4-BE49-F238E27FC236}">
              <a16:creationId xmlns:a16="http://schemas.microsoft.com/office/drawing/2014/main" id="{BC629DF2-53AC-2359-E1A4-A84E37036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488950</xdr:colOff>
      <xdr:row>11</xdr:row>
      <xdr:rowOff>171450</xdr:rowOff>
    </xdr:from>
    <xdr:to>
      <xdr:col>10</xdr:col>
      <xdr:colOff>107950</xdr:colOff>
      <xdr:row>30</xdr:row>
      <xdr:rowOff>60000</xdr:rowOff>
    </xdr:to>
    <xdr:graphicFrame macro="">
      <xdr:nvGraphicFramePr>
        <xdr:cNvPr id="2" name="Chart 1">
          <a:extLst>
            <a:ext uri="{FF2B5EF4-FFF2-40B4-BE49-F238E27FC236}">
              <a16:creationId xmlns:a16="http://schemas.microsoft.com/office/drawing/2014/main" id="{B8FE0BB0-B729-A91F-C22C-042A80C8D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345515</xdr:colOff>
      <xdr:row>8</xdr:row>
      <xdr:rowOff>168089</xdr:rowOff>
    </xdr:from>
    <xdr:to>
      <xdr:col>9</xdr:col>
      <xdr:colOff>522941</xdr:colOff>
      <xdr:row>25</xdr:row>
      <xdr:rowOff>69850</xdr:rowOff>
    </xdr:to>
    <xdr:graphicFrame macro="">
      <xdr:nvGraphicFramePr>
        <xdr:cNvPr id="2" name="Chart 1">
          <a:extLst>
            <a:ext uri="{FF2B5EF4-FFF2-40B4-BE49-F238E27FC236}">
              <a16:creationId xmlns:a16="http://schemas.microsoft.com/office/drawing/2014/main" id="{FEFD24E5-105B-3A60-17DB-A82B7A580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1</xdr:col>
      <xdr:colOff>12821</xdr:colOff>
      <xdr:row>2</xdr:row>
      <xdr:rowOff>4018</xdr:rowOff>
    </xdr:from>
    <xdr:ext cx="2014497" cy="1021134"/>
    <xdr:pic>
      <xdr:nvPicPr>
        <xdr:cNvPr id="2" name="Picture 1">
          <a:extLst>
            <a:ext uri="{FF2B5EF4-FFF2-40B4-BE49-F238E27FC236}">
              <a16:creationId xmlns:a16="http://schemas.microsoft.com/office/drawing/2014/main" id="{8ECFB136-D9B5-6D4C-8FA4-419A8106C3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7248" y="614781"/>
          <a:ext cx="2014497" cy="1021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xdr:col>
      <xdr:colOff>0</xdr:colOff>
      <xdr:row>15</xdr:row>
      <xdr:rowOff>0</xdr:rowOff>
    </xdr:from>
    <xdr:to>
      <xdr:col>8</xdr:col>
      <xdr:colOff>0</xdr:colOff>
      <xdr:row>29</xdr:row>
      <xdr:rowOff>171236</xdr:rowOff>
    </xdr:to>
    <xdr:graphicFrame macro="">
      <xdr:nvGraphicFramePr>
        <xdr:cNvPr id="3" name="Chart 2">
          <a:extLst>
            <a:ext uri="{FF2B5EF4-FFF2-40B4-BE49-F238E27FC236}">
              <a16:creationId xmlns:a16="http://schemas.microsoft.com/office/drawing/2014/main" id="{E836CCB6-E91F-E944-984C-214F234AC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33</xdr:row>
      <xdr:rowOff>0</xdr:rowOff>
    </xdr:from>
    <xdr:to>
      <xdr:col>5</xdr:col>
      <xdr:colOff>31358</xdr:colOff>
      <xdr:row>54</xdr:row>
      <xdr:rowOff>15679</xdr:rowOff>
    </xdr:to>
    <xdr:graphicFrame macro="">
      <xdr:nvGraphicFramePr>
        <xdr:cNvPr id="4" name="Chart 3">
          <a:extLst>
            <a:ext uri="{FF2B5EF4-FFF2-40B4-BE49-F238E27FC236}">
              <a16:creationId xmlns:a16="http://schemas.microsoft.com/office/drawing/2014/main" id="{55047A23-5F16-884E-8CD5-5647CEDA0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6349</xdr:colOff>
      <xdr:row>32</xdr:row>
      <xdr:rowOff>228313</xdr:rowOff>
    </xdr:from>
    <xdr:to>
      <xdr:col>10</xdr:col>
      <xdr:colOff>813370</xdr:colOff>
      <xdr:row>53</xdr:row>
      <xdr:rowOff>200025</xdr:rowOff>
    </xdr:to>
    <xdr:graphicFrame macro="">
      <xdr:nvGraphicFramePr>
        <xdr:cNvPr id="5" name="Chart 4">
          <a:extLst>
            <a:ext uri="{FF2B5EF4-FFF2-40B4-BE49-F238E27FC236}">
              <a16:creationId xmlns:a16="http://schemas.microsoft.com/office/drawing/2014/main" id="{43549F6C-7F96-6F42-A9A0-33C51A43E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57</xdr:row>
      <xdr:rowOff>0</xdr:rowOff>
    </xdr:from>
    <xdr:to>
      <xdr:col>5</xdr:col>
      <xdr:colOff>25400</xdr:colOff>
      <xdr:row>76</xdr:row>
      <xdr:rowOff>25400</xdr:rowOff>
    </xdr:to>
    <xdr:graphicFrame macro="">
      <xdr:nvGraphicFramePr>
        <xdr:cNvPr id="6" name="Chart 5">
          <a:extLst>
            <a:ext uri="{FF2B5EF4-FFF2-40B4-BE49-F238E27FC236}">
              <a16:creationId xmlns:a16="http://schemas.microsoft.com/office/drawing/2014/main" id="{2B5FE240-DB4A-A742-ADDA-F0BC7A6E6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10808</xdr:colOff>
      <xdr:row>57</xdr:row>
      <xdr:rowOff>0</xdr:rowOff>
    </xdr:from>
    <xdr:to>
      <xdr:col>11</xdr:col>
      <xdr:colOff>6349</xdr:colOff>
      <xdr:row>76</xdr:row>
      <xdr:rowOff>16213</xdr:rowOff>
    </xdr:to>
    <xdr:graphicFrame macro="">
      <xdr:nvGraphicFramePr>
        <xdr:cNvPr id="7" name="Chart 6">
          <a:extLst>
            <a:ext uri="{FF2B5EF4-FFF2-40B4-BE49-F238E27FC236}">
              <a16:creationId xmlns:a16="http://schemas.microsoft.com/office/drawing/2014/main" id="{93C68C1B-91B4-5A4F-9F5C-934A618B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79</xdr:row>
      <xdr:rowOff>1</xdr:rowOff>
    </xdr:from>
    <xdr:to>
      <xdr:col>5</xdr:col>
      <xdr:colOff>12701</xdr:colOff>
      <xdr:row>90</xdr:row>
      <xdr:rowOff>25400</xdr:rowOff>
    </xdr:to>
    <xdr:graphicFrame macro="">
      <xdr:nvGraphicFramePr>
        <xdr:cNvPr id="8" name="Chart 7">
          <a:extLst>
            <a:ext uri="{FF2B5EF4-FFF2-40B4-BE49-F238E27FC236}">
              <a16:creationId xmlns:a16="http://schemas.microsoft.com/office/drawing/2014/main" id="{B4530736-C34D-2F4A-A7BD-E659F8D48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51647</xdr:colOff>
      <xdr:row>19</xdr:row>
      <xdr:rowOff>106680</xdr:rowOff>
    </xdr:from>
    <xdr:to>
      <xdr:col>9</xdr:col>
      <xdr:colOff>317501</xdr:colOff>
      <xdr:row>28</xdr:row>
      <xdr:rowOff>139700</xdr:rowOff>
    </xdr:to>
    <mc:AlternateContent xmlns:mc="http://schemas.openxmlformats.org/markup-compatibility/2006" xmlns:a14="http://schemas.microsoft.com/office/drawing/2010/main">
      <mc:Choice Requires="a14">
        <xdr:graphicFrame macro="">
          <xdr:nvGraphicFramePr>
            <xdr:cNvPr id="10" name="Days of the week ">
              <a:extLst>
                <a:ext uri="{FF2B5EF4-FFF2-40B4-BE49-F238E27FC236}">
                  <a16:creationId xmlns:a16="http://schemas.microsoft.com/office/drawing/2014/main" id="{63D0FD5E-CC71-60D9-5F72-1FAE3F2F8CA6}"/>
                </a:ext>
              </a:extLst>
            </xdr:cNvPr>
            <xdr:cNvGraphicFramePr/>
          </xdr:nvGraphicFramePr>
          <xdr:xfrm>
            <a:off x="0" y="0"/>
            <a:ext cx="0" cy="0"/>
          </xdr:xfrm>
          <a:graphic>
            <a:graphicData uri="http://schemas.microsoft.com/office/drawing/2010/slicer">
              <sle:slicer xmlns:sle="http://schemas.microsoft.com/office/drawing/2010/slicer" name="Days of the week "/>
            </a:graphicData>
          </a:graphic>
        </xdr:graphicFrame>
      </mc:Choice>
      <mc:Fallback xmlns="">
        <xdr:sp macro="" textlink="">
          <xdr:nvSpPr>
            <xdr:cNvPr id="0" name=""/>
            <xdr:cNvSpPr>
              <a:spLocks noTextEdit="1"/>
            </xdr:cNvSpPr>
          </xdr:nvSpPr>
          <xdr:spPr>
            <a:xfrm>
              <a:off x="9627447" y="4170680"/>
              <a:ext cx="1256454" cy="18618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312081</xdr:colOff>
      <xdr:row>15</xdr:row>
      <xdr:rowOff>168604</xdr:rowOff>
    </xdr:from>
    <xdr:to>
      <xdr:col>10</xdr:col>
      <xdr:colOff>800100</xdr:colOff>
      <xdr:row>22</xdr:row>
      <xdr:rowOff>114300</xdr:rowOff>
    </xdr:to>
    <mc:AlternateContent xmlns:mc="http://schemas.openxmlformats.org/markup-compatibility/2006" xmlns:a14="http://schemas.microsoft.com/office/drawing/2010/main">
      <mc:Choice Requires="a14">
        <xdr:graphicFrame macro="">
          <xdr:nvGraphicFramePr>
            <xdr:cNvPr id="12" name="Category">
              <a:extLst>
                <a:ext uri="{FF2B5EF4-FFF2-40B4-BE49-F238E27FC236}">
                  <a16:creationId xmlns:a16="http://schemas.microsoft.com/office/drawing/2014/main" id="{A2F646D1-D41D-6894-95C3-BBD2B243602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878481" y="3419804"/>
              <a:ext cx="1377019" cy="13680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289178</xdr:colOff>
      <xdr:row>22</xdr:row>
      <xdr:rowOff>135467</xdr:rowOff>
    </xdr:from>
    <xdr:to>
      <xdr:col>10</xdr:col>
      <xdr:colOff>787656</xdr:colOff>
      <xdr:row>28</xdr:row>
      <xdr:rowOff>77893</xdr:rowOff>
    </xdr:to>
    <mc:AlternateContent xmlns:mc="http://schemas.openxmlformats.org/markup-compatibility/2006" xmlns:a14="http://schemas.microsoft.com/office/drawing/2010/main">
      <mc:Choice Requires="a14">
        <xdr:graphicFrame macro="">
          <xdr:nvGraphicFramePr>
            <xdr:cNvPr id="14" name="Customer Location">
              <a:extLst>
                <a:ext uri="{FF2B5EF4-FFF2-40B4-BE49-F238E27FC236}">
                  <a16:creationId xmlns:a16="http://schemas.microsoft.com/office/drawing/2014/main" id="{6D3B2464-4009-F5DC-90FD-3DB2AF6575BD}"/>
                </a:ext>
              </a:extLst>
            </xdr:cNvPr>
            <xdr:cNvGraphicFramePr/>
          </xdr:nvGraphicFramePr>
          <xdr:xfrm>
            <a:off x="0" y="0"/>
            <a:ext cx="0" cy="0"/>
          </xdr:xfrm>
          <a:graphic>
            <a:graphicData uri="http://schemas.microsoft.com/office/drawing/2010/slicer">
              <sle:slicer xmlns:sle="http://schemas.microsoft.com/office/drawing/2010/slicer" name="Customer Location"/>
            </a:graphicData>
          </a:graphic>
        </xdr:graphicFrame>
      </mc:Choice>
      <mc:Fallback xmlns="">
        <xdr:sp macro="" textlink="">
          <xdr:nvSpPr>
            <xdr:cNvPr id="0" name=""/>
            <xdr:cNvSpPr>
              <a:spLocks noTextEdit="1"/>
            </xdr:cNvSpPr>
          </xdr:nvSpPr>
          <xdr:spPr>
            <a:xfrm>
              <a:off x="10855578" y="4809067"/>
              <a:ext cx="1387478" cy="11616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8441</xdr:colOff>
      <xdr:row>15</xdr:row>
      <xdr:rowOff>31448</xdr:rowOff>
    </xdr:from>
    <xdr:to>
      <xdr:col>9</xdr:col>
      <xdr:colOff>285750</xdr:colOff>
      <xdr:row>19</xdr:row>
      <xdr:rowOff>82550</xdr:rowOff>
    </xdr:to>
    <mc:AlternateContent xmlns:mc="http://schemas.openxmlformats.org/markup-compatibility/2006" xmlns:a14="http://schemas.microsoft.com/office/drawing/2010/main">
      <mc:Choice Requires="a14">
        <xdr:graphicFrame macro="">
          <xdr:nvGraphicFramePr>
            <xdr:cNvPr id="16" name="Status">
              <a:extLst>
                <a:ext uri="{FF2B5EF4-FFF2-40B4-BE49-F238E27FC236}">
                  <a16:creationId xmlns:a16="http://schemas.microsoft.com/office/drawing/2014/main" id="{C3918D2B-433F-E514-94A5-8C846FF29F76}"/>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9609641" y="3316515"/>
              <a:ext cx="1276376" cy="8639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Shrestha" refreshedDate="45775.609082986113" createdVersion="8" refreshedVersion="8" minRefreshableVersion="3" recordCount="250" xr:uid="{BCF77228-246E-4F44-809F-23022BD1EB16}">
  <cacheSource type="worksheet">
    <worksheetSource name="Table1"/>
  </cacheSource>
  <cacheFields count="14">
    <cacheField name="Order ID" numFmtId="0">
      <sharedItems/>
    </cacheField>
    <cacheField name="Date" numFmtId="14">
      <sharedItems containsSemiMixedTypes="0" containsNonDate="0" containsDate="1" containsString="0" minDate="2025-02-02T00:00:00" maxDate="2025-04-03T00:00:00" count="60">
        <d v="2025-03-14T00:00:00"/>
        <d v="2025-03-20T00:00:00"/>
        <d v="2025-02-15T00:00:00"/>
        <d v="2025-02-19T00:00:00"/>
        <d v="2025-03-10T00:00:00"/>
        <d v="2025-03-18T00:00:00"/>
        <d v="2025-03-02T00:00:00"/>
        <d v="2025-03-08T00:00:00"/>
        <d v="2025-03-12T00:00:00"/>
        <d v="2025-02-17T00:00:00"/>
        <d v="2025-03-13T00:00:00"/>
        <d v="2025-03-01T00:00:00"/>
        <d v="2025-03-04T00:00:00"/>
        <d v="2025-02-20T00:00:00"/>
        <d v="2025-02-26T00:00:00"/>
        <d v="2025-04-01T00:00:00"/>
        <d v="2025-02-10T00:00:00"/>
        <d v="2025-03-22T00:00:00"/>
        <d v="2025-03-07T00:00:00"/>
        <d v="2025-02-05T00:00:00"/>
        <d v="2025-02-23T00:00:00"/>
        <d v="2025-03-24T00:00:00"/>
        <d v="2025-02-14T00:00:00"/>
        <d v="2025-02-07T00:00:00"/>
        <d v="2025-02-03T00:00:00"/>
        <d v="2025-02-12T00:00:00"/>
        <d v="2025-02-04T00:00:00"/>
        <d v="2025-04-02T00:00:00"/>
        <d v="2025-02-09T00:00:00"/>
        <d v="2025-02-16T00:00:00"/>
        <d v="2025-03-26T00:00:00"/>
        <d v="2025-03-17T00:00:00"/>
        <d v="2025-02-08T00:00:00"/>
        <d v="2025-03-15T00:00:00"/>
        <d v="2025-03-06T00:00:00"/>
        <d v="2025-02-11T00:00:00"/>
        <d v="2025-02-18T00:00:00"/>
        <d v="2025-02-24T00:00:00"/>
        <d v="2025-03-19T00:00:00"/>
        <d v="2025-03-11T00:00:00"/>
        <d v="2025-03-30T00:00:00"/>
        <d v="2025-02-13T00:00:00"/>
        <d v="2025-03-16T00:00:00"/>
        <d v="2025-03-31T00:00:00"/>
        <d v="2025-02-25T00:00:00"/>
        <d v="2025-03-25T00:00:00"/>
        <d v="2025-03-09T00:00:00"/>
        <d v="2025-02-28T00:00:00"/>
        <d v="2025-02-06T00:00:00"/>
        <d v="2025-02-22T00:00:00"/>
        <d v="2025-03-21T00:00:00"/>
        <d v="2025-02-27T00:00:00"/>
        <d v="2025-03-28T00:00:00"/>
        <d v="2025-03-23T00:00:00"/>
        <d v="2025-03-29T00:00:00"/>
        <d v="2025-03-27T00:00:00"/>
        <d v="2025-03-03T00:00:00"/>
        <d v="2025-02-21T00:00:00"/>
        <d v="2025-02-02T00:00:00"/>
        <d v="2025-03-05T00:00:00"/>
      </sharedItems>
      <fieldGroup par="13"/>
    </cacheField>
    <cacheField name="Days of the week " numFmtId="14">
      <sharedItems containsNonDate="0" count="7">
        <s v="Friday"/>
        <s v="Thursday"/>
        <s v="Saturday"/>
        <s v="Wednesday"/>
        <s v="Monday"/>
        <s v="Tuesday"/>
        <s v="Sunday"/>
      </sharedItems>
    </cacheField>
    <cacheField name="Product" numFmtId="0">
      <sharedItems count="10">
        <s v="Running Shoes"/>
        <s v="Headphones"/>
        <s v="Smartwatch"/>
        <s v="T-Shirt"/>
        <s v="Smartphone"/>
        <s v="Book"/>
        <s v="Jeans"/>
        <s v="Laptop"/>
        <s v="Washing Machine"/>
        <s v="Refrigerator"/>
      </sharedItems>
    </cacheField>
    <cacheField name="Category" numFmtId="0">
      <sharedItems count="5">
        <s v="Footwear"/>
        <s v="Electronics"/>
        <s v="Clothing"/>
        <s v="Books"/>
        <s v="Home Appliances"/>
      </sharedItems>
    </cacheField>
    <cacheField name="Price" numFmtId="0">
      <sharedItems containsSemiMixedTypes="0" containsString="0" containsNumber="1" containsInteger="1" minValue="15" maxValue="1200"/>
    </cacheField>
    <cacheField name="Quantity" numFmtId="0">
      <sharedItems containsSemiMixedTypes="0" containsString="0" containsNumber="1" containsInteger="1" minValue="1" maxValue="5"/>
    </cacheField>
    <cacheField name="Total Sales" numFmtId="0">
      <sharedItems containsSemiMixedTypes="0" containsString="0" containsNumber="1" containsInteger="1" minValue="15" maxValue="6000"/>
    </cacheField>
    <cacheField name="Customer Name" numFmtId="0">
      <sharedItems count="10">
        <s v="Emma Clark"/>
        <s v="Emily Johnson"/>
        <s v="John Doe"/>
        <s v="Olivia Wilson"/>
        <s v="Sophia Miller"/>
        <s v="David Lee"/>
        <s v="Michael Brown"/>
        <s v="Daniel Harris"/>
        <s v="Chris White"/>
        <s v="Jane Smith"/>
      </sharedItems>
    </cacheField>
    <cacheField name="Customer Location" numFmtId="0">
      <sharedItems count="10">
        <s v="New York"/>
        <s v="San Francisco"/>
        <s v="Denver"/>
        <s v="Dallas"/>
        <s v="Houston"/>
        <s v="Miami"/>
        <s v="Boston"/>
        <s v="Seattle"/>
        <s v="Los Angeles"/>
        <s v="Chicago"/>
      </sharedItems>
    </cacheField>
    <cacheField name="Payment Method" numFmtId="0">
      <sharedItems count="5">
        <s v="Debit Card"/>
        <s v="Amazon Pay"/>
        <s v="Credit Card"/>
        <s v="PayPal"/>
        <s v="Gift Card"/>
      </sharedItems>
    </cacheField>
    <cacheField name="Status" numFmtId="0">
      <sharedItems count="3">
        <s v="Cancelled"/>
        <s v="Pending"/>
        <s v="Completed"/>
      </sharedItems>
    </cacheField>
    <cacheField name="Days (Date)" numFmtId="0" databaseField="0">
      <fieldGroup base="1">
        <rangePr groupBy="days" startDate="2025-02-02T00:00:00" endDate="2025-04-03T00:00:00"/>
        <groupItems count="368">
          <s v="&lt;2/2/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4/2025"/>
        </groupItems>
      </fieldGroup>
    </cacheField>
    <cacheField name="Months (Date)" numFmtId="0" databaseField="0">
      <fieldGroup base="1">
        <rangePr groupBy="months" startDate="2025-02-02T00:00:00" endDate="2025-04-03T00:00:00"/>
        <groupItems count="14">
          <s v="&lt;2/2/2025"/>
          <s v="Jan"/>
          <s v="Feb"/>
          <s v="Mar"/>
          <s v="Apr"/>
          <s v="May"/>
          <s v="Jun"/>
          <s v="Jul"/>
          <s v="Aug"/>
          <s v="Sep"/>
          <s v="Oct"/>
          <s v="Nov"/>
          <s v="Dec"/>
          <s v="&gt;3/4/2025"/>
        </groupItems>
      </fieldGroup>
    </cacheField>
  </cacheFields>
  <extLst>
    <ext xmlns:x14="http://schemas.microsoft.com/office/spreadsheetml/2009/9/main" uri="{725AE2AE-9491-48be-B2B4-4EB974FC3084}">
      <x14:pivotCacheDefinition pivotCacheId="1335416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ORD0001"/>
    <x v="0"/>
    <x v="0"/>
    <x v="0"/>
    <x v="0"/>
    <n v="60"/>
    <n v="3"/>
    <n v="180"/>
    <x v="0"/>
    <x v="0"/>
    <x v="0"/>
    <x v="0"/>
  </r>
  <r>
    <s v="ORD0002"/>
    <x v="1"/>
    <x v="1"/>
    <x v="1"/>
    <x v="1"/>
    <n v="100"/>
    <n v="4"/>
    <n v="400"/>
    <x v="1"/>
    <x v="1"/>
    <x v="0"/>
    <x v="1"/>
  </r>
  <r>
    <s v="ORD0003"/>
    <x v="2"/>
    <x v="2"/>
    <x v="0"/>
    <x v="0"/>
    <n v="60"/>
    <n v="2"/>
    <n v="120"/>
    <x v="2"/>
    <x v="2"/>
    <x v="1"/>
    <x v="0"/>
  </r>
  <r>
    <s v="ORD0004"/>
    <x v="3"/>
    <x v="3"/>
    <x v="0"/>
    <x v="0"/>
    <n v="60"/>
    <n v="3"/>
    <n v="180"/>
    <x v="3"/>
    <x v="3"/>
    <x v="2"/>
    <x v="1"/>
  </r>
  <r>
    <s v="ORD0005"/>
    <x v="4"/>
    <x v="4"/>
    <x v="2"/>
    <x v="1"/>
    <n v="150"/>
    <n v="3"/>
    <n v="450"/>
    <x v="0"/>
    <x v="0"/>
    <x v="0"/>
    <x v="1"/>
  </r>
  <r>
    <s v="ORD0006"/>
    <x v="0"/>
    <x v="0"/>
    <x v="3"/>
    <x v="2"/>
    <n v="20"/>
    <n v="1"/>
    <n v="20"/>
    <x v="2"/>
    <x v="3"/>
    <x v="2"/>
    <x v="1"/>
  </r>
  <r>
    <s v="ORD0007"/>
    <x v="5"/>
    <x v="5"/>
    <x v="2"/>
    <x v="1"/>
    <n v="150"/>
    <n v="4"/>
    <n v="600"/>
    <x v="0"/>
    <x v="4"/>
    <x v="3"/>
    <x v="2"/>
  </r>
  <r>
    <s v="ORD0008"/>
    <x v="6"/>
    <x v="6"/>
    <x v="4"/>
    <x v="1"/>
    <n v="500"/>
    <n v="1"/>
    <n v="500"/>
    <x v="4"/>
    <x v="5"/>
    <x v="3"/>
    <x v="2"/>
  </r>
  <r>
    <s v="ORD0009"/>
    <x v="7"/>
    <x v="2"/>
    <x v="3"/>
    <x v="2"/>
    <n v="20"/>
    <n v="3"/>
    <n v="60"/>
    <x v="4"/>
    <x v="6"/>
    <x v="3"/>
    <x v="2"/>
  </r>
  <r>
    <s v="ORD0010"/>
    <x v="8"/>
    <x v="3"/>
    <x v="4"/>
    <x v="1"/>
    <n v="500"/>
    <n v="1"/>
    <n v="500"/>
    <x v="1"/>
    <x v="1"/>
    <x v="2"/>
    <x v="0"/>
  </r>
  <r>
    <s v="ORD0011"/>
    <x v="9"/>
    <x v="4"/>
    <x v="5"/>
    <x v="3"/>
    <n v="15"/>
    <n v="2"/>
    <n v="30"/>
    <x v="5"/>
    <x v="6"/>
    <x v="1"/>
    <x v="1"/>
  </r>
  <r>
    <s v="ORD0012"/>
    <x v="10"/>
    <x v="1"/>
    <x v="6"/>
    <x v="2"/>
    <n v="40"/>
    <n v="4"/>
    <n v="160"/>
    <x v="6"/>
    <x v="3"/>
    <x v="2"/>
    <x v="2"/>
  </r>
  <r>
    <s v="ORD0013"/>
    <x v="11"/>
    <x v="2"/>
    <x v="7"/>
    <x v="1"/>
    <n v="800"/>
    <n v="2"/>
    <n v="1600"/>
    <x v="7"/>
    <x v="1"/>
    <x v="4"/>
    <x v="1"/>
  </r>
  <r>
    <s v="ORD0014"/>
    <x v="12"/>
    <x v="5"/>
    <x v="8"/>
    <x v="4"/>
    <n v="600"/>
    <n v="3"/>
    <n v="1800"/>
    <x v="6"/>
    <x v="5"/>
    <x v="2"/>
    <x v="0"/>
  </r>
  <r>
    <s v="ORD0015"/>
    <x v="13"/>
    <x v="1"/>
    <x v="2"/>
    <x v="1"/>
    <n v="150"/>
    <n v="4"/>
    <n v="600"/>
    <x v="2"/>
    <x v="7"/>
    <x v="2"/>
    <x v="2"/>
  </r>
  <r>
    <s v="ORD0016"/>
    <x v="14"/>
    <x v="3"/>
    <x v="9"/>
    <x v="4"/>
    <n v="1200"/>
    <n v="1"/>
    <n v="1200"/>
    <x v="2"/>
    <x v="6"/>
    <x v="2"/>
    <x v="0"/>
  </r>
  <r>
    <s v="ORD0017"/>
    <x v="15"/>
    <x v="5"/>
    <x v="3"/>
    <x v="2"/>
    <n v="20"/>
    <n v="1"/>
    <n v="20"/>
    <x v="0"/>
    <x v="0"/>
    <x v="1"/>
    <x v="2"/>
  </r>
  <r>
    <s v="ORD0018"/>
    <x v="16"/>
    <x v="4"/>
    <x v="4"/>
    <x v="1"/>
    <n v="500"/>
    <n v="2"/>
    <n v="1000"/>
    <x v="6"/>
    <x v="8"/>
    <x v="1"/>
    <x v="2"/>
  </r>
  <r>
    <s v="ORD0019"/>
    <x v="17"/>
    <x v="2"/>
    <x v="0"/>
    <x v="0"/>
    <n v="60"/>
    <n v="3"/>
    <n v="180"/>
    <x v="3"/>
    <x v="4"/>
    <x v="2"/>
    <x v="2"/>
  </r>
  <r>
    <s v="ORD0020"/>
    <x v="18"/>
    <x v="0"/>
    <x v="1"/>
    <x v="1"/>
    <n v="100"/>
    <n v="4"/>
    <n v="400"/>
    <x v="3"/>
    <x v="7"/>
    <x v="0"/>
    <x v="1"/>
  </r>
  <r>
    <s v="ORD0021"/>
    <x v="19"/>
    <x v="3"/>
    <x v="1"/>
    <x v="1"/>
    <n v="100"/>
    <n v="3"/>
    <n v="300"/>
    <x v="8"/>
    <x v="5"/>
    <x v="0"/>
    <x v="0"/>
  </r>
  <r>
    <s v="ORD0022"/>
    <x v="18"/>
    <x v="0"/>
    <x v="9"/>
    <x v="4"/>
    <n v="1200"/>
    <n v="4"/>
    <n v="4800"/>
    <x v="3"/>
    <x v="4"/>
    <x v="2"/>
    <x v="1"/>
  </r>
  <r>
    <s v="ORD0023"/>
    <x v="20"/>
    <x v="6"/>
    <x v="5"/>
    <x v="3"/>
    <n v="15"/>
    <n v="1"/>
    <n v="15"/>
    <x v="0"/>
    <x v="4"/>
    <x v="2"/>
    <x v="1"/>
  </r>
  <r>
    <s v="ORD0024"/>
    <x v="21"/>
    <x v="4"/>
    <x v="9"/>
    <x v="4"/>
    <n v="1200"/>
    <n v="3"/>
    <n v="3600"/>
    <x v="8"/>
    <x v="3"/>
    <x v="2"/>
    <x v="0"/>
  </r>
  <r>
    <s v="ORD0025"/>
    <x v="6"/>
    <x v="6"/>
    <x v="5"/>
    <x v="3"/>
    <n v="15"/>
    <n v="5"/>
    <n v="75"/>
    <x v="4"/>
    <x v="7"/>
    <x v="1"/>
    <x v="2"/>
  </r>
  <r>
    <s v="ORD0026"/>
    <x v="22"/>
    <x v="0"/>
    <x v="8"/>
    <x v="4"/>
    <n v="600"/>
    <n v="1"/>
    <n v="600"/>
    <x v="3"/>
    <x v="6"/>
    <x v="0"/>
    <x v="0"/>
  </r>
  <r>
    <s v="ORD0027"/>
    <x v="23"/>
    <x v="0"/>
    <x v="3"/>
    <x v="2"/>
    <n v="20"/>
    <n v="1"/>
    <n v="20"/>
    <x v="7"/>
    <x v="0"/>
    <x v="1"/>
    <x v="1"/>
  </r>
  <r>
    <s v="ORD0028"/>
    <x v="24"/>
    <x v="4"/>
    <x v="1"/>
    <x v="1"/>
    <n v="100"/>
    <n v="1"/>
    <n v="100"/>
    <x v="9"/>
    <x v="9"/>
    <x v="1"/>
    <x v="2"/>
  </r>
  <r>
    <s v="ORD0029"/>
    <x v="25"/>
    <x v="3"/>
    <x v="4"/>
    <x v="1"/>
    <n v="500"/>
    <n v="1"/>
    <n v="500"/>
    <x v="4"/>
    <x v="2"/>
    <x v="2"/>
    <x v="0"/>
  </r>
  <r>
    <s v="ORD0030"/>
    <x v="16"/>
    <x v="4"/>
    <x v="8"/>
    <x v="4"/>
    <n v="600"/>
    <n v="3"/>
    <n v="1800"/>
    <x v="1"/>
    <x v="3"/>
    <x v="4"/>
    <x v="0"/>
  </r>
  <r>
    <s v="ORD0031"/>
    <x v="21"/>
    <x v="4"/>
    <x v="4"/>
    <x v="1"/>
    <n v="500"/>
    <n v="1"/>
    <n v="500"/>
    <x v="2"/>
    <x v="4"/>
    <x v="4"/>
    <x v="1"/>
  </r>
  <r>
    <s v="ORD0032"/>
    <x v="4"/>
    <x v="4"/>
    <x v="4"/>
    <x v="1"/>
    <n v="500"/>
    <n v="4"/>
    <n v="2000"/>
    <x v="6"/>
    <x v="7"/>
    <x v="3"/>
    <x v="1"/>
  </r>
  <r>
    <s v="ORD0033"/>
    <x v="26"/>
    <x v="5"/>
    <x v="5"/>
    <x v="3"/>
    <n v="15"/>
    <n v="1"/>
    <n v="15"/>
    <x v="3"/>
    <x v="0"/>
    <x v="0"/>
    <x v="0"/>
  </r>
  <r>
    <s v="ORD0034"/>
    <x v="27"/>
    <x v="3"/>
    <x v="3"/>
    <x v="2"/>
    <n v="20"/>
    <n v="5"/>
    <n v="100"/>
    <x v="9"/>
    <x v="0"/>
    <x v="2"/>
    <x v="1"/>
  </r>
  <r>
    <s v="ORD0035"/>
    <x v="27"/>
    <x v="3"/>
    <x v="7"/>
    <x v="1"/>
    <n v="800"/>
    <n v="3"/>
    <n v="2400"/>
    <x v="0"/>
    <x v="2"/>
    <x v="1"/>
    <x v="2"/>
  </r>
  <r>
    <s v="ORD0036"/>
    <x v="28"/>
    <x v="6"/>
    <x v="9"/>
    <x v="4"/>
    <n v="1200"/>
    <n v="2"/>
    <n v="2400"/>
    <x v="4"/>
    <x v="6"/>
    <x v="3"/>
    <x v="0"/>
  </r>
  <r>
    <s v="ORD0037"/>
    <x v="29"/>
    <x v="6"/>
    <x v="1"/>
    <x v="1"/>
    <n v="100"/>
    <n v="3"/>
    <n v="300"/>
    <x v="6"/>
    <x v="0"/>
    <x v="0"/>
    <x v="0"/>
  </r>
  <r>
    <s v="ORD0038"/>
    <x v="30"/>
    <x v="3"/>
    <x v="7"/>
    <x v="1"/>
    <n v="800"/>
    <n v="3"/>
    <n v="2400"/>
    <x v="3"/>
    <x v="9"/>
    <x v="1"/>
    <x v="2"/>
  </r>
  <r>
    <s v="ORD0039"/>
    <x v="6"/>
    <x v="6"/>
    <x v="7"/>
    <x v="1"/>
    <n v="800"/>
    <n v="2"/>
    <n v="1600"/>
    <x v="3"/>
    <x v="1"/>
    <x v="3"/>
    <x v="2"/>
  </r>
  <r>
    <s v="ORD0040"/>
    <x v="30"/>
    <x v="3"/>
    <x v="2"/>
    <x v="1"/>
    <n v="150"/>
    <n v="1"/>
    <n v="150"/>
    <x v="1"/>
    <x v="7"/>
    <x v="4"/>
    <x v="1"/>
  </r>
  <r>
    <s v="ORD0041"/>
    <x v="13"/>
    <x v="1"/>
    <x v="5"/>
    <x v="3"/>
    <n v="15"/>
    <n v="1"/>
    <n v="15"/>
    <x v="9"/>
    <x v="5"/>
    <x v="2"/>
    <x v="0"/>
  </r>
  <r>
    <s v="ORD0042"/>
    <x v="31"/>
    <x v="4"/>
    <x v="1"/>
    <x v="1"/>
    <n v="100"/>
    <n v="3"/>
    <n v="300"/>
    <x v="9"/>
    <x v="9"/>
    <x v="1"/>
    <x v="0"/>
  </r>
  <r>
    <s v="ORD0043"/>
    <x v="32"/>
    <x v="2"/>
    <x v="3"/>
    <x v="2"/>
    <n v="20"/>
    <n v="4"/>
    <n v="80"/>
    <x v="9"/>
    <x v="2"/>
    <x v="2"/>
    <x v="1"/>
  </r>
  <r>
    <s v="ORD0044"/>
    <x v="21"/>
    <x v="4"/>
    <x v="2"/>
    <x v="1"/>
    <n v="150"/>
    <n v="1"/>
    <n v="150"/>
    <x v="8"/>
    <x v="4"/>
    <x v="0"/>
    <x v="1"/>
  </r>
  <r>
    <s v="ORD0045"/>
    <x v="33"/>
    <x v="2"/>
    <x v="9"/>
    <x v="4"/>
    <n v="1200"/>
    <n v="3"/>
    <n v="3600"/>
    <x v="7"/>
    <x v="0"/>
    <x v="2"/>
    <x v="1"/>
  </r>
  <r>
    <s v="ORD0046"/>
    <x v="34"/>
    <x v="1"/>
    <x v="0"/>
    <x v="0"/>
    <n v="60"/>
    <n v="2"/>
    <n v="120"/>
    <x v="5"/>
    <x v="4"/>
    <x v="0"/>
    <x v="0"/>
  </r>
  <r>
    <s v="ORD0047"/>
    <x v="30"/>
    <x v="3"/>
    <x v="3"/>
    <x v="2"/>
    <n v="20"/>
    <n v="2"/>
    <n v="40"/>
    <x v="8"/>
    <x v="5"/>
    <x v="4"/>
    <x v="0"/>
  </r>
  <r>
    <s v="ORD0048"/>
    <x v="35"/>
    <x v="5"/>
    <x v="3"/>
    <x v="2"/>
    <n v="20"/>
    <n v="5"/>
    <n v="100"/>
    <x v="9"/>
    <x v="2"/>
    <x v="1"/>
    <x v="2"/>
  </r>
  <r>
    <s v="ORD0049"/>
    <x v="36"/>
    <x v="5"/>
    <x v="4"/>
    <x v="1"/>
    <n v="500"/>
    <n v="4"/>
    <n v="2000"/>
    <x v="0"/>
    <x v="9"/>
    <x v="0"/>
    <x v="2"/>
  </r>
  <r>
    <s v="ORD0050"/>
    <x v="0"/>
    <x v="0"/>
    <x v="6"/>
    <x v="2"/>
    <n v="40"/>
    <n v="3"/>
    <n v="120"/>
    <x v="2"/>
    <x v="6"/>
    <x v="4"/>
    <x v="2"/>
  </r>
  <r>
    <s v="ORD0051"/>
    <x v="3"/>
    <x v="3"/>
    <x v="5"/>
    <x v="3"/>
    <n v="15"/>
    <n v="1"/>
    <n v="15"/>
    <x v="0"/>
    <x v="4"/>
    <x v="4"/>
    <x v="0"/>
  </r>
  <r>
    <s v="ORD0052"/>
    <x v="37"/>
    <x v="4"/>
    <x v="7"/>
    <x v="1"/>
    <n v="800"/>
    <n v="3"/>
    <n v="2400"/>
    <x v="2"/>
    <x v="1"/>
    <x v="2"/>
    <x v="1"/>
  </r>
  <r>
    <s v="ORD0053"/>
    <x v="21"/>
    <x v="4"/>
    <x v="0"/>
    <x v="0"/>
    <n v="60"/>
    <n v="4"/>
    <n v="240"/>
    <x v="1"/>
    <x v="8"/>
    <x v="3"/>
    <x v="2"/>
  </r>
  <r>
    <s v="ORD0054"/>
    <x v="33"/>
    <x v="2"/>
    <x v="2"/>
    <x v="1"/>
    <n v="150"/>
    <n v="3"/>
    <n v="450"/>
    <x v="5"/>
    <x v="6"/>
    <x v="4"/>
    <x v="1"/>
  </r>
  <r>
    <s v="ORD0055"/>
    <x v="33"/>
    <x v="2"/>
    <x v="6"/>
    <x v="2"/>
    <n v="40"/>
    <n v="2"/>
    <n v="80"/>
    <x v="4"/>
    <x v="3"/>
    <x v="3"/>
    <x v="2"/>
  </r>
  <r>
    <s v="ORD0056"/>
    <x v="38"/>
    <x v="3"/>
    <x v="2"/>
    <x v="1"/>
    <n v="150"/>
    <n v="2"/>
    <n v="300"/>
    <x v="0"/>
    <x v="3"/>
    <x v="2"/>
    <x v="2"/>
  </r>
  <r>
    <s v="ORD0057"/>
    <x v="33"/>
    <x v="2"/>
    <x v="4"/>
    <x v="1"/>
    <n v="500"/>
    <n v="1"/>
    <n v="500"/>
    <x v="9"/>
    <x v="8"/>
    <x v="0"/>
    <x v="0"/>
  </r>
  <r>
    <s v="ORD0058"/>
    <x v="10"/>
    <x v="1"/>
    <x v="4"/>
    <x v="1"/>
    <n v="500"/>
    <n v="1"/>
    <n v="500"/>
    <x v="9"/>
    <x v="9"/>
    <x v="3"/>
    <x v="0"/>
  </r>
  <r>
    <s v="ORD0059"/>
    <x v="15"/>
    <x v="5"/>
    <x v="2"/>
    <x v="1"/>
    <n v="150"/>
    <n v="2"/>
    <n v="300"/>
    <x v="7"/>
    <x v="3"/>
    <x v="2"/>
    <x v="0"/>
  </r>
  <r>
    <s v="ORD0060"/>
    <x v="8"/>
    <x v="3"/>
    <x v="5"/>
    <x v="3"/>
    <n v="15"/>
    <n v="5"/>
    <n v="75"/>
    <x v="9"/>
    <x v="3"/>
    <x v="2"/>
    <x v="1"/>
  </r>
  <r>
    <s v="ORD0061"/>
    <x v="39"/>
    <x v="5"/>
    <x v="9"/>
    <x v="4"/>
    <n v="1200"/>
    <n v="1"/>
    <n v="1200"/>
    <x v="9"/>
    <x v="0"/>
    <x v="3"/>
    <x v="0"/>
  </r>
  <r>
    <s v="ORD0062"/>
    <x v="16"/>
    <x v="4"/>
    <x v="7"/>
    <x v="1"/>
    <n v="800"/>
    <n v="5"/>
    <n v="4000"/>
    <x v="3"/>
    <x v="1"/>
    <x v="3"/>
    <x v="2"/>
  </r>
  <r>
    <s v="ORD0063"/>
    <x v="40"/>
    <x v="6"/>
    <x v="4"/>
    <x v="1"/>
    <n v="500"/>
    <n v="5"/>
    <n v="2500"/>
    <x v="0"/>
    <x v="5"/>
    <x v="4"/>
    <x v="2"/>
  </r>
  <r>
    <s v="ORD0064"/>
    <x v="41"/>
    <x v="1"/>
    <x v="9"/>
    <x v="4"/>
    <n v="1200"/>
    <n v="4"/>
    <n v="4800"/>
    <x v="1"/>
    <x v="2"/>
    <x v="3"/>
    <x v="1"/>
  </r>
  <r>
    <s v="ORD0065"/>
    <x v="42"/>
    <x v="6"/>
    <x v="5"/>
    <x v="3"/>
    <n v="15"/>
    <n v="3"/>
    <n v="45"/>
    <x v="0"/>
    <x v="1"/>
    <x v="1"/>
    <x v="1"/>
  </r>
  <r>
    <s v="ORD0066"/>
    <x v="0"/>
    <x v="0"/>
    <x v="2"/>
    <x v="1"/>
    <n v="150"/>
    <n v="2"/>
    <n v="300"/>
    <x v="6"/>
    <x v="2"/>
    <x v="3"/>
    <x v="1"/>
  </r>
  <r>
    <s v="ORD0067"/>
    <x v="43"/>
    <x v="4"/>
    <x v="1"/>
    <x v="1"/>
    <n v="100"/>
    <n v="3"/>
    <n v="300"/>
    <x v="8"/>
    <x v="0"/>
    <x v="0"/>
    <x v="1"/>
  </r>
  <r>
    <s v="ORD0068"/>
    <x v="20"/>
    <x v="6"/>
    <x v="1"/>
    <x v="1"/>
    <n v="100"/>
    <n v="1"/>
    <n v="100"/>
    <x v="5"/>
    <x v="4"/>
    <x v="0"/>
    <x v="0"/>
  </r>
  <r>
    <s v="ORD0069"/>
    <x v="44"/>
    <x v="5"/>
    <x v="9"/>
    <x v="4"/>
    <n v="1200"/>
    <n v="4"/>
    <n v="4800"/>
    <x v="5"/>
    <x v="6"/>
    <x v="4"/>
    <x v="1"/>
  </r>
  <r>
    <s v="ORD0070"/>
    <x v="4"/>
    <x v="4"/>
    <x v="5"/>
    <x v="3"/>
    <n v="15"/>
    <n v="1"/>
    <n v="15"/>
    <x v="1"/>
    <x v="6"/>
    <x v="2"/>
    <x v="2"/>
  </r>
  <r>
    <s v="ORD0071"/>
    <x v="42"/>
    <x v="6"/>
    <x v="2"/>
    <x v="1"/>
    <n v="150"/>
    <n v="5"/>
    <n v="750"/>
    <x v="2"/>
    <x v="2"/>
    <x v="2"/>
    <x v="1"/>
  </r>
  <r>
    <s v="ORD0072"/>
    <x v="18"/>
    <x v="0"/>
    <x v="7"/>
    <x v="1"/>
    <n v="800"/>
    <n v="3"/>
    <n v="2400"/>
    <x v="7"/>
    <x v="4"/>
    <x v="2"/>
    <x v="1"/>
  </r>
  <r>
    <s v="ORD0073"/>
    <x v="13"/>
    <x v="1"/>
    <x v="4"/>
    <x v="1"/>
    <n v="500"/>
    <n v="5"/>
    <n v="2500"/>
    <x v="1"/>
    <x v="5"/>
    <x v="2"/>
    <x v="0"/>
  </r>
  <r>
    <s v="ORD0074"/>
    <x v="45"/>
    <x v="5"/>
    <x v="9"/>
    <x v="4"/>
    <n v="1200"/>
    <n v="4"/>
    <n v="4800"/>
    <x v="9"/>
    <x v="3"/>
    <x v="4"/>
    <x v="0"/>
  </r>
  <r>
    <s v="ORD0075"/>
    <x v="14"/>
    <x v="3"/>
    <x v="1"/>
    <x v="1"/>
    <n v="100"/>
    <n v="2"/>
    <n v="200"/>
    <x v="7"/>
    <x v="6"/>
    <x v="3"/>
    <x v="1"/>
  </r>
  <r>
    <s v="ORD0076"/>
    <x v="37"/>
    <x v="4"/>
    <x v="8"/>
    <x v="4"/>
    <n v="600"/>
    <n v="1"/>
    <n v="600"/>
    <x v="9"/>
    <x v="3"/>
    <x v="1"/>
    <x v="2"/>
  </r>
  <r>
    <s v="ORD0077"/>
    <x v="1"/>
    <x v="1"/>
    <x v="1"/>
    <x v="1"/>
    <n v="100"/>
    <n v="2"/>
    <n v="200"/>
    <x v="7"/>
    <x v="4"/>
    <x v="2"/>
    <x v="2"/>
  </r>
  <r>
    <s v="ORD0078"/>
    <x v="5"/>
    <x v="5"/>
    <x v="2"/>
    <x v="1"/>
    <n v="150"/>
    <n v="2"/>
    <n v="300"/>
    <x v="0"/>
    <x v="8"/>
    <x v="4"/>
    <x v="0"/>
  </r>
  <r>
    <s v="ORD0079"/>
    <x v="46"/>
    <x v="6"/>
    <x v="0"/>
    <x v="0"/>
    <n v="60"/>
    <n v="2"/>
    <n v="120"/>
    <x v="1"/>
    <x v="2"/>
    <x v="4"/>
    <x v="0"/>
  </r>
  <r>
    <s v="ORD0080"/>
    <x v="20"/>
    <x v="6"/>
    <x v="0"/>
    <x v="0"/>
    <n v="60"/>
    <n v="4"/>
    <n v="240"/>
    <x v="4"/>
    <x v="1"/>
    <x v="0"/>
    <x v="1"/>
  </r>
  <r>
    <s v="ORD0081"/>
    <x v="14"/>
    <x v="3"/>
    <x v="1"/>
    <x v="1"/>
    <n v="100"/>
    <n v="3"/>
    <n v="300"/>
    <x v="6"/>
    <x v="9"/>
    <x v="3"/>
    <x v="0"/>
  </r>
  <r>
    <s v="ORD0082"/>
    <x v="37"/>
    <x v="4"/>
    <x v="4"/>
    <x v="1"/>
    <n v="500"/>
    <n v="3"/>
    <n v="1500"/>
    <x v="9"/>
    <x v="7"/>
    <x v="0"/>
    <x v="0"/>
  </r>
  <r>
    <s v="ORD0083"/>
    <x v="47"/>
    <x v="0"/>
    <x v="8"/>
    <x v="4"/>
    <n v="600"/>
    <n v="4"/>
    <n v="2400"/>
    <x v="0"/>
    <x v="4"/>
    <x v="4"/>
    <x v="0"/>
  </r>
  <r>
    <s v="ORD0084"/>
    <x v="22"/>
    <x v="0"/>
    <x v="3"/>
    <x v="2"/>
    <n v="20"/>
    <n v="5"/>
    <n v="100"/>
    <x v="3"/>
    <x v="6"/>
    <x v="3"/>
    <x v="2"/>
  </r>
  <r>
    <s v="ORD0085"/>
    <x v="48"/>
    <x v="1"/>
    <x v="4"/>
    <x v="1"/>
    <n v="500"/>
    <n v="5"/>
    <n v="2500"/>
    <x v="6"/>
    <x v="4"/>
    <x v="3"/>
    <x v="2"/>
  </r>
  <r>
    <s v="ORD0086"/>
    <x v="44"/>
    <x v="5"/>
    <x v="2"/>
    <x v="1"/>
    <n v="150"/>
    <n v="5"/>
    <n v="750"/>
    <x v="9"/>
    <x v="3"/>
    <x v="3"/>
    <x v="0"/>
  </r>
  <r>
    <s v="ORD0087"/>
    <x v="10"/>
    <x v="1"/>
    <x v="0"/>
    <x v="0"/>
    <n v="60"/>
    <n v="5"/>
    <n v="300"/>
    <x v="0"/>
    <x v="5"/>
    <x v="0"/>
    <x v="2"/>
  </r>
  <r>
    <s v="ORD0088"/>
    <x v="48"/>
    <x v="1"/>
    <x v="9"/>
    <x v="4"/>
    <n v="1200"/>
    <n v="2"/>
    <n v="2400"/>
    <x v="8"/>
    <x v="7"/>
    <x v="0"/>
    <x v="1"/>
  </r>
  <r>
    <s v="ORD0089"/>
    <x v="30"/>
    <x v="3"/>
    <x v="0"/>
    <x v="0"/>
    <n v="60"/>
    <n v="5"/>
    <n v="300"/>
    <x v="0"/>
    <x v="8"/>
    <x v="2"/>
    <x v="0"/>
  </r>
  <r>
    <s v="ORD0090"/>
    <x v="21"/>
    <x v="4"/>
    <x v="2"/>
    <x v="1"/>
    <n v="150"/>
    <n v="5"/>
    <n v="750"/>
    <x v="1"/>
    <x v="4"/>
    <x v="1"/>
    <x v="2"/>
  </r>
  <r>
    <s v="ORD0091"/>
    <x v="24"/>
    <x v="4"/>
    <x v="7"/>
    <x v="1"/>
    <n v="800"/>
    <n v="4"/>
    <n v="3200"/>
    <x v="7"/>
    <x v="4"/>
    <x v="4"/>
    <x v="1"/>
  </r>
  <r>
    <s v="ORD0092"/>
    <x v="33"/>
    <x v="2"/>
    <x v="4"/>
    <x v="1"/>
    <n v="500"/>
    <n v="2"/>
    <n v="1000"/>
    <x v="3"/>
    <x v="6"/>
    <x v="3"/>
    <x v="0"/>
  </r>
  <r>
    <s v="ORD0093"/>
    <x v="34"/>
    <x v="1"/>
    <x v="9"/>
    <x v="4"/>
    <n v="1200"/>
    <n v="5"/>
    <n v="6000"/>
    <x v="5"/>
    <x v="2"/>
    <x v="3"/>
    <x v="0"/>
  </r>
  <r>
    <s v="ORD0094"/>
    <x v="45"/>
    <x v="5"/>
    <x v="6"/>
    <x v="2"/>
    <n v="40"/>
    <n v="5"/>
    <n v="200"/>
    <x v="7"/>
    <x v="7"/>
    <x v="2"/>
    <x v="0"/>
  </r>
  <r>
    <s v="ORD0095"/>
    <x v="9"/>
    <x v="4"/>
    <x v="2"/>
    <x v="1"/>
    <n v="150"/>
    <n v="4"/>
    <n v="600"/>
    <x v="8"/>
    <x v="0"/>
    <x v="0"/>
    <x v="0"/>
  </r>
  <r>
    <s v="ORD0096"/>
    <x v="40"/>
    <x v="6"/>
    <x v="2"/>
    <x v="1"/>
    <n v="150"/>
    <n v="3"/>
    <n v="450"/>
    <x v="9"/>
    <x v="0"/>
    <x v="1"/>
    <x v="2"/>
  </r>
  <r>
    <s v="ORD0097"/>
    <x v="45"/>
    <x v="5"/>
    <x v="5"/>
    <x v="3"/>
    <n v="15"/>
    <n v="5"/>
    <n v="75"/>
    <x v="3"/>
    <x v="9"/>
    <x v="1"/>
    <x v="1"/>
  </r>
  <r>
    <s v="ORD0098"/>
    <x v="22"/>
    <x v="0"/>
    <x v="2"/>
    <x v="1"/>
    <n v="150"/>
    <n v="2"/>
    <n v="300"/>
    <x v="8"/>
    <x v="5"/>
    <x v="3"/>
    <x v="1"/>
  </r>
  <r>
    <s v="ORD0099"/>
    <x v="36"/>
    <x v="5"/>
    <x v="8"/>
    <x v="4"/>
    <n v="600"/>
    <n v="5"/>
    <n v="3000"/>
    <x v="6"/>
    <x v="7"/>
    <x v="0"/>
    <x v="2"/>
  </r>
  <r>
    <s v="ORD0100"/>
    <x v="41"/>
    <x v="1"/>
    <x v="0"/>
    <x v="0"/>
    <n v="60"/>
    <n v="1"/>
    <n v="60"/>
    <x v="9"/>
    <x v="4"/>
    <x v="4"/>
    <x v="0"/>
  </r>
  <r>
    <s v="ORD0101"/>
    <x v="13"/>
    <x v="1"/>
    <x v="5"/>
    <x v="3"/>
    <n v="15"/>
    <n v="5"/>
    <n v="75"/>
    <x v="2"/>
    <x v="2"/>
    <x v="3"/>
    <x v="1"/>
  </r>
  <r>
    <s v="ORD0102"/>
    <x v="47"/>
    <x v="0"/>
    <x v="4"/>
    <x v="1"/>
    <n v="500"/>
    <n v="2"/>
    <n v="1000"/>
    <x v="5"/>
    <x v="6"/>
    <x v="3"/>
    <x v="1"/>
  </r>
  <r>
    <s v="ORD0103"/>
    <x v="0"/>
    <x v="0"/>
    <x v="3"/>
    <x v="2"/>
    <n v="20"/>
    <n v="2"/>
    <n v="40"/>
    <x v="6"/>
    <x v="9"/>
    <x v="3"/>
    <x v="1"/>
  </r>
  <r>
    <s v="ORD0104"/>
    <x v="49"/>
    <x v="2"/>
    <x v="6"/>
    <x v="2"/>
    <n v="40"/>
    <n v="5"/>
    <n v="200"/>
    <x v="9"/>
    <x v="3"/>
    <x v="0"/>
    <x v="1"/>
  </r>
  <r>
    <s v="ORD0105"/>
    <x v="42"/>
    <x v="6"/>
    <x v="6"/>
    <x v="2"/>
    <n v="40"/>
    <n v="1"/>
    <n v="40"/>
    <x v="9"/>
    <x v="6"/>
    <x v="0"/>
    <x v="1"/>
  </r>
  <r>
    <s v="ORD0106"/>
    <x v="33"/>
    <x v="2"/>
    <x v="3"/>
    <x v="2"/>
    <n v="20"/>
    <n v="3"/>
    <n v="60"/>
    <x v="3"/>
    <x v="9"/>
    <x v="3"/>
    <x v="1"/>
  </r>
  <r>
    <s v="ORD0107"/>
    <x v="38"/>
    <x v="3"/>
    <x v="6"/>
    <x v="2"/>
    <n v="40"/>
    <n v="3"/>
    <n v="120"/>
    <x v="3"/>
    <x v="3"/>
    <x v="2"/>
    <x v="0"/>
  </r>
  <r>
    <s v="ORD0108"/>
    <x v="42"/>
    <x v="6"/>
    <x v="1"/>
    <x v="1"/>
    <n v="100"/>
    <n v="2"/>
    <n v="200"/>
    <x v="7"/>
    <x v="5"/>
    <x v="3"/>
    <x v="1"/>
  </r>
  <r>
    <s v="ORD0109"/>
    <x v="31"/>
    <x v="4"/>
    <x v="6"/>
    <x v="2"/>
    <n v="40"/>
    <n v="5"/>
    <n v="200"/>
    <x v="6"/>
    <x v="0"/>
    <x v="3"/>
    <x v="2"/>
  </r>
  <r>
    <s v="ORD0110"/>
    <x v="36"/>
    <x v="5"/>
    <x v="4"/>
    <x v="1"/>
    <n v="500"/>
    <n v="5"/>
    <n v="2500"/>
    <x v="3"/>
    <x v="3"/>
    <x v="1"/>
    <x v="1"/>
  </r>
  <r>
    <s v="ORD0111"/>
    <x v="43"/>
    <x v="4"/>
    <x v="7"/>
    <x v="1"/>
    <n v="800"/>
    <n v="4"/>
    <n v="3200"/>
    <x v="0"/>
    <x v="8"/>
    <x v="2"/>
    <x v="2"/>
  </r>
  <r>
    <s v="ORD0112"/>
    <x v="34"/>
    <x v="1"/>
    <x v="8"/>
    <x v="4"/>
    <n v="600"/>
    <n v="2"/>
    <n v="1200"/>
    <x v="5"/>
    <x v="3"/>
    <x v="4"/>
    <x v="0"/>
  </r>
  <r>
    <s v="ORD0113"/>
    <x v="38"/>
    <x v="3"/>
    <x v="5"/>
    <x v="3"/>
    <n v="15"/>
    <n v="5"/>
    <n v="75"/>
    <x v="5"/>
    <x v="1"/>
    <x v="0"/>
    <x v="1"/>
  </r>
  <r>
    <s v="ORD0114"/>
    <x v="20"/>
    <x v="6"/>
    <x v="0"/>
    <x v="0"/>
    <n v="60"/>
    <n v="1"/>
    <n v="60"/>
    <x v="0"/>
    <x v="4"/>
    <x v="2"/>
    <x v="1"/>
  </r>
  <r>
    <s v="ORD0115"/>
    <x v="50"/>
    <x v="0"/>
    <x v="0"/>
    <x v="0"/>
    <n v="60"/>
    <n v="3"/>
    <n v="180"/>
    <x v="3"/>
    <x v="5"/>
    <x v="1"/>
    <x v="2"/>
  </r>
  <r>
    <s v="ORD0116"/>
    <x v="38"/>
    <x v="3"/>
    <x v="7"/>
    <x v="1"/>
    <n v="800"/>
    <n v="4"/>
    <n v="3200"/>
    <x v="0"/>
    <x v="8"/>
    <x v="1"/>
    <x v="2"/>
  </r>
  <r>
    <s v="ORD0117"/>
    <x v="51"/>
    <x v="1"/>
    <x v="3"/>
    <x v="2"/>
    <n v="20"/>
    <n v="1"/>
    <n v="20"/>
    <x v="7"/>
    <x v="0"/>
    <x v="2"/>
    <x v="2"/>
  </r>
  <r>
    <s v="ORD0118"/>
    <x v="16"/>
    <x v="4"/>
    <x v="1"/>
    <x v="1"/>
    <n v="100"/>
    <n v="5"/>
    <n v="500"/>
    <x v="2"/>
    <x v="4"/>
    <x v="1"/>
    <x v="2"/>
  </r>
  <r>
    <s v="ORD0119"/>
    <x v="42"/>
    <x v="6"/>
    <x v="4"/>
    <x v="1"/>
    <n v="500"/>
    <n v="2"/>
    <n v="1000"/>
    <x v="8"/>
    <x v="9"/>
    <x v="3"/>
    <x v="1"/>
  </r>
  <r>
    <s v="ORD0120"/>
    <x v="29"/>
    <x v="6"/>
    <x v="7"/>
    <x v="1"/>
    <n v="800"/>
    <n v="5"/>
    <n v="4000"/>
    <x v="1"/>
    <x v="2"/>
    <x v="3"/>
    <x v="2"/>
  </r>
  <r>
    <s v="ORD0121"/>
    <x v="36"/>
    <x v="5"/>
    <x v="4"/>
    <x v="1"/>
    <n v="500"/>
    <n v="1"/>
    <n v="500"/>
    <x v="2"/>
    <x v="3"/>
    <x v="4"/>
    <x v="1"/>
  </r>
  <r>
    <s v="ORD0122"/>
    <x v="52"/>
    <x v="0"/>
    <x v="7"/>
    <x v="1"/>
    <n v="800"/>
    <n v="3"/>
    <n v="2400"/>
    <x v="2"/>
    <x v="5"/>
    <x v="2"/>
    <x v="0"/>
  </r>
  <r>
    <s v="ORD0123"/>
    <x v="20"/>
    <x v="6"/>
    <x v="5"/>
    <x v="3"/>
    <n v="15"/>
    <n v="3"/>
    <n v="45"/>
    <x v="8"/>
    <x v="6"/>
    <x v="4"/>
    <x v="0"/>
  </r>
  <r>
    <s v="ORD0124"/>
    <x v="16"/>
    <x v="4"/>
    <x v="5"/>
    <x v="3"/>
    <n v="15"/>
    <n v="1"/>
    <n v="15"/>
    <x v="0"/>
    <x v="7"/>
    <x v="4"/>
    <x v="1"/>
  </r>
  <r>
    <s v="ORD0125"/>
    <x v="20"/>
    <x v="6"/>
    <x v="4"/>
    <x v="1"/>
    <n v="500"/>
    <n v="1"/>
    <n v="500"/>
    <x v="1"/>
    <x v="2"/>
    <x v="1"/>
    <x v="2"/>
  </r>
  <r>
    <s v="ORD0126"/>
    <x v="26"/>
    <x v="5"/>
    <x v="9"/>
    <x v="4"/>
    <n v="1200"/>
    <n v="5"/>
    <n v="6000"/>
    <x v="3"/>
    <x v="9"/>
    <x v="4"/>
    <x v="1"/>
  </r>
  <r>
    <s v="ORD0127"/>
    <x v="36"/>
    <x v="5"/>
    <x v="3"/>
    <x v="2"/>
    <n v="20"/>
    <n v="3"/>
    <n v="60"/>
    <x v="0"/>
    <x v="3"/>
    <x v="0"/>
    <x v="2"/>
  </r>
  <r>
    <s v="ORD0128"/>
    <x v="53"/>
    <x v="6"/>
    <x v="2"/>
    <x v="1"/>
    <n v="150"/>
    <n v="2"/>
    <n v="300"/>
    <x v="1"/>
    <x v="3"/>
    <x v="3"/>
    <x v="0"/>
  </r>
  <r>
    <s v="ORD0129"/>
    <x v="14"/>
    <x v="3"/>
    <x v="6"/>
    <x v="2"/>
    <n v="40"/>
    <n v="5"/>
    <n v="200"/>
    <x v="1"/>
    <x v="0"/>
    <x v="0"/>
    <x v="1"/>
  </r>
  <r>
    <s v="ORD0130"/>
    <x v="16"/>
    <x v="4"/>
    <x v="2"/>
    <x v="1"/>
    <n v="150"/>
    <n v="5"/>
    <n v="750"/>
    <x v="5"/>
    <x v="6"/>
    <x v="3"/>
    <x v="2"/>
  </r>
  <r>
    <s v="ORD0131"/>
    <x v="14"/>
    <x v="3"/>
    <x v="6"/>
    <x v="2"/>
    <n v="40"/>
    <n v="2"/>
    <n v="80"/>
    <x v="7"/>
    <x v="9"/>
    <x v="2"/>
    <x v="1"/>
  </r>
  <r>
    <s v="ORD0132"/>
    <x v="18"/>
    <x v="0"/>
    <x v="4"/>
    <x v="1"/>
    <n v="500"/>
    <n v="2"/>
    <n v="1000"/>
    <x v="3"/>
    <x v="9"/>
    <x v="0"/>
    <x v="1"/>
  </r>
  <r>
    <s v="ORD0133"/>
    <x v="20"/>
    <x v="6"/>
    <x v="7"/>
    <x v="1"/>
    <n v="800"/>
    <n v="1"/>
    <n v="800"/>
    <x v="1"/>
    <x v="0"/>
    <x v="1"/>
    <x v="1"/>
  </r>
  <r>
    <s v="ORD0134"/>
    <x v="23"/>
    <x v="0"/>
    <x v="4"/>
    <x v="1"/>
    <n v="500"/>
    <n v="5"/>
    <n v="2500"/>
    <x v="5"/>
    <x v="9"/>
    <x v="4"/>
    <x v="1"/>
  </r>
  <r>
    <s v="ORD0135"/>
    <x v="16"/>
    <x v="4"/>
    <x v="3"/>
    <x v="2"/>
    <n v="20"/>
    <n v="1"/>
    <n v="20"/>
    <x v="3"/>
    <x v="5"/>
    <x v="2"/>
    <x v="1"/>
  </r>
  <r>
    <s v="ORD0136"/>
    <x v="35"/>
    <x v="5"/>
    <x v="9"/>
    <x v="4"/>
    <n v="1200"/>
    <n v="2"/>
    <n v="2400"/>
    <x v="7"/>
    <x v="1"/>
    <x v="3"/>
    <x v="0"/>
  </r>
  <r>
    <s v="ORD0137"/>
    <x v="1"/>
    <x v="1"/>
    <x v="2"/>
    <x v="1"/>
    <n v="150"/>
    <n v="3"/>
    <n v="450"/>
    <x v="4"/>
    <x v="1"/>
    <x v="0"/>
    <x v="2"/>
  </r>
  <r>
    <s v="ORD0138"/>
    <x v="35"/>
    <x v="5"/>
    <x v="2"/>
    <x v="1"/>
    <n v="150"/>
    <n v="5"/>
    <n v="750"/>
    <x v="2"/>
    <x v="8"/>
    <x v="2"/>
    <x v="0"/>
  </r>
  <r>
    <s v="ORD0139"/>
    <x v="5"/>
    <x v="5"/>
    <x v="7"/>
    <x v="1"/>
    <n v="800"/>
    <n v="2"/>
    <n v="1600"/>
    <x v="6"/>
    <x v="2"/>
    <x v="3"/>
    <x v="0"/>
  </r>
  <r>
    <s v="ORD0140"/>
    <x v="38"/>
    <x v="3"/>
    <x v="2"/>
    <x v="1"/>
    <n v="150"/>
    <n v="2"/>
    <n v="300"/>
    <x v="3"/>
    <x v="5"/>
    <x v="0"/>
    <x v="2"/>
  </r>
  <r>
    <s v="ORD0141"/>
    <x v="50"/>
    <x v="0"/>
    <x v="4"/>
    <x v="1"/>
    <n v="500"/>
    <n v="2"/>
    <n v="1000"/>
    <x v="2"/>
    <x v="5"/>
    <x v="3"/>
    <x v="2"/>
  </r>
  <r>
    <s v="ORD0142"/>
    <x v="33"/>
    <x v="2"/>
    <x v="4"/>
    <x v="1"/>
    <n v="500"/>
    <n v="3"/>
    <n v="1500"/>
    <x v="4"/>
    <x v="5"/>
    <x v="4"/>
    <x v="2"/>
  </r>
  <r>
    <s v="ORD0143"/>
    <x v="43"/>
    <x v="4"/>
    <x v="9"/>
    <x v="4"/>
    <n v="1200"/>
    <n v="2"/>
    <n v="2400"/>
    <x v="9"/>
    <x v="3"/>
    <x v="3"/>
    <x v="0"/>
  </r>
  <r>
    <s v="ORD0144"/>
    <x v="51"/>
    <x v="1"/>
    <x v="6"/>
    <x v="2"/>
    <n v="40"/>
    <n v="2"/>
    <n v="80"/>
    <x v="6"/>
    <x v="8"/>
    <x v="4"/>
    <x v="0"/>
  </r>
  <r>
    <s v="ORD0145"/>
    <x v="7"/>
    <x v="2"/>
    <x v="2"/>
    <x v="1"/>
    <n v="150"/>
    <n v="2"/>
    <n v="300"/>
    <x v="6"/>
    <x v="7"/>
    <x v="0"/>
    <x v="0"/>
  </r>
  <r>
    <s v="ORD0146"/>
    <x v="45"/>
    <x v="5"/>
    <x v="2"/>
    <x v="1"/>
    <n v="150"/>
    <n v="2"/>
    <n v="300"/>
    <x v="0"/>
    <x v="6"/>
    <x v="0"/>
    <x v="2"/>
  </r>
  <r>
    <s v="ORD0147"/>
    <x v="19"/>
    <x v="3"/>
    <x v="0"/>
    <x v="0"/>
    <n v="60"/>
    <n v="5"/>
    <n v="300"/>
    <x v="9"/>
    <x v="3"/>
    <x v="3"/>
    <x v="1"/>
  </r>
  <r>
    <s v="ORD0148"/>
    <x v="48"/>
    <x v="1"/>
    <x v="1"/>
    <x v="1"/>
    <n v="100"/>
    <n v="4"/>
    <n v="400"/>
    <x v="1"/>
    <x v="8"/>
    <x v="1"/>
    <x v="0"/>
  </r>
  <r>
    <s v="ORD0149"/>
    <x v="1"/>
    <x v="1"/>
    <x v="0"/>
    <x v="0"/>
    <n v="60"/>
    <n v="3"/>
    <n v="180"/>
    <x v="6"/>
    <x v="0"/>
    <x v="4"/>
    <x v="1"/>
  </r>
  <r>
    <s v="ORD0150"/>
    <x v="32"/>
    <x v="2"/>
    <x v="5"/>
    <x v="3"/>
    <n v="15"/>
    <n v="4"/>
    <n v="60"/>
    <x v="7"/>
    <x v="9"/>
    <x v="4"/>
    <x v="0"/>
  </r>
  <r>
    <s v="ORD0151"/>
    <x v="54"/>
    <x v="2"/>
    <x v="8"/>
    <x v="4"/>
    <n v="600"/>
    <n v="4"/>
    <n v="2400"/>
    <x v="9"/>
    <x v="8"/>
    <x v="1"/>
    <x v="1"/>
  </r>
  <r>
    <s v="ORD0152"/>
    <x v="47"/>
    <x v="0"/>
    <x v="2"/>
    <x v="1"/>
    <n v="150"/>
    <n v="1"/>
    <n v="150"/>
    <x v="2"/>
    <x v="7"/>
    <x v="4"/>
    <x v="2"/>
  </r>
  <r>
    <s v="ORD0153"/>
    <x v="20"/>
    <x v="6"/>
    <x v="2"/>
    <x v="1"/>
    <n v="150"/>
    <n v="5"/>
    <n v="750"/>
    <x v="4"/>
    <x v="1"/>
    <x v="3"/>
    <x v="1"/>
  </r>
  <r>
    <s v="ORD0154"/>
    <x v="11"/>
    <x v="2"/>
    <x v="1"/>
    <x v="1"/>
    <n v="100"/>
    <n v="2"/>
    <n v="200"/>
    <x v="2"/>
    <x v="2"/>
    <x v="0"/>
    <x v="2"/>
  </r>
  <r>
    <s v="ORD0155"/>
    <x v="19"/>
    <x v="3"/>
    <x v="9"/>
    <x v="4"/>
    <n v="1200"/>
    <n v="4"/>
    <n v="4800"/>
    <x v="4"/>
    <x v="7"/>
    <x v="2"/>
    <x v="1"/>
  </r>
  <r>
    <s v="ORD0156"/>
    <x v="42"/>
    <x v="6"/>
    <x v="2"/>
    <x v="1"/>
    <n v="150"/>
    <n v="4"/>
    <n v="600"/>
    <x v="3"/>
    <x v="5"/>
    <x v="3"/>
    <x v="0"/>
  </r>
  <r>
    <s v="ORD0157"/>
    <x v="32"/>
    <x v="2"/>
    <x v="4"/>
    <x v="1"/>
    <n v="500"/>
    <n v="3"/>
    <n v="1500"/>
    <x v="4"/>
    <x v="2"/>
    <x v="2"/>
    <x v="1"/>
  </r>
  <r>
    <s v="ORD0158"/>
    <x v="37"/>
    <x v="4"/>
    <x v="7"/>
    <x v="1"/>
    <n v="800"/>
    <n v="3"/>
    <n v="2400"/>
    <x v="8"/>
    <x v="5"/>
    <x v="0"/>
    <x v="1"/>
  </r>
  <r>
    <s v="ORD0159"/>
    <x v="29"/>
    <x v="6"/>
    <x v="3"/>
    <x v="2"/>
    <n v="20"/>
    <n v="2"/>
    <n v="40"/>
    <x v="5"/>
    <x v="3"/>
    <x v="4"/>
    <x v="0"/>
  </r>
  <r>
    <s v="ORD0160"/>
    <x v="48"/>
    <x v="1"/>
    <x v="8"/>
    <x v="4"/>
    <n v="600"/>
    <n v="3"/>
    <n v="1800"/>
    <x v="3"/>
    <x v="2"/>
    <x v="4"/>
    <x v="0"/>
  </r>
  <r>
    <s v="ORD0161"/>
    <x v="49"/>
    <x v="2"/>
    <x v="1"/>
    <x v="1"/>
    <n v="100"/>
    <n v="1"/>
    <n v="100"/>
    <x v="1"/>
    <x v="8"/>
    <x v="2"/>
    <x v="2"/>
  </r>
  <r>
    <s v="ORD0162"/>
    <x v="28"/>
    <x v="6"/>
    <x v="4"/>
    <x v="1"/>
    <n v="500"/>
    <n v="2"/>
    <n v="1000"/>
    <x v="3"/>
    <x v="9"/>
    <x v="2"/>
    <x v="2"/>
  </r>
  <r>
    <s v="ORD0163"/>
    <x v="13"/>
    <x v="1"/>
    <x v="0"/>
    <x v="0"/>
    <n v="60"/>
    <n v="2"/>
    <n v="120"/>
    <x v="8"/>
    <x v="4"/>
    <x v="3"/>
    <x v="2"/>
  </r>
  <r>
    <s v="ORD0164"/>
    <x v="44"/>
    <x v="5"/>
    <x v="2"/>
    <x v="1"/>
    <n v="150"/>
    <n v="5"/>
    <n v="750"/>
    <x v="6"/>
    <x v="6"/>
    <x v="0"/>
    <x v="1"/>
  </r>
  <r>
    <s v="ORD0165"/>
    <x v="0"/>
    <x v="0"/>
    <x v="5"/>
    <x v="3"/>
    <n v="15"/>
    <n v="1"/>
    <n v="15"/>
    <x v="5"/>
    <x v="0"/>
    <x v="1"/>
    <x v="1"/>
  </r>
  <r>
    <s v="ORD0166"/>
    <x v="40"/>
    <x v="6"/>
    <x v="8"/>
    <x v="4"/>
    <n v="600"/>
    <n v="4"/>
    <n v="2400"/>
    <x v="8"/>
    <x v="4"/>
    <x v="2"/>
    <x v="1"/>
  </r>
  <r>
    <s v="ORD0167"/>
    <x v="1"/>
    <x v="1"/>
    <x v="9"/>
    <x v="4"/>
    <n v="1200"/>
    <n v="2"/>
    <n v="2400"/>
    <x v="3"/>
    <x v="7"/>
    <x v="2"/>
    <x v="2"/>
  </r>
  <r>
    <s v="ORD0168"/>
    <x v="21"/>
    <x v="4"/>
    <x v="7"/>
    <x v="1"/>
    <n v="800"/>
    <n v="5"/>
    <n v="4000"/>
    <x v="6"/>
    <x v="5"/>
    <x v="0"/>
    <x v="1"/>
  </r>
  <r>
    <s v="ORD0169"/>
    <x v="34"/>
    <x v="1"/>
    <x v="9"/>
    <x v="4"/>
    <n v="1200"/>
    <n v="2"/>
    <n v="2400"/>
    <x v="2"/>
    <x v="2"/>
    <x v="3"/>
    <x v="2"/>
  </r>
  <r>
    <s v="ORD0170"/>
    <x v="47"/>
    <x v="0"/>
    <x v="7"/>
    <x v="1"/>
    <n v="800"/>
    <n v="1"/>
    <n v="800"/>
    <x v="0"/>
    <x v="1"/>
    <x v="4"/>
    <x v="1"/>
  </r>
  <r>
    <s v="ORD0171"/>
    <x v="47"/>
    <x v="0"/>
    <x v="2"/>
    <x v="1"/>
    <n v="150"/>
    <n v="2"/>
    <n v="300"/>
    <x v="7"/>
    <x v="4"/>
    <x v="3"/>
    <x v="2"/>
  </r>
  <r>
    <s v="ORD0172"/>
    <x v="8"/>
    <x v="3"/>
    <x v="5"/>
    <x v="3"/>
    <n v="15"/>
    <n v="1"/>
    <n v="15"/>
    <x v="5"/>
    <x v="5"/>
    <x v="0"/>
    <x v="0"/>
  </r>
  <r>
    <s v="ORD0173"/>
    <x v="47"/>
    <x v="0"/>
    <x v="9"/>
    <x v="4"/>
    <n v="1200"/>
    <n v="1"/>
    <n v="1200"/>
    <x v="3"/>
    <x v="7"/>
    <x v="3"/>
    <x v="2"/>
  </r>
  <r>
    <s v="ORD0174"/>
    <x v="10"/>
    <x v="1"/>
    <x v="2"/>
    <x v="1"/>
    <n v="150"/>
    <n v="2"/>
    <n v="300"/>
    <x v="5"/>
    <x v="9"/>
    <x v="0"/>
    <x v="1"/>
  </r>
  <r>
    <s v="ORD0175"/>
    <x v="21"/>
    <x v="4"/>
    <x v="6"/>
    <x v="2"/>
    <n v="40"/>
    <n v="5"/>
    <n v="200"/>
    <x v="5"/>
    <x v="0"/>
    <x v="0"/>
    <x v="0"/>
  </r>
  <r>
    <s v="ORD0176"/>
    <x v="55"/>
    <x v="1"/>
    <x v="5"/>
    <x v="3"/>
    <n v="15"/>
    <n v="1"/>
    <n v="15"/>
    <x v="6"/>
    <x v="6"/>
    <x v="1"/>
    <x v="2"/>
  </r>
  <r>
    <s v="ORD0177"/>
    <x v="0"/>
    <x v="0"/>
    <x v="5"/>
    <x v="3"/>
    <n v="15"/>
    <n v="5"/>
    <n v="75"/>
    <x v="5"/>
    <x v="1"/>
    <x v="2"/>
    <x v="1"/>
  </r>
  <r>
    <s v="ORD0178"/>
    <x v="48"/>
    <x v="1"/>
    <x v="4"/>
    <x v="1"/>
    <n v="500"/>
    <n v="3"/>
    <n v="1500"/>
    <x v="1"/>
    <x v="9"/>
    <x v="3"/>
    <x v="2"/>
  </r>
  <r>
    <s v="ORD0179"/>
    <x v="45"/>
    <x v="5"/>
    <x v="6"/>
    <x v="2"/>
    <n v="40"/>
    <n v="1"/>
    <n v="40"/>
    <x v="3"/>
    <x v="7"/>
    <x v="3"/>
    <x v="0"/>
  </r>
  <r>
    <s v="ORD0180"/>
    <x v="12"/>
    <x v="5"/>
    <x v="9"/>
    <x v="4"/>
    <n v="1200"/>
    <n v="3"/>
    <n v="3600"/>
    <x v="5"/>
    <x v="6"/>
    <x v="4"/>
    <x v="2"/>
  </r>
  <r>
    <s v="ORD0181"/>
    <x v="56"/>
    <x v="4"/>
    <x v="0"/>
    <x v="0"/>
    <n v="60"/>
    <n v="2"/>
    <n v="120"/>
    <x v="5"/>
    <x v="8"/>
    <x v="0"/>
    <x v="0"/>
  </r>
  <r>
    <s v="ORD0182"/>
    <x v="27"/>
    <x v="3"/>
    <x v="3"/>
    <x v="2"/>
    <n v="20"/>
    <n v="5"/>
    <n v="100"/>
    <x v="0"/>
    <x v="2"/>
    <x v="3"/>
    <x v="2"/>
  </r>
  <r>
    <s v="ORD0183"/>
    <x v="45"/>
    <x v="5"/>
    <x v="8"/>
    <x v="4"/>
    <n v="600"/>
    <n v="1"/>
    <n v="600"/>
    <x v="0"/>
    <x v="7"/>
    <x v="0"/>
    <x v="1"/>
  </r>
  <r>
    <s v="ORD0184"/>
    <x v="9"/>
    <x v="4"/>
    <x v="5"/>
    <x v="3"/>
    <n v="15"/>
    <n v="5"/>
    <n v="75"/>
    <x v="7"/>
    <x v="5"/>
    <x v="0"/>
    <x v="1"/>
  </r>
  <r>
    <s v="ORD0185"/>
    <x v="17"/>
    <x v="2"/>
    <x v="3"/>
    <x v="2"/>
    <n v="20"/>
    <n v="1"/>
    <n v="20"/>
    <x v="8"/>
    <x v="3"/>
    <x v="0"/>
    <x v="2"/>
  </r>
  <r>
    <s v="ORD0186"/>
    <x v="6"/>
    <x v="6"/>
    <x v="8"/>
    <x v="4"/>
    <n v="600"/>
    <n v="4"/>
    <n v="2400"/>
    <x v="6"/>
    <x v="0"/>
    <x v="3"/>
    <x v="2"/>
  </r>
  <r>
    <s v="ORD0187"/>
    <x v="10"/>
    <x v="1"/>
    <x v="7"/>
    <x v="1"/>
    <n v="800"/>
    <n v="3"/>
    <n v="2400"/>
    <x v="2"/>
    <x v="0"/>
    <x v="3"/>
    <x v="1"/>
  </r>
  <r>
    <s v="ORD0188"/>
    <x v="22"/>
    <x v="0"/>
    <x v="5"/>
    <x v="3"/>
    <n v="15"/>
    <n v="1"/>
    <n v="15"/>
    <x v="2"/>
    <x v="6"/>
    <x v="1"/>
    <x v="2"/>
  </r>
  <r>
    <s v="ORD0189"/>
    <x v="16"/>
    <x v="4"/>
    <x v="7"/>
    <x v="1"/>
    <n v="800"/>
    <n v="3"/>
    <n v="2400"/>
    <x v="9"/>
    <x v="4"/>
    <x v="1"/>
    <x v="2"/>
  </r>
  <r>
    <s v="ORD0190"/>
    <x v="20"/>
    <x v="6"/>
    <x v="0"/>
    <x v="0"/>
    <n v="60"/>
    <n v="1"/>
    <n v="60"/>
    <x v="4"/>
    <x v="4"/>
    <x v="3"/>
    <x v="2"/>
  </r>
  <r>
    <s v="ORD0191"/>
    <x v="47"/>
    <x v="0"/>
    <x v="6"/>
    <x v="2"/>
    <n v="40"/>
    <n v="4"/>
    <n v="160"/>
    <x v="2"/>
    <x v="7"/>
    <x v="1"/>
    <x v="1"/>
  </r>
  <r>
    <s v="ORD0192"/>
    <x v="43"/>
    <x v="4"/>
    <x v="1"/>
    <x v="1"/>
    <n v="100"/>
    <n v="3"/>
    <n v="300"/>
    <x v="4"/>
    <x v="3"/>
    <x v="4"/>
    <x v="1"/>
  </r>
  <r>
    <s v="ORD0193"/>
    <x v="40"/>
    <x v="6"/>
    <x v="5"/>
    <x v="3"/>
    <n v="15"/>
    <n v="5"/>
    <n v="75"/>
    <x v="5"/>
    <x v="9"/>
    <x v="1"/>
    <x v="1"/>
  </r>
  <r>
    <s v="ORD0194"/>
    <x v="13"/>
    <x v="1"/>
    <x v="6"/>
    <x v="2"/>
    <n v="40"/>
    <n v="4"/>
    <n v="160"/>
    <x v="2"/>
    <x v="1"/>
    <x v="0"/>
    <x v="0"/>
  </r>
  <r>
    <s v="ORD0195"/>
    <x v="4"/>
    <x v="4"/>
    <x v="4"/>
    <x v="1"/>
    <n v="500"/>
    <n v="3"/>
    <n v="1500"/>
    <x v="3"/>
    <x v="2"/>
    <x v="4"/>
    <x v="0"/>
  </r>
  <r>
    <s v="ORD0196"/>
    <x v="12"/>
    <x v="5"/>
    <x v="1"/>
    <x v="1"/>
    <n v="100"/>
    <n v="5"/>
    <n v="500"/>
    <x v="7"/>
    <x v="7"/>
    <x v="0"/>
    <x v="1"/>
  </r>
  <r>
    <s v="ORD0197"/>
    <x v="8"/>
    <x v="3"/>
    <x v="0"/>
    <x v="0"/>
    <n v="60"/>
    <n v="2"/>
    <n v="120"/>
    <x v="6"/>
    <x v="2"/>
    <x v="4"/>
    <x v="2"/>
  </r>
  <r>
    <s v="ORD0198"/>
    <x v="13"/>
    <x v="1"/>
    <x v="7"/>
    <x v="1"/>
    <n v="800"/>
    <n v="4"/>
    <n v="3200"/>
    <x v="9"/>
    <x v="7"/>
    <x v="1"/>
    <x v="1"/>
  </r>
  <r>
    <s v="ORD0199"/>
    <x v="49"/>
    <x v="2"/>
    <x v="4"/>
    <x v="1"/>
    <n v="500"/>
    <n v="3"/>
    <n v="1500"/>
    <x v="8"/>
    <x v="3"/>
    <x v="2"/>
    <x v="2"/>
  </r>
  <r>
    <s v="ORD0200"/>
    <x v="16"/>
    <x v="4"/>
    <x v="5"/>
    <x v="3"/>
    <n v="15"/>
    <n v="2"/>
    <n v="30"/>
    <x v="8"/>
    <x v="8"/>
    <x v="0"/>
    <x v="2"/>
  </r>
  <r>
    <s v="ORD0201"/>
    <x v="24"/>
    <x v="4"/>
    <x v="5"/>
    <x v="3"/>
    <n v="15"/>
    <n v="4"/>
    <n v="60"/>
    <x v="6"/>
    <x v="1"/>
    <x v="2"/>
    <x v="2"/>
  </r>
  <r>
    <s v="ORD0202"/>
    <x v="57"/>
    <x v="0"/>
    <x v="4"/>
    <x v="1"/>
    <n v="500"/>
    <n v="2"/>
    <n v="1000"/>
    <x v="7"/>
    <x v="5"/>
    <x v="2"/>
    <x v="0"/>
  </r>
  <r>
    <s v="ORD0203"/>
    <x v="57"/>
    <x v="0"/>
    <x v="9"/>
    <x v="4"/>
    <n v="1200"/>
    <n v="3"/>
    <n v="3600"/>
    <x v="2"/>
    <x v="3"/>
    <x v="0"/>
    <x v="2"/>
  </r>
  <r>
    <s v="ORD0204"/>
    <x v="7"/>
    <x v="2"/>
    <x v="0"/>
    <x v="0"/>
    <n v="60"/>
    <n v="5"/>
    <n v="300"/>
    <x v="9"/>
    <x v="5"/>
    <x v="4"/>
    <x v="1"/>
  </r>
  <r>
    <s v="ORD0205"/>
    <x v="51"/>
    <x v="1"/>
    <x v="1"/>
    <x v="1"/>
    <n v="100"/>
    <n v="2"/>
    <n v="200"/>
    <x v="5"/>
    <x v="4"/>
    <x v="3"/>
    <x v="2"/>
  </r>
  <r>
    <s v="ORD0206"/>
    <x v="25"/>
    <x v="3"/>
    <x v="8"/>
    <x v="4"/>
    <n v="600"/>
    <n v="5"/>
    <n v="3000"/>
    <x v="0"/>
    <x v="5"/>
    <x v="1"/>
    <x v="1"/>
  </r>
  <r>
    <s v="ORD0207"/>
    <x v="50"/>
    <x v="0"/>
    <x v="8"/>
    <x v="4"/>
    <n v="600"/>
    <n v="1"/>
    <n v="600"/>
    <x v="2"/>
    <x v="5"/>
    <x v="2"/>
    <x v="2"/>
  </r>
  <r>
    <s v="ORD0208"/>
    <x v="58"/>
    <x v="6"/>
    <x v="9"/>
    <x v="4"/>
    <n v="1200"/>
    <n v="3"/>
    <n v="3600"/>
    <x v="2"/>
    <x v="5"/>
    <x v="3"/>
    <x v="2"/>
  </r>
  <r>
    <s v="ORD0209"/>
    <x v="54"/>
    <x v="2"/>
    <x v="6"/>
    <x v="2"/>
    <n v="40"/>
    <n v="5"/>
    <n v="200"/>
    <x v="7"/>
    <x v="3"/>
    <x v="3"/>
    <x v="2"/>
  </r>
  <r>
    <s v="ORD0210"/>
    <x v="53"/>
    <x v="6"/>
    <x v="7"/>
    <x v="1"/>
    <n v="800"/>
    <n v="3"/>
    <n v="2400"/>
    <x v="9"/>
    <x v="0"/>
    <x v="3"/>
    <x v="2"/>
  </r>
  <r>
    <s v="ORD0211"/>
    <x v="10"/>
    <x v="1"/>
    <x v="4"/>
    <x v="1"/>
    <n v="500"/>
    <n v="1"/>
    <n v="500"/>
    <x v="5"/>
    <x v="5"/>
    <x v="4"/>
    <x v="1"/>
  </r>
  <r>
    <s v="ORD0212"/>
    <x v="46"/>
    <x v="6"/>
    <x v="3"/>
    <x v="2"/>
    <n v="20"/>
    <n v="4"/>
    <n v="80"/>
    <x v="0"/>
    <x v="4"/>
    <x v="0"/>
    <x v="2"/>
  </r>
  <r>
    <s v="ORD0213"/>
    <x v="48"/>
    <x v="1"/>
    <x v="7"/>
    <x v="1"/>
    <n v="800"/>
    <n v="1"/>
    <n v="800"/>
    <x v="9"/>
    <x v="8"/>
    <x v="1"/>
    <x v="0"/>
  </r>
  <r>
    <s v="ORD0214"/>
    <x v="36"/>
    <x v="5"/>
    <x v="2"/>
    <x v="1"/>
    <n v="150"/>
    <n v="5"/>
    <n v="750"/>
    <x v="1"/>
    <x v="4"/>
    <x v="0"/>
    <x v="2"/>
  </r>
  <r>
    <s v="ORD0215"/>
    <x v="18"/>
    <x v="0"/>
    <x v="0"/>
    <x v="0"/>
    <n v="60"/>
    <n v="1"/>
    <n v="60"/>
    <x v="0"/>
    <x v="4"/>
    <x v="3"/>
    <x v="2"/>
  </r>
  <r>
    <s v="ORD0216"/>
    <x v="30"/>
    <x v="3"/>
    <x v="6"/>
    <x v="2"/>
    <n v="40"/>
    <n v="2"/>
    <n v="80"/>
    <x v="8"/>
    <x v="9"/>
    <x v="2"/>
    <x v="2"/>
  </r>
  <r>
    <s v="ORD0217"/>
    <x v="38"/>
    <x v="3"/>
    <x v="0"/>
    <x v="0"/>
    <n v="60"/>
    <n v="2"/>
    <n v="120"/>
    <x v="0"/>
    <x v="6"/>
    <x v="4"/>
    <x v="1"/>
  </r>
  <r>
    <s v="ORD0218"/>
    <x v="2"/>
    <x v="2"/>
    <x v="1"/>
    <x v="1"/>
    <n v="100"/>
    <n v="4"/>
    <n v="400"/>
    <x v="7"/>
    <x v="0"/>
    <x v="4"/>
    <x v="0"/>
  </r>
  <r>
    <s v="ORD0219"/>
    <x v="9"/>
    <x v="4"/>
    <x v="1"/>
    <x v="1"/>
    <n v="100"/>
    <n v="3"/>
    <n v="300"/>
    <x v="5"/>
    <x v="4"/>
    <x v="3"/>
    <x v="0"/>
  </r>
  <r>
    <s v="ORD0220"/>
    <x v="16"/>
    <x v="4"/>
    <x v="2"/>
    <x v="1"/>
    <n v="150"/>
    <n v="3"/>
    <n v="450"/>
    <x v="6"/>
    <x v="2"/>
    <x v="0"/>
    <x v="2"/>
  </r>
  <r>
    <s v="ORD0221"/>
    <x v="47"/>
    <x v="0"/>
    <x v="8"/>
    <x v="4"/>
    <n v="600"/>
    <n v="2"/>
    <n v="1200"/>
    <x v="1"/>
    <x v="9"/>
    <x v="4"/>
    <x v="0"/>
  </r>
  <r>
    <s v="ORD0222"/>
    <x v="29"/>
    <x v="6"/>
    <x v="8"/>
    <x v="4"/>
    <n v="600"/>
    <n v="2"/>
    <n v="1200"/>
    <x v="8"/>
    <x v="7"/>
    <x v="3"/>
    <x v="0"/>
  </r>
  <r>
    <s v="ORD0223"/>
    <x v="21"/>
    <x v="4"/>
    <x v="6"/>
    <x v="2"/>
    <n v="40"/>
    <n v="2"/>
    <n v="80"/>
    <x v="5"/>
    <x v="2"/>
    <x v="1"/>
    <x v="0"/>
  </r>
  <r>
    <s v="ORD0224"/>
    <x v="5"/>
    <x v="5"/>
    <x v="9"/>
    <x v="4"/>
    <n v="1200"/>
    <n v="1"/>
    <n v="1200"/>
    <x v="9"/>
    <x v="5"/>
    <x v="3"/>
    <x v="2"/>
  </r>
  <r>
    <s v="ORD0225"/>
    <x v="39"/>
    <x v="5"/>
    <x v="6"/>
    <x v="2"/>
    <n v="40"/>
    <n v="1"/>
    <n v="40"/>
    <x v="4"/>
    <x v="0"/>
    <x v="4"/>
    <x v="0"/>
  </r>
  <r>
    <s v="ORD0226"/>
    <x v="59"/>
    <x v="3"/>
    <x v="0"/>
    <x v="0"/>
    <n v="60"/>
    <n v="4"/>
    <n v="240"/>
    <x v="8"/>
    <x v="9"/>
    <x v="1"/>
    <x v="2"/>
  </r>
  <r>
    <s v="ORD0227"/>
    <x v="27"/>
    <x v="3"/>
    <x v="1"/>
    <x v="1"/>
    <n v="100"/>
    <n v="5"/>
    <n v="500"/>
    <x v="0"/>
    <x v="5"/>
    <x v="1"/>
    <x v="0"/>
  </r>
  <r>
    <s v="ORD0228"/>
    <x v="25"/>
    <x v="3"/>
    <x v="0"/>
    <x v="0"/>
    <n v="60"/>
    <n v="1"/>
    <n v="60"/>
    <x v="5"/>
    <x v="1"/>
    <x v="2"/>
    <x v="1"/>
  </r>
  <r>
    <s v="ORD0229"/>
    <x v="50"/>
    <x v="0"/>
    <x v="0"/>
    <x v="0"/>
    <n v="60"/>
    <n v="3"/>
    <n v="180"/>
    <x v="0"/>
    <x v="1"/>
    <x v="2"/>
    <x v="1"/>
  </r>
  <r>
    <s v="ORD0230"/>
    <x v="43"/>
    <x v="4"/>
    <x v="1"/>
    <x v="1"/>
    <n v="100"/>
    <n v="4"/>
    <n v="400"/>
    <x v="9"/>
    <x v="1"/>
    <x v="1"/>
    <x v="1"/>
  </r>
  <r>
    <s v="ORD0231"/>
    <x v="29"/>
    <x v="6"/>
    <x v="7"/>
    <x v="1"/>
    <n v="800"/>
    <n v="5"/>
    <n v="4000"/>
    <x v="9"/>
    <x v="6"/>
    <x v="2"/>
    <x v="0"/>
  </r>
  <r>
    <s v="ORD0232"/>
    <x v="0"/>
    <x v="0"/>
    <x v="9"/>
    <x v="4"/>
    <n v="1200"/>
    <n v="3"/>
    <n v="3600"/>
    <x v="0"/>
    <x v="8"/>
    <x v="2"/>
    <x v="2"/>
  </r>
  <r>
    <s v="ORD0233"/>
    <x v="13"/>
    <x v="1"/>
    <x v="0"/>
    <x v="0"/>
    <n v="60"/>
    <n v="1"/>
    <n v="60"/>
    <x v="5"/>
    <x v="6"/>
    <x v="3"/>
    <x v="0"/>
  </r>
  <r>
    <s v="ORD0234"/>
    <x v="7"/>
    <x v="2"/>
    <x v="5"/>
    <x v="3"/>
    <n v="15"/>
    <n v="1"/>
    <n v="15"/>
    <x v="9"/>
    <x v="5"/>
    <x v="1"/>
    <x v="0"/>
  </r>
  <r>
    <s v="ORD0235"/>
    <x v="53"/>
    <x v="6"/>
    <x v="9"/>
    <x v="4"/>
    <n v="1200"/>
    <n v="1"/>
    <n v="1200"/>
    <x v="7"/>
    <x v="3"/>
    <x v="3"/>
    <x v="2"/>
  </r>
  <r>
    <s v="ORD0236"/>
    <x v="59"/>
    <x v="3"/>
    <x v="4"/>
    <x v="1"/>
    <n v="500"/>
    <n v="5"/>
    <n v="2500"/>
    <x v="2"/>
    <x v="6"/>
    <x v="3"/>
    <x v="2"/>
  </r>
  <r>
    <s v="ORD0237"/>
    <x v="35"/>
    <x v="5"/>
    <x v="1"/>
    <x v="1"/>
    <n v="100"/>
    <n v="3"/>
    <n v="300"/>
    <x v="6"/>
    <x v="4"/>
    <x v="0"/>
    <x v="0"/>
  </r>
  <r>
    <s v="ORD0238"/>
    <x v="42"/>
    <x v="6"/>
    <x v="1"/>
    <x v="1"/>
    <n v="100"/>
    <n v="1"/>
    <n v="100"/>
    <x v="3"/>
    <x v="2"/>
    <x v="3"/>
    <x v="2"/>
  </r>
  <r>
    <s v="ORD0239"/>
    <x v="17"/>
    <x v="2"/>
    <x v="2"/>
    <x v="1"/>
    <n v="150"/>
    <n v="5"/>
    <n v="750"/>
    <x v="7"/>
    <x v="4"/>
    <x v="1"/>
    <x v="2"/>
  </r>
  <r>
    <s v="ORD0240"/>
    <x v="28"/>
    <x v="6"/>
    <x v="2"/>
    <x v="1"/>
    <n v="150"/>
    <n v="1"/>
    <n v="150"/>
    <x v="2"/>
    <x v="2"/>
    <x v="4"/>
    <x v="1"/>
  </r>
  <r>
    <s v="ORD0241"/>
    <x v="40"/>
    <x v="6"/>
    <x v="4"/>
    <x v="1"/>
    <n v="500"/>
    <n v="4"/>
    <n v="2000"/>
    <x v="3"/>
    <x v="0"/>
    <x v="2"/>
    <x v="1"/>
  </r>
  <r>
    <s v="ORD0242"/>
    <x v="7"/>
    <x v="2"/>
    <x v="4"/>
    <x v="1"/>
    <n v="500"/>
    <n v="4"/>
    <n v="2000"/>
    <x v="8"/>
    <x v="6"/>
    <x v="4"/>
    <x v="1"/>
  </r>
  <r>
    <s v="ORD0243"/>
    <x v="59"/>
    <x v="3"/>
    <x v="0"/>
    <x v="0"/>
    <n v="60"/>
    <n v="2"/>
    <n v="120"/>
    <x v="8"/>
    <x v="4"/>
    <x v="1"/>
    <x v="2"/>
  </r>
  <r>
    <s v="ORD0244"/>
    <x v="48"/>
    <x v="1"/>
    <x v="4"/>
    <x v="1"/>
    <n v="500"/>
    <n v="4"/>
    <n v="2000"/>
    <x v="0"/>
    <x v="4"/>
    <x v="2"/>
    <x v="2"/>
  </r>
  <r>
    <s v="ORD0245"/>
    <x v="26"/>
    <x v="5"/>
    <x v="7"/>
    <x v="1"/>
    <n v="800"/>
    <n v="1"/>
    <n v="800"/>
    <x v="6"/>
    <x v="8"/>
    <x v="2"/>
    <x v="0"/>
  </r>
  <r>
    <s v="ORD0246"/>
    <x v="31"/>
    <x v="4"/>
    <x v="3"/>
    <x v="2"/>
    <n v="20"/>
    <n v="2"/>
    <n v="40"/>
    <x v="7"/>
    <x v="5"/>
    <x v="0"/>
    <x v="0"/>
  </r>
  <r>
    <s v="ORD0247"/>
    <x v="40"/>
    <x v="6"/>
    <x v="6"/>
    <x v="2"/>
    <n v="40"/>
    <n v="1"/>
    <n v="40"/>
    <x v="4"/>
    <x v="3"/>
    <x v="0"/>
    <x v="0"/>
  </r>
  <r>
    <s v="ORD0248"/>
    <x v="59"/>
    <x v="3"/>
    <x v="3"/>
    <x v="2"/>
    <n v="20"/>
    <n v="2"/>
    <n v="40"/>
    <x v="8"/>
    <x v="2"/>
    <x v="0"/>
    <x v="0"/>
  </r>
  <r>
    <s v="ORD0249"/>
    <x v="7"/>
    <x v="2"/>
    <x v="2"/>
    <x v="1"/>
    <n v="150"/>
    <n v="3"/>
    <n v="450"/>
    <x v="1"/>
    <x v="0"/>
    <x v="0"/>
    <x v="0"/>
  </r>
  <r>
    <s v="ORD0250"/>
    <x v="3"/>
    <x v="3"/>
    <x v="4"/>
    <x v="1"/>
    <n v="500"/>
    <n v="4"/>
    <n v="2000"/>
    <x v="1"/>
    <x v="7"/>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A49A4D-B89C-8F46-A2E9-39EF734B003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4">
    <pivotField showAll="0"/>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items count="8">
        <item x="4"/>
        <item x="5"/>
        <item x="3"/>
        <item x="1"/>
        <item x="0"/>
        <item x="2"/>
        <item x="6"/>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dataField="1" showAll="0"/>
    <pivotField dataField="1" showAll="0"/>
    <pivotField showAll="0"/>
    <pivotField showAll="0">
      <items count="11">
        <item x="6"/>
        <item x="9"/>
        <item x="3"/>
        <item x="2"/>
        <item x="4"/>
        <item x="8"/>
        <item x="5"/>
        <item x="0"/>
        <item x="1"/>
        <item x="7"/>
        <item t="default"/>
      </items>
    </pivotField>
    <pivotField showAll="0"/>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Quantity" fld="6" baseField="0" baseItem="0"/>
    <dataField name="Sum of Total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B5A93D-3353-2B42-8AEE-17208230719F}"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6" firstHeaderRow="1" firstDataRow="1" firstDataCol="1"/>
  <pivotFields count="14">
    <pivotField showAll="0"/>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items count="8">
        <item x="4"/>
        <item x="5"/>
        <item x="3"/>
        <item x="1"/>
        <item x="0"/>
        <item x="2"/>
        <item x="6"/>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showAll="0"/>
    <pivotField axis="axisRow"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3">
    <i>
      <x/>
    </i>
    <i>
      <x v="1"/>
    </i>
    <i>
      <x v="2"/>
    </i>
  </rowItems>
  <colItems count="1">
    <i/>
  </colItems>
  <dataFields count="1">
    <dataField name="Count of Total Sale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AC26A6-1909-BB44-846D-45197D84986B}"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3:B6" firstHeaderRow="1" firstDataRow="1" firstDataCol="1"/>
  <pivotFields count="14">
    <pivotField showAll="0"/>
    <pivotField axis="axisRow"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items count="8">
        <item x="4"/>
        <item x="5"/>
        <item x="3"/>
        <item x="1"/>
        <item x="0"/>
        <item x="2"/>
        <item x="6"/>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showAll="0"/>
    <pivotField showAll="0">
      <items count="4">
        <item x="0"/>
        <item x="2"/>
        <item x="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1"/>
  </rowFields>
  <rowItems count="3">
    <i>
      <x v="2"/>
    </i>
    <i>
      <x v="3"/>
    </i>
    <i>
      <x v="4"/>
    </i>
  </rowItems>
  <colItems count="1">
    <i/>
  </colItems>
  <dataFields count="1">
    <dataField name="Sum of Total Sales" fld="7"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6BE2CB-F006-084A-A611-56EF682E80C6}"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3:C13" firstHeaderRow="0" firstDataRow="1" firstDataCol="1"/>
  <pivotFields count="14">
    <pivotField showAll="0"/>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items count="8">
        <item x="4"/>
        <item x="5"/>
        <item x="3"/>
        <item x="1"/>
        <item x="0"/>
        <item x="2"/>
        <item x="6"/>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axis="axisRow" showAll="0">
      <items count="11">
        <item x="6"/>
        <item x="9"/>
        <item x="3"/>
        <item x="2"/>
        <item x="4"/>
        <item x="8"/>
        <item x="5"/>
        <item x="0"/>
        <item x="1"/>
        <item x="7"/>
        <item t="default"/>
      </items>
    </pivotField>
    <pivotField showAll="0"/>
    <pivotField showAll="0">
      <items count="4">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10">
    <i>
      <x/>
    </i>
    <i>
      <x v="1"/>
    </i>
    <i>
      <x v="2"/>
    </i>
    <i>
      <x v="3"/>
    </i>
    <i>
      <x v="4"/>
    </i>
    <i>
      <x v="5"/>
    </i>
    <i>
      <x v="6"/>
    </i>
    <i>
      <x v="7"/>
    </i>
    <i>
      <x v="8"/>
    </i>
    <i>
      <x v="9"/>
    </i>
  </rowItems>
  <colFields count="1">
    <field x="-2"/>
  </colFields>
  <colItems count="2">
    <i>
      <x/>
    </i>
    <i i="1">
      <x v="1"/>
    </i>
  </colItems>
  <dataFields count="2">
    <dataField name="Sum of Total Sales" fld="7" baseField="0" baseItem="0"/>
    <dataField name="Sum of Total Sales2" fld="7" showDataAs="percentOfTotal" baseField="0" baseItem="0" numFmtId="10"/>
  </dataFields>
  <chartFormats count="4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9" count="1" selected="0">
            <x v="5"/>
          </reference>
        </references>
      </pivotArea>
    </chartFormat>
    <chartFormat chart="0" format="3">
      <pivotArea type="data" outline="0" fieldPosition="0">
        <references count="2">
          <reference field="4294967294" count="1" selected="0">
            <x v="0"/>
          </reference>
          <reference field="9" count="1" selected="0">
            <x v="8"/>
          </reference>
        </references>
      </pivotArea>
    </chartFormat>
    <chartFormat chart="0" format="4">
      <pivotArea type="data" outline="0" fieldPosition="0">
        <references count="2">
          <reference field="4294967294" count="1" selected="0">
            <x v="0"/>
          </reference>
          <reference field="9" count="1" selected="0">
            <x v="9"/>
          </reference>
        </references>
      </pivotArea>
    </chartFormat>
    <chartFormat chart="0" format="5">
      <pivotArea type="data" outline="0" fieldPosition="0">
        <references count="2">
          <reference field="4294967294" count="1" selected="0">
            <x v="0"/>
          </reference>
          <reference field="9" count="1" selected="0">
            <x v="0"/>
          </reference>
        </references>
      </pivotArea>
    </chartFormat>
    <chartFormat chart="0" format="6">
      <pivotArea type="data" outline="0" fieldPosition="0">
        <references count="2">
          <reference field="4294967294" count="1" selected="0">
            <x v="0"/>
          </reference>
          <reference field="9" count="1" selected="0">
            <x v="1"/>
          </reference>
        </references>
      </pivotArea>
    </chartFormat>
    <chartFormat chart="0" format="7">
      <pivotArea type="data" outline="0" fieldPosition="0">
        <references count="2">
          <reference field="4294967294" count="1" selected="0">
            <x v="0"/>
          </reference>
          <reference field="9" count="1" selected="0">
            <x v="2"/>
          </reference>
        </references>
      </pivotArea>
    </chartFormat>
    <chartFormat chart="0" format="8">
      <pivotArea type="data" outline="0" fieldPosition="0">
        <references count="2">
          <reference field="4294967294" count="1" selected="0">
            <x v="0"/>
          </reference>
          <reference field="9" count="1" selected="0">
            <x v="3"/>
          </reference>
        </references>
      </pivotArea>
    </chartFormat>
    <chartFormat chart="0" format="9">
      <pivotArea type="data" outline="0" fieldPosition="0">
        <references count="2">
          <reference field="4294967294" count="1" selected="0">
            <x v="0"/>
          </reference>
          <reference field="9" count="1" selected="0">
            <x v="4"/>
          </reference>
        </references>
      </pivotArea>
    </chartFormat>
    <chartFormat chart="0" format="10">
      <pivotArea type="data" outline="0" fieldPosition="0">
        <references count="2">
          <reference field="4294967294" count="1" selected="0">
            <x v="0"/>
          </reference>
          <reference field="9" count="1" selected="0">
            <x v="6"/>
          </reference>
        </references>
      </pivotArea>
    </chartFormat>
    <chartFormat chart="0" format="11">
      <pivotArea type="data" outline="0" fieldPosition="0">
        <references count="2">
          <reference field="4294967294" count="1" selected="0">
            <x v="0"/>
          </reference>
          <reference field="9" count="1" selected="0">
            <x v="7"/>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9" count="1" selected="0">
            <x v="0"/>
          </reference>
        </references>
      </pivotArea>
    </chartFormat>
    <chartFormat chart="4" format="26">
      <pivotArea type="data" outline="0" fieldPosition="0">
        <references count="2">
          <reference field="4294967294" count="1" selected="0">
            <x v="0"/>
          </reference>
          <reference field="9" count="1" selected="0">
            <x v="1"/>
          </reference>
        </references>
      </pivotArea>
    </chartFormat>
    <chartFormat chart="4" format="27">
      <pivotArea type="data" outline="0" fieldPosition="0">
        <references count="2">
          <reference field="4294967294" count="1" selected="0">
            <x v="0"/>
          </reference>
          <reference field="9" count="1" selected="0">
            <x v="2"/>
          </reference>
        </references>
      </pivotArea>
    </chartFormat>
    <chartFormat chart="4" format="28">
      <pivotArea type="data" outline="0" fieldPosition="0">
        <references count="2">
          <reference field="4294967294" count="1" selected="0">
            <x v="0"/>
          </reference>
          <reference field="9" count="1" selected="0">
            <x v="3"/>
          </reference>
        </references>
      </pivotArea>
    </chartFormat>
    <chartFormat chart="4" format="29">
      <pivotArea type="data" outline="0" fieldPosition="0">
        <references count="2">
          <reference field="4294967294" count="1" selected="0">
            <x v="0"/>
          </reference>
          <reference field="9" count="1" selected="0">
            <x v="4"/>
          </reference>
        </references>
      </pivotArea>
    </chartFormat>
    <chartFormat chart="4" format="30">
      <pivotArea type="data" outline="0" fieldPosition="0">
        <references count="2">
          <reference field="4294967294" count="1" selected="0">
            <x v="0"/>
          </reference>
          <reference field="9" count="1" selected="0">
            <x v="5"/>
          </reference>
        </references>
      </pivotArea>
    </chartFormat>
    <chartFormat chart="4" format="31">
      <pivotArea type="data" outline="0" fieldPosition="0">
        <references count="2">
          <reference field="4294967294" count="1" selected="0">
            <x v="0"/>
          </reference>
          <reference field="9" count="1" selected="0">
            <x v="6"/>
          </reference>
        </references>
      </pivotArea>
    </chartFormat>
    <chartFormat chart="4" format="32">
      <pivotArea type="data" outline="0" fieldPosition="0">
        <references count="2">
          <reference field="4294967294" count="1" selected="0">
            <x v="0"/>
          </reference>
          <reference field="9" count="1" selected="0">
            <x v="7"/>
          </reference>
        </references>
      </pivotArea>
    </chartFormat>
    <chartFormat chart="4" format="33">
      <pivotArea type="data" outline="0" fieldPosition="0">
        <references count="2">
          <reference field="4294967294" count="1" selected="0">
            <x v="0"/>
          </reference>
          <reference field="9" count="1" selected="0">
            <x v="8"/>
          </reference>
        </references>
      </pivotArea>
    </chartFormat>
    <chartFormat chart="4" format="34">
      <pivotArea type="data" outline="0" fieldPosition="0">
        <references count="2">
          <reference field="4294967294" count="1" selected="0">
            <x v="0"/>
          </reference>
          <reference field="9" count="1" selected="0">
            <x v="9"/>
          </reference>
        </references>
      </pivotArea>
    </chartFormat>
    <chartFormat chart="4" format="35" series="1">
      <pivotArea type="data" outline="0" fieldPosition="0">
        <references count="1">
          <reference field="4294967294" count="1" selected="0">
            <x v="1"/>
          </reference>
        </references>
      </pivotArea>
    </chartFormat>
    <chartFormat chart="4" format="36">
      <pivotArea type="data" outline="0" fieldPosition="0">
        <references count="2">
          <reference field="4294967294" count="1" selected="0">
            <x v="1"/>
          </reference>
          <reference field="9" count="1" selected="0">
            <x v="0"/>
          </reference>
        </references>
      </pivotArea>
    </chartFormat>
    <chartFormat chart="4" format="37">
      <pivotArea type="data" outline="0" fieldPosition="0">
        <references count="2">
          <reference field="4294967294" count="1" selected="0">
            <x v="1"/>
          </reference>
          <reference field="9" count="1" selected="0">
            <x v="1"/>
          </reference>
        </references>
      </pivotArea>
    </chartFormat>
    <chartFormat chart="4" format="38">
      <pivotArea type="data" outline="0" fieldPosition="0">
        <references count="2">
          <reference field="4294967294" count="1" selected="0">
            <x v="1"/>
          </reference>
          <reference field="9" count="1" selected="0">
            <x v="2"/>
          </reference>
        </references>
      </pivotArea>
    </chartFormat>
    <chartFormat chart="4" format="39">
      <pivotArea type="data" outline="0" fieldPosition="0">
        <references count="2">
          <reference field="4294967294" count="1" selected="0">
            <x v="1"/>
          </reference>
          <reference field="9" count="1" selected="0">
            <x v="3"/>
          </reference>
        </references>
      </pivotArea>
    </chartFormat>
    <chartFormat chart="4" format="40">
      <pivotArea type="data" outline="0" fieldPosition="0">
        <references count="2">
          <reference field="4294967294" count="1" selected="0">
            <x v="1"/>
          </reference>
          <reference field="9" count="1" selected="0">
            <x v="4"/>
          </reference>
        </references>
      </pivotArea>
    </chartFormat>
    <chartFormat chart="4" format="41">
      <pivotArea type="data" outline="0" fieldPosition="0">
        <references count="2">
          <reference field="4294967294" count="1" selected="0">
            <x v="1"/>
          </reference>
          <reference field="9" count="1" selected="0">
            <x v="5"/>
          </reference>
        </references>
      </pivotArea>
    </chartFormat>
    <chartFormat chart="4" format="42">
      <pivotArea type="data" outline="0" fieldPosition="0">
        <references count="2">
          <reference field="4294967294" count="1" selected="0">
            <x v="1"/>
          </reference>
          <reference field="9" count="1" selected="0">
            <x v="6"/>
          </reference>
        </references>
      </pivotArea>
    </chartFormat>
    <chartFormat chart="4" format="43">
      <pivotArea type="data" outline="0" fieldPosition="0">
        <references count="2">
          <reference field="4294967294" count="1" selected="0">
            <x v="1"/>
          </reference>
          <reference field="9" count="1" selected="0">
            <x v="7"/>
          </reference>
        </references>
      </pivotArea>
    </chartFormat>
    <chartFormat chart="4" format="44">
      <pivotArea type="data" outline="0" fieldPosition="0">
        <references count="2">
          <reference field="4294967294" count="1" selected="0">
            <x v="1"/>
          </reference>
          <reference field="9" count="1" selected="0">
            <x v="8"/>
          </reference>
        </references>
      </pivotArea>
    </chartFormat>
    <chartFormat chart="4" format="45">
      <pivotArea type="data" outline="0" fieldPosition="0">
        <references count="2">
          <reference field="4294967294" count="1" selected="0">
            <x v="1"/>
          </reference>
          <reference field="9" count="1" selected="0">
            <x v="9"/>
          </reference>
        </references>
      </pivotArea>
    </chartFormat>
    <chartFormat chart="0" format="12">
      <pivotArea type="data" outline="0" fieldPosition="0">
        <references count="2">
          <reference field="4294967294" count="1" selected="0">
            <x v="1"/>
          </reference>
          <reference field="9" count="1" selected="0">
            <x v="0"/>
          </reference>
        </references>
      </pivotArea>
    </chartFormat>
    <chartFormat chart="0" format="13">
      <pivotArea type="data" outline="0" fieldPosition="0">
        <references count="2">
          <reference field="4294967294" count="1" selected="0">
            <x v="1"/>
          </reference>
          <reference field="9" count="1" selected="0">
            <x v="1"/>
          </reference>
        </references>
      </pivotArea>
    </chartFormat>
    <chartFormat chart="0" format="14">
      <pivotArea type="data" outline="0" fieldPosition="0">
        <references count="2">
          <reference field="4294967294" count="1" selected="0">
            <x v="1"/>
          </reference>
          <reference field="9" count="1" selected="0">
            <x v="2"/>
          </reference>
        </references>
      </pivotArea>
    </chartFormat>
    <chartFormat chart="0" format="15">
      <pivotArea type="data" outline="0" fieldPosition="0">
        <references count="2">
          <reference field="4294967294" count="1" selected="0">
            <x v="1"/>
          </reference>
          <reference field="9" count="1" selected="0">
            <x v="3"/>
          </reference>
        </references>
      </pivotArea>
    </chartFormat>
    <chartFormat chart="0" format="16">
      <pivotArea type="data" outline="0" fieldPosition="0">
        <references count="2">
          <reference field="4294967294" count="1" selected="0">
            <x v="1"/>
          </reference>
          <reference field="9" count="1" selected="0">
            <x v="4"/>
          </reference>
        </references>
      </pivotArea>
    </chartFormat>
    <chartFormat chart="0" format="17">
      <pivotArea type="data" outline="0" fieldPosition="0">
        <references count="2">
          <reference field="4294967294" count="1" selected="0">
            <x v="1"/>
          </reference>
          <reference field="9" count="1" selected="0">
            <x v="5"/>
          </reference>
        </references>
      </pivotArea>
    </chartFormat>
    <chartFormat chart="0" format="18">
      <pivotArea type="data" outline="0" fieldPosition="0">
        <references count="2">
          <reference field="4294967294" count="1" selected="0">
            <x v="1"/>
          </reference>
          <reference field="9" count="1" selected="0">
            <x v="6"/>
          </reference>
        </references>
      </pivotArea>
    </chartFormat>
    <chartFormat chart="0" format="19">
      <pivotArea type="data" outline="0" fieldPosition="0">
        <references count="2">
          <reference field="4294967294" count="1" selected="0">
            <x v="1"/>
          </reference>
          <reference field="9" count="1" selected="0">
            <x v="7"/>
          </reference>
        </references>
      </pivotArea>
    </chartFormat>
    <chartFormat chart="0" format="20">
      <pivotArea type="data" outline="0" fieldPosition="0">
        <references count="2">
          <reference field="4294967294" count="1" selected="0">
            <x v="1"/>
          </reference>
          <reference field="9" count="1" selected="0">
            <x v="8"/>
          </reference>
        </references>
      </pivotArea>
    </chartFormat>
    <chartFormat chart="0" format="21">
      <pivotArea type="data" outline="0" fieldPosition="0">
        <references count="2">
          <reference field="4294967294" count="1" selected="0">
            <x v="1"/>
          </reference>
          <reference field="9"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2A77CC-9774-D94D-9D03-670DAB939D37}" name="PivotTable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location ref="A3:C13" firstHeaderRow="0" firstDataRow="1" firstDataCol="1"/>
  <pivotFields count="14">
    <pivotField showAll="0"/>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items count="8">
        <item x="4"/>
        <item x="5"/>
        <item x="3"/>
        <item x="1"/>
        <item x="0"/>
        <item x="2"/>
        <item x="6"/>
        <item t="default"/>
      </items>
    </pivotField>
    <pivotField axis="axisRow"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items count="11">
        <item x="8"/>
        <item x="7"/>
        <item x="5"/>
        <item x="1"/>
        <item x="0"/>
        <item x="9"/>
        <item x="2"/>
        <item x="6"/>
        <item x="3"/>
        <item x="4"/>
        <item t="default"/>
      </items>
    </pivotField>
    <pivotField showAll="0">
      <items count="11">
        <item x="6"/>
        <item x="9"/>
        <item x="3"/>
        <item x="2"/>
        <item x="4"/>
        <item x="8"/>
        <item x="5"/>
        <item x="0"/>
        <item x="1"/>
        <item x="7"/>
        <item t="default"/>
      </items>
    </pivotField>
    <pivotField showAll="0">
      <items count="6">
        <item x="1"/>
        <item x="2"/>
        <item x="0"/>
        <item x="4"/>
        <item x="3"/>
        <item t="default"/>
      </items>
    </pivotField>
    <pivotField showAll="0">
      <items count="4">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10">
    <i>
      <x/>
    </i>
    <i>
      <x v="1"/>
    </i>
    <i>
      <x v="2"/>
    </i>
    <i>
      <x v="3"/>
    </i>
    <i>
      <x v="4"/>
    </i>
    <i>
      <x v="5"/>
    </i>
    <i>
      <x v="6"/>
    </i>
    <i>
      <x v="7"/>
    </i>
    <i>
      <x v="8"/>
    </i>
    <i>
      <x v="9"/>
    </i>
  </rowItems>
  <colFields count="1">
    <field x="-2"/>
  </colFields>
  <colItems count="2">
    <i>
      <x/>
    </i>
    <i i="1">
      <x v="1"/>
    </i>
  </colItems>
  <dataFields count="2">
    <dataField name="Sum of Total Sales" fld="7" baseField="0" baseItem="0"/>
    <dataField name="Sum of Total Sales2" fld="7" showDataAs="percentOfTotal" baseField="0" baseItem="0" numFmtId="10"/>
  </dataFields>
  <chartFormats count="4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pivotArea type="data" outline="0" fieldPosition="0">
        <references count="2">
          <reference field="4294967294" count="1" selected="0">
            <x v="0"/>
          </reference>
          <reference field="3" count="1" selected="0">
            <x v="6"/>
          </reference>
        </references>
      </pivotArea>
    </chartFormat>
    <chartFormat chart="6" format="3">
      <pivotArea type="data" outline="0" fieldPosition="0">
        <references count="2">
          <reference field="4294967294" count="1" selected="0">
            <x v="0"/>
          </reference>
          <reference field="3" count="1" selected="0">
            <x v="7"/>
          </reference>
        </references>
      </pivotArea>
    </chartFormat>
    <chartFormat chart="6" format="4">
      <pivotArea type="data" outline="0" fieldPosition="0">
        <references count="2">
          <reference field="4294967294" count="1" selected="0">
            <x v="0"/>
          </reference>
          <reference field="3" count="1" selected="0">
            <x v="9"/>
          </reference>
        </references>
      </pivotArea>
    </chartFormat>
    <chartFormat chart="6" format="5">
      <pivotArea type="data" outline="0" fieldPosition="0">
        <references count="2">
          <reference field="4294967294" count="1" selected="0">
            <x v="0"/>
          </reference>
          <reference field="3" count="1" selected="0">
            <x v="3"/>
          </reference>
        </references>
      </pivotArea>
    </chartFormat>
    <chartFormat chart="6" format="6">
      <pivotArea type="data" outline="0" fieldPosition="0">
        <references count="2">
          <reference field="4294967294" count="1" selected="0">
            <x v="0"/>
          </reference>
          <reference field="3" count="1" selected="0">
            <x v="4"/>
          </reference>
        </references>
      </pivotArea>
    </chartFormat>
    <chartFormat chart="19" format="29" series="1">
      <pivotArea type="data" outline="0" fieldPosition="0">
        <references count="1">
          <reference field="4294967294" count="1" selected="0">
            <x v="0"/>
          </reference>
        </references>
      </pivotArea>
    </chartFormat>
    <chartFormat chart="19" format="30">
      <pivotArea type="data" outline="0" fieldPosition="0">
        <references count="2">
          <reference field="4294967294" count="1" selected="0">
            <x v="0"/>
          </reference>
          <reference field="3" count="1" selected="0">
            <x v="0"/>
          </reference>
        </references>
      </pivotArea>
    </chartFormat>
    <chartFormat chart="19" format="31">
      <pivotArea type="data" outline="0" fieldPosition="0">
        <references count="2">
          <reference field="4294967294" count="1" selected="0">
            <x v="0"/>
          </reference>
          <reference field="3" count="1" selected="0">
            <x v="1"/>
          </reference>
        </references>
      </pivotArea>
    </chartFormat>
    <chartFormat chart="19" format="32">
      <pivotArea type="data" outline="0" fieldPosition="0">
        <references count="2">
          <reference field="4294967294" count="1" selected="0">
            <x v="0"/>
          </reference>
          <reference field="3" count="1" selected="0">
            <x v="2"/>
          </reference>
        </references>
      </pivotArea>
    </chartFormat>
    <chartFormat chart="19" format="33">
      <pivotArea type="data" outline="0" fieldPosition="0">
        <references count="2">
          <reference field="4294967294" count="1" selected="0">
            <x v="0"/>
          </reference>
          <reference field="3" count="1" selected="0">
            <x v="3"/>
          </reference>
        </references>
      </pivotArea>
    </chartFormat>
    <chartFormat chart="19" format="34">
      <pivotArea type="data" outline="0" fieldPosition="0">
        <references count="2">
          <reference field="4294967294" count="1" selected="0">
            <x v="0"/>
          </reference>
          <reference field="3" count="1" selected="0">
            <x v="4"/>
          </reference>
        </references>
      </pivotArea>
    </chartFormat>
    <chartFormat chart="19" format="35">
      <pivotArea type="data" outline="0" fieldPosition="0">
        <references count="2">
          <reference field="4294967294" count="1" selected="0">
            <x v="0"/>
          </reference>
          <reference field="3" count="1" selected="0">
            <x v="5"/>
          </reference>
        </references>
      </pivotArea>
    </chartFormat>
    <chartFormat chart="19" format="36">
      <pivotArea type="data" outline="0" fieldPosition="0">
        <references count="2">
          <reference field="4294967294" count="1" selected="0">
            <x v="0"/>
          </reference>
          <reference field="3" count="1" selected="0">
            <x v="6"/>
          </reference>
        </references>
      </pivotArea>
    </chartFormat>
    <chartFormat chart="19" format="37">
      <pivotArea type="data" outline="0" fieldPosition="0">
        <references count="2">
          <reference field="4294967294" count="1" selected="0">
            <x v="0"/>
          </reference>
          <reference field="3" count="1" selected="0">
            <x v="7"/>
          </reference>
        </references>
      </pivotArea>
    </chartFormat>
    <chartFormat chart="19" format="38">
      <pivotArea type="data" outline="0" fieldPosition="0">
        <references count="2">
          <reference field="4294967294" count="1" selected="0">
            <x v="0"/>
          </reference>
          <reference field="3" count="1" selected="0">
            <x v="8"/>
          </reference>
        </references>
      </pivotArea>
    </chartFormat>
    <chartFormat chart="19" format="39">
      <pivotArea type="data" outline="0" fieldPosition="0">
        <references count="2">
          <reference field="4294967294" count="1" selected="0">
            <x v="0"/>
          </reference>
          <reference field="3" count="1" selected="0">
            <x v="9"/>
          </reference>
        </references>
      </pivotArea>
    </chartFormat>
    <chartFormat chart="19" format="40" series="1">
      <pivotArea type="data" outline="0" fieldPosition="0">
        <references count="1">
          <reference field="4294967294" count="1" selected="0">
            <x v="1"/>
          </reference>
        </references>
      </pivotArea>
    </chartFormat>
    <chartFormat chart="19" format="41">
      <pivotArea type="data" outline="0" fieldPosition="0">
        <references count="2">
          <reference field="4294967294" count="1" selected="0">
            <x v="1"/>
          </reference>
          <reference field="3" count="1" selected="0">
            <x v="0"/>
          </reference>
        </references>
      </pivotArea>
    </chartFormat>
    <chartFormat chart="19" format="42">
      <pivotArea type="data" outline="0" fieldPosition="0">
        <references count="2">
          <reference field="4294967294" count="1" selected="0">
            <x v="1"/>
          </reference>
          <reference field="3" count="1" selected="0">
            <x v="1"/>
          </reference>
        </references>
      </pivotArea>
    </chartFormat>
    <chartFormat chart="19" format="43">
      <pivotArea type="data" outline="0" fieldPosition="0">
        <references count="2">
          <reference field="4294967294" count="1" selected="0">
            <x v="1"/>
          </reference>
          <reference field="3" count="1" selected="0">
            <x v="2"/>
          </reference>
        </references>
      </pivotArea>
    </chartFormat>
    <chartFormat chart="19" format="44">
      <pivotArea type="data" outline="0" fieldPosition="0">
        <references count="2">
          <reference field="4294967294" count="1" selected="0">
            <x v="1"/>
          </reference>
          <reference field="3" count="1" selected="0">
            <x v="3"/>
          </reference>
        </references>
      </pivotArea>
    </chartFormat>
    <chartFormat chart="19" format="45">
      <pivotArea type="data" outline="0" fieldPosition="0">
        <references count="2">
          <reference field="4294967294" count="1" selected="0">
            <x v="1"/>
          </reference>
          <reference field="3" count="1" selected="0">
            <x v="4"/>
          </reference>
        </references>
      </pivotArea>
    </chartFormat>
    <chartFormat chart="19" format="46">
      <pivotArea type="data" outline="0" fieldPosition="0">
        <references count="2">
          <reference field="4294967294" count="1" selected="0">
            <x v="1"/>
          </reference>
          <reference field="3" count="1" selected="0">
            <x v="5"/>
          </reference>
        </references>
      </pivotArea>
    </chartFormat>
    <chartFormat chart="19" format="47">
      <pivotArea type="data" outline="0" fieldPosition="0">
        <references count="2">
          <reference field="4294967294" count="1" selected="0">
            <x v="1"/>
          </reference>
          <reference field="3" count="1" selected="0">
            <x v="6"/>
          </reference>
        </references>
      </pivotArea>
    </chartFormat>
    <chartFormat chart="19" format="48">
      <pivotArea type="data" outline="0" fieldPosition="0">
        <references count="2">
          <reference field="4294967294" count="1" selected="0">
            <x v="1"/>
          </reference>
          <reference field="3" count="1" selected="0">
            <x v="7"/>
          </reference>
        </references>
      </pivotArea>
    </chartFormat>
    <chartFormat chart="19" format="49">
      <pivotArea type="data" outline="0" fieldPosition="0">
        <references count="2">
          <reference field="4294967294" count="1" selected="0">
            <x v="1"/>
          </reference>
          <reference field="3" count="1" selected="0">
            <x v="8"/>
          </reference>
        </references>
      </pivotArea>
    </chartFormat>
    <chartFormat chart="19" format="50">
      <pivotArea type="data" outline="0" fieldPosition="0">
        <references count="2">
          <reference field="4294967294" count="1" selected="0">
            <x v="1"/>
          </reference>
          <reference field="3" count="1" selected="0">
            <x v="9"/>
          </reference>
        </references>
      </pivotArea>
    </chartFormat>
    <chartFormat chart="6" format="7">
      <pivotArea type="data" outline="0" fieldPosition="0">
        <references count="2">
          <reference field="4294967294" count="1" selected="0">
            <x v="0"/>
          </reference>
          <reference field="3" count="1" selected="0">
            <x v="0"/>
          </reference>
        </references>
      </pivotArea>
    </chartFormat>
    <chartFormat chart="6" format="8">
      <pivotArea type="data" outline="0" fieldPosition="0">
        <references count="2">
          <reference field="4294967294" count="1" selected="0">
            <x v="0"/>
          </reference>
          <reference field="3" count="1" selected="0">
            <x v="1"/>
          </reference>
        </references>
      </pivotArea>
    </chartFormat>
    <chartFormat chart="6" format="9">
      <pivotArea type="data" outline="0" fieldPosition="0">
        <references count="2">
          <reference field="4294967294" count="1" selected="0">
            <x v="0"/>
          </reference>
          <reference field="3" count="1" selected="0">
            <x v="2"/>
          </reference>
        </references>
      </pivotArea>
    </chartFormat>
    <chartFormat chart="6" format="10">
      <pivotArea type="data" outline="0" fieldPosition="0">
        <references count="2">
          <reference field="4294967294" count="1" selected="0">
            <x v="0"/>
          </reference>
          <reference field="3" count="1" selected="0">
            <x v="5"/>
          </reference>
        </references>
      </pivotArea>
    </chartFormat>
    <chartFormat chart="6" format="11">
      <pivotArea type="data" outline="0" fieldPosition="0">
        <references count="2">
          <reference field="4294967294" count="1" selected="0">
            <x v="0"/>
          </reference>
          <reference field="3" count="1" selected="0">
            <x v="8"/>
          </reference>
        </references>
      </pivotArea>
    </chartFormat>
    <chartFormat chart="6" format="12">
      <pivotArea type="data" outline="0" fieldPosition="0">
        <references count="2">
          <reference field="4294967294" count="1" selected="0">
            <x v="1"/>
          </reference>
          <reference field="3" count="1" selected="0">
            <x v="0"/>
          </reference>
        </references>
      </pivotArea>
    </chartFormat>
    <chartFormat chart="6" format="13">
      <pivotArea type="data" outline="0" fieldPosition="0">
        <references count="2">
          <reference field="4294967294" count="1" selected="0">
            <x v="1"/>
          </reference>
          <reference field="3" count="1" selected="0">
            <x v="1"/>
          </reference>
        </references>
      </pivotArea>
    </chartFormat>
    <chartFormat chart="6" format="14">
      <pivotArea type="data" outline="0" fieldPosition="0">
        <references count="2">
          <reference field="4294967294" count="1" selected="0">
            <x v="1"/>
          </reference>
          <reference field="3" count="1" selected="0">
            <x v="2"/>
          </reference>
        </references>
      </pivotArea>
    </chartFormat>
    <chartFormat chart="6" format="15">
      <pivotArea type="data" outline="0" fieldPosition="0">
        <references count="2">
          <reference field="4294967294" count="1" selected="0">
            <x v="1"/>
          </reference>
          <reference field="3" count="1" selected="0">
            <x v="3"/>
          </reference>
        </references>
      </pivotArea>
    </chartFormat>
    <chartFormat chart="6" format="16">
      <pivotArea type="data" outline="0" fieldPosition="0">
        <references count="2">
          <reference field="4294967294" count="1" selected="0">
            <x v="1"/>
          </reference>
          <reference field="3" count="1" selected="0">
            <x v="4"/>
          </reference>
        </references>
      </pivotArea>
    </chartFormat>
    <chartFormat chart="6" format="17">
      <pivotArea type="data" outline="0" fieldPosition="0">
        <references count="2">
          <reference field="4294967294" count="1" selected="0">
            <x v="1"/>
          </reference>
          <reference field="3" count="1" selected="0">
            <x v="5"/>
          </reference>
        </references>
      </pivotArea>
    </chartFormat>
    <chartFormat chart="6" format="18">
      <pivotArea type="data" outline="0" fieldPosition="0">
        <references count="2">
          <reference field="4294967294" count="1" selected="0">
            <x v="1"/>
          </reference>
          <reference field="3" count="1" selected="0">
            <x v="6"/>
          </reference>
        </references>
      </pivotArea>
    </chartFormat>
    <chartFormat chart="6" format="19">
      <pivotArea type="data" outline="0" fieldPosition="0">
        <references count="2">
          <reference field="4294967294" count="1" selected="0">
            <x v="1"/>
          </reference>
          <reference field="3" count="1" selected="0">
            <x v="7"/>
          </reference>
        </references>
      </pivotArea>
    </chartFormat>
    <chartFormat chart="6" format="20">
      <pivotArea type="data" outline="0" fieldPosition="0">
        <references count="2">
          <reference field="4294967294" count="1" selected="0">
            <x v="1"/>
          </reference>
          <reference field="3" count="1" selected="0">
            <x v="8"/>
          </reference>
        </references>
      </pivotArea>
    </chartFormat>
    <chartFormat chart="6" format="21">
      <pivotArea type="data" outline="0" fieldPosition="0">
        <references count="2">
          <reference field="4294967294" count="1" selected="0">
            <x v="1"/>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5A51BF-7AA6-BF42-8509-F788EAF3C0B4}" name="PivotTable6"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3:C8" firstHeaderRow="0" firstDataRow="1" firstDataCol="1"/>
  <pivotFields count="14">
    <pivotField showAll="0"/>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items count="8">
        <item x="4"/>
        <item x="5"/>
        <item x="3"/>
        <item x="1"/>
        <item x="0"/>
        <item x="2"/>
        <item x="6"/>
        <item t="default"/>
      </items>
    </pivotField>
    <pivotField showAll="0">
      <items count="11">
        <item x="5"/>
        <item x="1"/>
        <item x="6"/>
        <item x="7"/>
        <item x="9"/>
        <item x="0"/>
        <item x="4"/>
        <item x="2"/>
        <item x="3"/>
        <item x="8"/>
        <item t="default"/>
      </items>
    </pivotField>
    <pivotField axis="axisRow"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showAll="0"/>
    <pivotField showAll="0">
      <items count="4">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
    <i>
      <x/>
    </i>
    <i>
      <x v="1"/>
    </i>
    <i>
      <x v="2"/>
    </i>
    <i>
      <x v="3"/>
    </i>
    <i>
      <x v="4"/>
    </i>
  </rowItems>
  <colFields count="1">
    <field x="-2"/>
  </colFields>
  <colItems count="2">
    <i>
      <x/>
    </i>
    <i i="1">
      <x v="1"/>
    </i>
  </colItems>
  <dataFields count="2">
    <dataField name="Sum of Total Sales2" fld="7" baseField="0" baseItem="0"/>
    <dataField name="Sum of Total Sales" fld="7" showDataAs="percentOfTotal" baseField="0" baseItem="0" numFmtId="10"/>
  </dataFields>
  <chartFormats count="5">
    <chartFormat chart="0" format="1"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4" count="1" selected="0">
            <x v="4"/>
          </reference>
        </references>
      </pivotArea>
    </chartFormat>
    <chartFormat chart="0" format="4" series="1">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D9FD57-B945-CB4E-9631-FBE5CE841AF6}" name="PivotTable7"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3:B13" firstHeaderRow="1" firstDataRow="1" firstDataCol="1"/>
  <pivotFields count="14">
    <pivotField showAll="0"/>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items count="8">
        <item x="4"/>
        <item x="5"/>
        <item x="3"/>
        <item x="1"/>
        <item x="0"/>
        <item x="2"/>
        <item x="6"/>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dataField="1" showAll="0"/>
    <pivotField showAll="0"/>
    <pivotField axis="axisRow" showAll="0">
      <items count="11">
        <item x="8"/>
        <item x="7"/>
        <item x="5"/>
        <item x="1"/>
        <item x="0"/>
        <item x="9"/>
        <item x="2"/>
        <item x="6"/>
        <item x="3"/>
        <item x="4"/>
        <item t="default"/>
      </items>
    </pivotField>
    <pivotField showAll="0">
      <items count="11">
        <item x="6"/>
        <item x="9"/>
        <item x="3"/>
        <item x="2"/>
        <item x="4"/>
        <item x="8"/>
        <item x="5"/>
        <item x="0"/>
        <item x="1"/>
        <item x="7"/>
        <item t="default"/>
      </items>
    </pivotField>
    <pivotField showAll="0"/>
    <pivotField showAll="0">
      <items count="4">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10">
    <i>
      <x/>
    </i>
    <i>
      <x v="1"/>
    </i>
    <i>
      <x v="2"/>
    </i>
    <i>
      <x v="3"/>
    </i>
    <i>
      <x v="4"/>
    </i>
    <i>
      <x v="5"/>
    </i>
    <i>
      <x v="6"/>
    </i>
    <i>
      <x v="7"/>
    </i>
    <i>
      <x v="8"/>
    </i>
    <i>
      <x v="9"/>
    </i>
  </rowItems>
  <colItems count="1">
    <i/>
  </colItem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1EF57C-B8E5-9B47-B4D4-E61A04CEDDC0}"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1" firstHeaderRow="1" firstDataRow="1" firstDataCol="1"/>
  <pivotFields count="14">
    <pivotField showAll="0"/>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axis="axisRow" showAll="0">
      <items count="8">
        <item x="4"/>
        <item x="5"/>
        <item x="3"/>
        <item x="1"/>
        <item x="0"/>
        <item x="2"/>
        <item x="6"/>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showAll="0"/>
    <pivotField showAll="0">
      <items count="4">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8">
    <i>
      <x/>
    </i>
    <i>
      <x v="1"/>
    </i>
    <i>
      <x v="2"/>
    </i>
    <i>
      <x v="3"/>
    </i>
    <i>
      <x v="4"/>
    </i>
    <i>
      <x v="5"/>
    </i>
    <i>
      <x v="6"/>
    </i>
    <i t="grand">
      <x/>
    </i>
  </rowItems>
  <colItems count="1">
    <i/>
  </colItems>
  <dataFields count="1">
    <dataField name="Sum of Total Sales" fld="7"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6"/>
          </reference>
        </references>
      </pivotArea>
    </chartFormat>
    <chartFormat chart="0" format="2">
      <pivotArea type="data" outline="0" fieldPosition="0">
        <references count="2">
          <reference field="4294967294" count="1" selected="0">
            <x v="0"/>
          </reference>
          <reference field="2" count="1" selected="0">
            <x v="4"/>
          </reference>
        </references>
      </pivotArea>
    </chartFormat>
    <chartFormat chart="0" format="3">
      <pivotArea type="data" outline="0" fieldPosition="0">
        <references count="2">
          <reference field="4294967294" count="1" selected="0">
            <x v="0"/>
          </reference>
          <reference field="2" count="1" selected="0">
            <x v="5"/>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0" format="6">
      <pivotArea type="data" outline="0" fieldPosition="0">
        <references count="2">
          <reference field="4294967294" count="1" selected="0">
            <x v="0"/>
          </reference>
          <reference field="2" count="1" selected="0">
            <x v="1"/>
          </reference>
        </references>
      </pivotArea>
    </chartFormat>
    <chartFormat chart="0" format="7">
      <pivotArea type="data" outline="0" fieldPosition="0">
        <references count="2">
          <reference field="4294967294" count="1" selected="0">
            <x v="0"/>
          </reference>
          <reference field="2" count="1" selected="0">
            <x v="0"/>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2" count="1" selected="0">
            <x v="0"/>
          </reference>
        </references>
      </pivotArea>
    </chartFormat>
    <chartFormat chart="3" format="18">
      <pivotArea type="data" outline="0" fieldPosition="0">
        <references count="2">
          <reference field="4294967294" count="1" selected="0">
            <x v="0"/>
          </reference>
          <reference field="2" count="1" selected="0">
            <x v="1"/>
          </reference>
        </references>
      </pivotArea>
    </chartFormat>
    <chartFormat chart="3" format="19">
      <pivotArea type="data" outline="0" fieldPosition="0">
        <references count="2">
          <reference field="4294967294" count="1" selected="0">
            <x v="0"/>
          </reference>
          <reference field="2" count="1" selected="0">
            <x v="2"/>
          </reference>
        </references>
      </pivotArea>
    </chartFormat>
    <chartFormat chart="3" format="20">
      <pivotArea type="data" outline="0" fieldPosition="0">
        <references count="2">
          <reference field="4294967294" count="1" selected="0">
            <x v="0"/>
          </reference>
          <reference field="2" count="1" selected="0">
            <x v="3"/>
          </reference>
        </references>
      </pivotArea>
    </chartFormat>
    <chartFormat chart="3" format="21">
      <pivotArea type="data" outline="0" fieldPosition="0">
        <references count="2">
          <reference field="4294967294" count="1" selected="0">
            <x v="0"/>
          </reference>
          <reference field="2" count="1" selected="0">
            <x v="4"/>
          </reference>
        </references>
      </pivotArea>
    </chartFormat>
    <chartFormat chart="3" format="22">
      <pivotArea type="data" outline="0" fieldPosition="0">
        <references count="2">
          <reference field="4294967294" count="1" selected="0">
            <x v="0"/>
          </reference>
          <reference field="2" count="1" selected="0">
            <x v="5"/>
          </reference>
        </references>
      </pivotArea>
    </chartFormat>
    <chartFormat chart="3" format="23">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75005C-93FD-304B-8231-D2FAD1450094}" name="PivotTable10"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F14" firstHeaderRow="1" firstDataRow="2" firstDataCol="1"/>
  <pivotFields count="14">
    <pivotField showAll="0"/>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items count="8">
        <item x="4"/>
        <item x="5"/>
        <item x="3"/>
        <item x="1"/>
        <item x="0"/>
        <item x="2"/>
        <item x="6"/>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showAll="0"/>
    <pivotField axis="axisRow" showAll="0">
      <items count="11">
        <item x="8"/>
        <item x="7"/>
        <item x="5"/>
        <item x="1"/>
        <item x="0"/>
        <item x="9"/>
        <item x="2"/>
        <item x="6"/>
        <item x="3"/>
        <item x="4"/>
        <item t="default"/>
      </items>
    </pivotField>
    <pivotField showAll="0">
      <items count="11">
        <item x="6"/>
        <item x="9"/>
        <item x="3"/>
        <item x="2"/>
        <item x="4"/>
        <item x="8"/>
        <item x="5"/>
        <item x="0"/>
        <item x="1"/>
        <item x="7"/>
        <item t="default"/>
      </items>
    </pivotField>
    <pivotField axis="axisCol" dataField="1" showAll="0">
      <items count="6">
        <item x="1"/>
        <item x="2"/>
        <item x="0"/>
        <item x="4"/>
        <item x="3"/>
        <item t="default"/>
      </items>
    </pivotField>
    <pivotField showAll="0">
      <items count="4">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10">
    <i>
      <x/>
    </i>
    <i>
      <x v="1"/>
    </i>
    <i>
      <x v="2"/>
    </i>
    <i>
      <x v="3"/>
    </i>
    <i>
      <x v="4"/>
    </i>
    <i>
      <x v="5"/>
    </i>
    <i>
      <x v="6"/>
    </i>
    <i>
      <x v="7"/>
    </i>
    <i>
      <x v="8"/>
    </i>
    <i>
      <x v="9"/>
    </i>
  </rowItems>
  <colFields count="1">
    <field x="10"/>
  </colFields>
  <colItems count="5">
    <i>
      <x/>
    </i>
    <i>
      <x v="1"/>
    </i>
    <i>
      <x v="2"/>
    </i>
    <i>
      <x v="3"/>
    </i>
    <i>
      <x v="4"/>
    </i>
  </colItems>
  <dataFields count="1">
    <dataField name="Count of Payment Metho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of_the_week" xr10:uid="{1D786D7A-7F57-0B4D-80CF-CD71A9CF0C35}" sourceName="Days of the week ">
  <pivotTables>
    <pivotTable tabId="9" name="PivotTable5"/>
    <pivotTable tabId="12" name="PivotTable8"/>
    <pivotTable tabId="6" name="PivotTable3"/>
    <pivotTable tabId="11" name="PivotTable7"/>
    <pivotTable tabId="4" name="PivotTable1"/>
    <pivotTable tabId="10" name="PivotTable6"/>
    <pivotTable tabId="7" name="PivotTable4"/>
    <pivotTable tabId="16" name="PivotTable10"/>
    <pivotTable tabId="5" name="PivotTable2"/>
  </pivotTables>
  <data>
    <tabular pivotCacheId="1335416521">
      <items count="7">
        <i x="4" s="1"/>
        <i x="5" s="1"/>
        <i x="3" s="1"/>
        <i x="1" s="1"/>
        <i x="0"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A7318B9-0688-5245-AA30-81B2738C1A98}" sourceName="Category">
  <pivotTables>
    <pivotTable tabId="9" name="PivotTable5"/>
    <pivotTable tabId="12" name="PivotTable8"/>
    <pivotTable tabId="6" name="PivotTable3"/>
    <pivotTable tabId="11" name="PivotTable7"/>
    <pivotTable tabId="4" name="PivotTable1"/>
    <pivotTable tabId="10" name="PivotTable6"/>
    <pivotTable tabId="7" name="PivotTable4"/>
    <pivotTable tabId="16" name="PivotTable10"/>
    <pivotTable tabId="5" name="PivotTable2"/>
  </pivotTables>
  <data>
    <tabular pivotCacheId="1335416521">
      <items count="5">
        <i x="3" s="1"/>
        <i x="2"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cation" xr10:uid="{F31D6AE5-961D-F943-ABD7-1931356A5EEC}" sourceName="Customer Location">
  <pivotTables>
    <pivotTable tabId="9" name="PivotTable5"/>
    <pivotTable tabId="12" name="PivotTable8"/>
    <pivotTable tabId="6" name="PivotTable3"/>
    <pivotTable tabId="11" name="PivotTable7"/>
    <pivotTable tabId="4" name="PivotTable1"/>
    <pivotTable tabId="10" name="PivotTable6"/>
    <pivotTable tabId="7" name="PivotTable4"/>
    <pivotTable tabId="16" name="PivotTable10"/>
    <pivotTable tabId="5" name="PivotTable2"/>
  </pivotTables>
  <data>
    <tabular pivotCacheId="1335416521">
      <items count="10">
        <i x="6" s="1"/>
        <i x="9" s="1"/>
        <i x="3" s="1"/>
        <i x="2" s="1"/>
        <i x="4" s="1"/>
        <i x="8" s="1"/>
        <i x="5" s="1"/>
        <i x="0" s="1"/>
        <i x="1"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9B6ECEBC-F3ED-9A42-B798-8715C6A7360F}" sourceName="Status">
  <pivotTables>
    <pivotTable tabId="9" name="PivotTable5"/>
    <pivotTable tabId="12" name="PivotTable8"/>
    <pivotTable tabId="6" name="PivotTable3"/>
    <pivotTable tabId="11" name="PivotTable7"/>
    <pivotTable tabId="4" name="PivotTable1"/>
    <pivotTable tabId="10" name="PivotTable6"/>
    <pivotTable tabId="7" name="PivotTable4"/>
    <pivotTable tabId="16" name="PivotTable10"/>
    <pivotTable tabId="5" name="PivotTable2"/>
  </pivotTables>
  <data>
    <tabular pivotCacheId="13354165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of the week " xr10:uid="{58D8E282-CA03-B749-9E15-200A17851818}" cache="Slicer_Days_of_the_week" caption="Days of the week " rowHeight="251883"/>
  <slicer name="Category" xr10:uid="{81D94035-F28D-5244-B17E-C6BDF4E0E0BD}" cache="Slicer_Category" caption="Category" rowHeight="251883"/>
  <slicer name="Customer Location" xr10:uid="{D855203C-D35E-CE48-8BF8-8247B7C0F5E2}" cache="Slicer_Customer_Location" caption="Customer Location" rowHeight="251883"/>
  <slicer name="Status" xr10:uid="{491751A2-631C-7448-81ED-F0B4A3672455}" cache="Slicer_Status" caption="Statu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290739-84B6-4F43-A0D3-B3ED6CAF031F}" name="Table1" displayName="Table1" ref="A1:L251" totalsRowShown="0">
  <autoFilter ref="A1:L251" xr:uid="{0A290739-84B6-4F43-A0D3-B3ED6CAF031F}"/>
  <tableColumns count="12">
    <tableColumn id="1" xr3:uid="{E53F70F3-16E7-1746-B0D4-056C6587A850}" name="Order ID"/>
    <tableColumn id="2" xr3:uid="{D10809A9-5D66-114B-BB09-8D9B038AD43C}" name="Date" dataDxfId="9"/>
    <tableColumn id="3" xr3:uid="{41D7E992-9584-9948-8897-9291AC7907F2}" name="Days of the week " dataDxfId="8">
      <calculatedColumnFormula>TEXT(B2, "dddd")</calculatedColumnFormula>
    </tableColumn>
    <tableColumn id="4" xr3:uid="{9693240F-D244-1341-AA9D-D1A1550D52CD}" name="Product"/>
    <tableColumn id="5" xr3:uid="{9AF1F4B6-2343-E943-9435-34CA33ED267A}" name="Category"/>
    <tableColumn id="6" xr3:uid="{4838F6A8-50F8-6942-BB6A-C516CE60F798}" name="Price"/>
    <tableColumn id="7" xr3:uid="{7F73A36E-37AC-CC40-B874-13D46720376F}" name="Quantity"/>
    <tableColumn id="8" xr3:uid="{069B6A4E-A9BA-9746-ACD9-F26B256A49C9}" name="Total Sales"/>
    <tableColumn id="9" xr3:uid="{912384A0-1A11-CB48-84DC-1DC8DF1B52BC}" name="Customer Name"/>
    <tableColumn id="10" xr3:uid="{4D52FBC3-B5F3-4A4D-AD1D-B5FA5601256E}" name="Customer Location"/>
    <tableColumn id="11" xr3:uid="{2C1D94CF-2158-DC4B-9A02-173DF1CC5E83}" name="Payment Method"/>
    <tableColumn id="12" xr3:uid="{932F8957-89AF-1E43-92CD-4249166BA584}" name="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5331576-1B7B-904E-B77A-93A95283CF0F}" name="Table4" displayName="Table4" ref="F79:K90" totalsRowShown="0" headerRowDxfId="7" dataDxfId="6">
  <autoFilter ref="F79:K90" xr:uid="{C5331576-1B7B-904E-B77A-93A95283CF0F}"/>
  <tableColumns count="6">
    <tableColumn id="1" xr3:uid="{B3A4A2E9-7D1A-F74C-839F-67A3AFFE8734}" name="Name of Customers" dataDxfId="5"/>
    <tableColumn id="2" xr3:uid="{7871EB19-A4B3-3841-9431-CE82DB0FCFA8}" name="Amazon Pay" dataDxfId="4"/>
    <tableColumn id="3" xr3:uid="{8F93D664-C522-C349-AB5F-EB7A7DF5F26A}" name="Credit Card" dataDxfId="3"/>
    <tableColumn id="4" xr3:uid="{8700D01C-F420-C54D-8223-EB03CCC05954}" name="Debit Card" dataDxfId="2"/>
    <tableColumn id="5" xr3:uid="{D1455CDC-4816-934B-A32E-830C7417D762}" name="Gift Card" dataDxfId="1"/>
    <tableColumn id="6" xr3:uid="{2BC9B320-FE01-F146-9072-74F5A0D932A6}" name="PayPal"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DE477-1364-6642-8F63-7627B0C8BD79}">
  <dimension ref="A3:B4"/>
  <sheetViews>
    <sheetView workbookViewId="0">
      <selection activeCell="A4" sqref="A4"/>
    </sheetView>
  </sheetViews>
  <sheetFormatPr baseColWidth="10" defaultRowHeight="16" x14ac:dyDescent="0.2"/>
  <cols>
    <col min="1" max="1" width="14.1640625" bestFit="1" customWidth="1"/>
    <col min="2" max="2" width="16" bestFit="1" customWidth="1"/>
  </cols>
  <sheetData>
    <row r="3" spans="1:2" x14ac:dyDescent="0.2">
      <c r="A3" t="s">
        <v>314</v>
      </c>
      <c r="B3" t="s">
        <v>313</v>
      </c>
    </row>
    <row r="4" spans="1:2" x14ac:dyDescent="0.2">
      <c r="A4" s="49">
        <v>714</v>
      </c>
      <c r="B4" s="49">
        <v>243845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8B2A7-C520-1940-9FBC-8A1F3B611A62}">
  <dimension ref="A1:L251"/>
  <sheetViews>
    <sheetView workbookViewId="0">
      <selection sqref="A1:L1"/>
    </sheetView>
  </sheetViews>
  <sheetFormatPr baseColWidth="10" defaultRowHeight="16"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t="s">
        <v>12</v>
      </c>
      <c r="B2" s="1">
        <v>45730</v>
      </c>
      <c r="C2" s="1" t="str">
        <f>TEXT(B2, "dddd")</f>
        <v>Friday</v>
      </c>
      <c r="D2" t="s">
        <v>13</v>
      </c>
      <c r="E2" t="s">
        <v>14</v>
      </c>
      <c r="F2">
        <v>60</v>
      </c>
      <c r="G2">
        <v>3</v>
      </c>
      <c r="H2">
        <v>180</v>
      </c>
      <c r="I2" t="s">
        <v>15</v>
      </c>
      <c r="J2" t="s">
        <v>16</v>
      </c>
      <c r="K2" t="s">
        <v>17</v>
      </c>
      <c r="L2" t="s">
        <v>18</v>
      </c>
    </row>
    <row r="3" spans="1:12" x14ac:dyDescent="0.2">
      <c r="A3" t="s">
        <v>19</v>
      </c>
      <c r="B3" s="1">
        <v>45736</v>
      </c>
      <c r="C3" s="1" t="str">
        <f t="shared" ref="C3:C66" si="0">TEXT(B3, "dddd")</f>
        <v>Thursday</v>
      </c>
      <c r="D3" t="s">
        <v>20</v>
      </c>
      <c r="E3" t="s">
        <v>21</v>
      </c>
      <c r="F3">
        <v>100</v>
      </c>
      <c r="G3">
        <v>4</v>
      </c>
      <c r="H3">
        <v>400</v>
      </c>
      <c r="I3" t="s">
        <v>22</v>
      </c>
      <c r="J3" t="s">
        <v>23</v>
      </c>
      <c r="K3" t="s">
        <v>17</v>
      </c>
      <c r="L3" t="s">
        <v>24</v>
      </c>
    </row>
    <row r="4" spans="1:12" x14ac:dyDescent="0.2">
      <c r="A4" t="s">
        <v>25</v>
      </c>
      <c r="B4" s="1">
        <v>45703</v>
      </c>
      <c r="C4" s="1" t="str">
        <f t="shared" si="0"/>
        <v>Saturday</v>
      </c>
      <c r="D4" t="s">
        <v>13</v>
      </c>
      <c r="E4" t="s">
        <v>14</v>
      </c>
      <c r="F4">
        <v>60</v>
      </c>
      <c r="G4">
        <v>2</v>
      </c>
      <c r="H4">
        <v>120</v>
      </c>
      <c r="I4" t="s">
        <v>26</v>
      </c>
      <c r="J4" t="s">
        <v>27</v>
      </c>
      <c r="K4" t="s">
        <v>28</v>
      </c>
      <c r="L4" t="s">
        <v>18</v>
      </c>
    </row>
    <row r="5" spans="1:12" x14ac:dyDescent="0.2">
      <c r="A5" t="s">
        <v>29</v>
      </c>
      <c r="B5" s="1">
        <v>45707</v>
      </c>
      <c r="C5" s="1" t="str">
        <f t="shared" si="0"/>
        <v>Wednesday</v>
      </c>
      <c r="D5" t="s">
        <v>13</v>
      </c>
      <c r="E5" t="s">
        <v>14</v>
      </c>
      <c r="F5">
        <v>60</v>
      </c>
      <c r="G5">
        <v>3</v>
      </c>
      <c r="H5">
        <v>180</v>
      </c>
      <c r="I5" t="s">
        <v>30</v>
      </c>
      <c r="J5" t="s">
        <v>31</v>
      </c>
      <c r="K5" t="s">
        <v>32</v>
      </c>
      <c r="L5" t="s">
        <v>24</v>
      </c>
    </row>
    <row r="6" spans="1:12" x14ac:dyDescent="0.2">
      <c r="A6" t="s">
        <v>33</v>
      </c>
      <c r="B6" s="1">
        <v>45726</v>
      </c>
      <c r="C6" s="1" t="str">
        <f t="shared" si="0"/>
        <v>Monday</v>
      </c>
      <c r="D6" t="s">
        <v>34</v>
      </c>
      <c r="E6" t="s">
        <v>21</v>
      </c>
      <c r="F6">
        <v>150</v>
      </c>
      <c r="G6">
        <v>3</v>
      </c>
      <c r="H6">
        <v>450</v>
      </c>
      <c r="I6" t="s">
        <v>15</v>
      </c>
      <c r="J6" t="s">
        <v>16</v>
      </c>
      <c r="K6" t="s">
        <v>17</v>
      </c>
      <c r="L6" t="s">
        <v>24</v>
      </c>
    </row>
    <row r="7" spans="1:12" x14ac:dyDescent="0.2">
      <c r="A7" t="s">
        <v>35</v>
      </c>
      <c r="B7" s="1">
        <v>45730</v>
      </c>
      <c r="C7" s="1" t="str">
        <f t="shared" si="0"/>
        <v>Friday</v>
      </c>
      <c r="D7" t="s">
        <v>36</v>
      </c>
      <c r="E7" t="s">
        <v>37</v>
      </c>
      <c r="F7">
        <v>20</v>
      </c>
      <c r="G7">
        <v>1</v>
      </c>
      <c r="H7">
        <v>20</v>
      </c>
      <c r="I7" t="s">
        <v>26</v>
      </c>
      <c r="J7" t="s">
        <v>31</v>
      </c>
      <c r="K7" t="s">
        <v>32</v>
      </c>
      <c r="L7" t="s">
        <v>24</v>
      </c>
    </row>
    <row r="8" spans="1:12" x14ac:dyDescent="0.2">
      <c r="A8" t="s">
        <v>38</v>
      </c>
      <c r="B8" s="1">
        <v>45734</v>
      </c>
      <c r="C8" s="1" t="str">
        <f t="shared" si="0"/>
        <v>Tuesday</v>
      </c>
      <c r="D8" t="s">
        <v>34</v>
      </c>
      <c r="E8" t="s">
        <v>21</v>
      </c>
      <c r="F8">
        <v>150</v>
      </c>
      <c r="G8">
        <v>4</v>
      </c>
      <c r="H8">
        <v>600</v>
      </c>
      <c r="I8" t="s">
        <v>15</v>
      </c>
      <c r="J8" t="s">
        <v>39</v>
      </c>
      <c r="K8" t="s">
        <v>40</v>
      </c>
      <c r="L8" t="s">
        <v>41</v>
      </c>
    </row>
    <row r="9" spans="1:12" x14ac:dyDescent="0.2">
      <c r="A9" t="s">
        <v>42</v>
      </c>
      <c r="B9" s="1">
        <v>45718</v>
      </c>
      <c r="C9" s="1" t="str">
        <f t="shared" si="0"/>
        <v>Sunday</v>
      </c>
      <c r="D9" t="s">
        <v>43</v>
      </c>
      <c r="E9" t="s">
        <v>21</v>
      </c>
      <c r="F9">
        <v>500</v>
      </c>
      <c r="G9">
        <v>1</v>
      </c>
      <c r="H9">
        <v>500</v>
      </c>
      <c r="I9" t="s">
        <v>44</v>
      </c>
      <c r="J9" t="s">
        <v>45</v>
      </c>
      <c r="K9" t="s">
        <v>40</v>
      </c>
      <c r="L9" t="s">
        <v>41</v>
      </c>
    </row>
    <row r="10" spans="1:12" x14ac:dyDescent="0.2">
      <c r="A10" t="s">
        <v>46</v>
      </c>
      <c r="B10" s="1">
        <v>45724</v>
      </c>
      <c r="C10" s="1" t="str">
        <f t="shared" si="0"/>
        <v>Saturday</v>
      </c>
      <c r="D10" t="s">
        <v>36</v>
      </c>
      <c r="E10" t="s">
        <v>37</v>
      </c>
      <c r="F10">
        <v>20</v>
      </c>
      <c r="G10">
        <v>3</v>
      </c>
      <c r="H10">
        <v>60</v>
      </c>
      <c r="I10" t="s">
        <v>44</v>
      </c>
      <c r="J10" t="s">
        <v>47</v>
      </c>
      <c r="K10" t="s">
        <v>40</v>
      </c>
      <c r="L10" t="s">
        <v>41</v>
      </c>
    </row>
    <row r="11" spans="1:12" x14ac:dyDescent="0.2">
      <c r="A11" t="s">
        <v>48</v>
      </c>
      <c r="B11" s="1">
        <v>45728</v>
      </c>
      <c r="C11" s="1" t="str">
        <f t="shared" si="0"/>
        <v>Wednesday</v>
      </c>
      <c r="D11" t="s">
        <v>43</v>
      </c>
      <c r="E11" t="s">
        <v>21</v>
      </c>
      <c r="F11">
        <v>500</v>
      </c>
      <c r="G11">
        <v>1</v>
      </c>
      <c r="H11">
        <v>500</v>
      </c>
      <c r="I11" t="s">
        <v>22</v>
      </c>
      <c r="J11" t="s">
        <v>23</v>
      </c>
      <c r="K11" t="s">
        <v>32</v>
      </c>
      <c r="L11" t="s">
        <v>18</v>
      </c>
    </row>
    <row r="12" spans="1:12" x14ac:dyDescent="0.2">
      <c r="A12" t="s">
        <v>49</v>
      </c>
      <c r="B12" s="1">
        <v>45705</v>
      </c>
      <c r="C12" s="1" t="str">
        <f t="shared" si="0"/>
        <v>Monday</v>
      </c>
      <c r="D12" t="s">
        <v>50</v>
      </c>
      <c r="E12" t="s">
        <v>51</v>
      </c>
      <c r="F12">
        <v>15</v>
      </c>
      <c r="G12">
        <v>2</v>
      </c>
      <c r="H12">
        <v>30</v>
      </c>
      <c r="I12" t="s">
        <v>52</v>
      </c>
      <c r="J12" t="s">
        <v>47</v>
      </c>
      <c r="K12" t="s">
        <v>28</v>
      </c>
      <c r="L12" t="s">
        <v>24</v>
      </c>
    </row>
    <row r="13" spans="1:12" x14ac:dyDescent="0.2">
      <c r="A13" t="s">
        <v>53</v>
      </c>
      <c r="B13" s="1">
        <v>45729</v>
      </c>
      <c r="C13" s="1" t="str">
        <f t="shared" si="0"/>
        <v>Thursday</v>
      </c>
      <c r="D13" t="s">
        <v>54</v>
      </c>
      <c r="E13" t="s">
        <v>37</v>
      </c>
      <c r="F13">
        <v>40</v>
      </c>
      <c r="G13">
        <v>4</v>
      </c>
      <c r="H13">
        <v>160</v>
      </c>
      <c r="I13" t="s">
        <v>55</v>
      </c>
      <c r="J13" t="s">
        <v>31</v>
      </c>
      <c r="K13" t="s">
        <v>32</v>
      </c>
      <c r="L13" t="s">
        <v>41</v>
      </c>
    </row>
    <row r="14" spans="1:12" x14ac:dyDescent="0.2">
      <c r="A14" t="s">
        <v>56</v>
      </c>
      <c r="B14" s="1">
        <v>45717</v>
      </c>
      <c r="C14" s="1" t="str">
        <f t="shared" si="0"/>
        <v>Saturday</v>
      </c>
      <c r="D14" t="s">
        <v>57</v>
      </c>
      <c r="E14" t="s">
        <v>21</v>
      </c>
      <c r="F14">
        <v>800</v>
      </c>
      <c r="G14">
        <v>2</v>
      </c>
      <c r="H14">
        <v>1600</v>
      </c>
      <c r="I14" t="s">
        <v>58</v>
      </c>
      <c r="J14" t="s">
        <v>23</v>
      </c>
      <c r="K14" t="s">
        <v>59</v>
      </c>
      <c r="L14" t="s">
        <v>24</v>
      </c>
    </row>
    <row r="15" spans="1:12" x14ac:dyDescent="0.2">
      <c r="A15" t="s">
        <v>60</v>
      </c>
      <c r="B15" s="1">
        <v>45720</v>
      </c>
      <c r="C15" s="1" t="str">
        <f t="shared" si="0"/>
        <v>Tuesday</v>
      </c>
      <c r="D15" t="s">
        <v>61</v>
      </c>
      <c r="E15" t="s">
        <v>62</v>
      </c>
      <c r="F15">
        <v>600</v>
      </c>
      <c r="G15">
        <v>3</v>
      </c>
      <c r="H15">
        <v>1800</v>
      </c>
      <c r="I15" t="s">
        <v>55</v>
      </c>
      <c r="J15" t="s">
        <v>45</v>
      </c>
      <c r="K15" t="s">
        <v>32</v>
      </c>
      <c r="L15" t="s">
        <v>18</v>
      </c>
    </row>
    <row r="16" spans="1:12" x14ac:dyDescent="0.2">
      <c r="A16" t="s">
        <v>63</v>
      </c>
      <c r="B16" s="1">
        <v>45708</v>
      </c>
      <c r="C16" s="1" t="str">
        <f t="shared" si="0"/>
        <v>Thursday</v>
      </c>
      <c r="D16" t="s">
        <v>34</v>
      </c>
      <c r="E16" t="s">
        <v>21</v>
      </c>
      <c r="F16">
        <v>150</v>
      </c>
      <c r="G16">
        <v>4</v>
      </c>
      <c r="H16">
        <v>600</v>
      </c>
      <c r="I16" t="s">
        <v>26</v>
      </c>
      <c r="J16" t="s">
        <v>64</v>
      </c>
      <c r="K16" t="s">
        <v>32</v>
      </c>
      <c r="L16" t="s">
        <v>41</v>
      </c>
    </row>
    <row r="17" spans="1:12" x14ac:dyDescent="0.2">
      <c r="A17" t="s">
        <v>65</v>
      </c>
      <c r="B17" s="1">
        <v>45714</v>
      </c>
      <c r="C17" s="1" t="str">
        <f t="shared" si="0"/>
        <v>Wednesday</v>
      </c>
      <c r="D17" t="s">
        <v>66</v>
      </c>
      <c r="E17" t="s">
        <v>62</v>
      </c>
      <c r="F17">
        <v>1200</v>
      </c>
      <c r="G17">
        <v>1</v>
      </c>
      <c r="H17">
        <v>1200</v>
      </c>
      <c r="I17" t="s">
        <v>26</v>
      </c>
      <c r="J17" t="s">
        <v>47</v>
      </c>
      <c r="K17" t="s">
        <v>32</v>
      </c>
      <c r="L17" t="s">
        <v>18</v>
      </c>
    </row>
    <row r="18" spans="1:12" x14ac:dyDescent="0.2">
      <c r="A18" t="s">
        <v>67</v>
      </c>
      <c r="B18" s="1">
        <v>45748</v>
      </c>
      <c r="C18" s="1" t="str">
        <f t="shared" si="0"/>
        <v>Tuesday</v>
      </c>
      <c r="D18" t="s">
        <v>36</v>
      </c>
      <c r="E18" t="s">
        <v>37</v>
      </c>
      <c r="F18">
        <v>20</v>
      </c>
      <c r="G18">
        <v>1</v>
      </c>
      <c r="H18">
        <v>20</v>
      </c>
      <c r="I18" t="s">
        <v>15</v>
      </c>
      <c r="J18" t="s">
        <v>16</v>
      </c>
      <c r="K18" t="s">
        <v>28</v>
      </c>
      <c r="L18" t="s">
        <v>41</v>
      </c>
    </row>
    <row r="19" spans="1:12" x14ac:dyDescent="0.2">
      <c r="A19" t="s">
        <v>68</v>
      </c>
      <c r="B19" s="1">
        <v>45698</v>
      </c>
      <c r="C19" s="1" t="str">
        <f t="shared" si="0"/>
        <v>Monday</v>
      </c>
      <c r="D19" t="s">
        <v>43</v>
      </c>
      <c r="E19" t="s">
        <v>21</v>
      </c>
      <c r="F19">
        <v>500</v>
      </c>
      <c r="G19">
        <v>2</v>
      </c>
      <c r="H19">
        <v>1000</v>
      </c>
      <c r="I19" t="s">
        <v>55</v>
      </c>
      <c r="J19" t="s">
        <v>69</v>
      </c>
      <c r="K19" t="s">
        <v>28</v>
      </c>
      <c r="L19" t="s">
        <v>41</v>
      </c>
    </row>
    <row r="20" spans="1:12" x14ac:dyDescent="0.2">
      <c r="A20" t="s">
        <v>70</v>
      </c>
      <c r="B20" s="1">
        <v>45738</v>
      </c>
      <c r="C20" s="1" t="str">
        <f t="shared" si="0"/>
        <v>Saturday</v>
      </c>
      <c r="D20" t="s">
        <v>13</v>
      </c>
      <c r="E20" t="s">
        <v>14</v>
      </c>
      <c r="F20">
        <v>60</v>
      </c>
      <c r="G20">
        <v>3</v>
      </c>
      <c r="H20">
        <v>180</v>
      </c>
      <c r="I20" t="s">
        <v>30</v>
      </c>
      <c r="J20" t="s">
        <v>39</v>
      </c>
      <c r="K20" t="s">
        <v>32</v>
      </c>
      <c r="L20" t="s">
        <v>41</v>
      </c>
    </row>
    <row r="21" spans="1:12" x14ac:dyDescent="0.2">
      <c r="A21" t="s">
        <v>71</v>
      </c>
      <c r="B21" s="1">
        <v>45723</v>
      </c>
      <c r="C21" s="1" t="str">
        <f t="shared" si="0"/>
        <v>Friday</v>
      </c>
      <c r="D21" t="s">
        <v>20</v>
      </c>
      <c r="E21" t="s">
        <v>21</v>
      </c>
      <c r="F21">
        <v>100</v>
      </c>
      <c r="G21">
        <v>4</v>
      </c>
      <c r="H21">
        <v>400</v>
      </c>
      <c r="I21" t="s">
        <v>30</v>
      </c>
      <c r="J21" t="s">
        <v>64</v>
      </c>
      <c r="K21" t="s">
        <v>17</v>
      </c>
      <c r="L21" t="s">
        <v>24</v>
      </c>
    </row>
    <row r="22" spans="1:12" x14ac:dyDescent="0.2">
      <c r="A22" t="s">
        <v>72</v>
      </c>
      <c r="B22" s="1">
        <v>45693</v>
      </c>
      <c r="C22" s="1" t="str">
        <f t="shared" si="0"/>
        <v>Wednesday</v>
      </c>
      <c r="D22" t="s">
        <v>20</v>
      </c>
      <c r="E22" t="s">
        <v>21</v>
      </c>
      <c r="F22">
        <v>100</v>
      </c>
      <c r="G22">
        <v>3</v>
      </c>
      <c r="H22">
        <v>300</v>
      </c>
      <c r="I22" t="s">
        <v>73</v>
      </c>
      <c r="J22" t="s">
        <v>45</v>
      </c>
      <c r="K22" t="s">
        <v>17</v>
      </c>
      <c r="L22" t="s">
        <v>18</v>
      </c>
    </row>
    <row r="23" spans="1:12" x14ac:dyDescent="0.2">
      <c r="A23" t="s">
        <v>74</v>
      </c>
      <c r="B23" s="1">
        <v>45723</v>
      </c>
      <c r="C23" s="1" t="str">
        <f t="shared" si="0"/>
        <v>Friday</v>
      </c>
      <c r="D23" t="s">
        <v>66</v>
      </c>
      <c r="E23" t="s">
        <v>62</v>
      </c>
      <c r="F23">
        <v>1200</v>
      </c>
      <c r="G23">
        <v>4</v>
      </c>
      <c r="H23">
        <v>4800</v>
      </c>
      <c r="I23" t="s">
        <v>30</v>
      </c>
      <c r="J23" t="s">
        <v>39</v>
      </c>
      <c r="K23" t="s">
        <v>32</v>
      </c>
      <c r="L23" t="s">
        <v>24</v>
      </c>
    </row>
    <row r="24" spans="1:12" x14ac:dyDescent="0.2">
      <c r="A24" t="s">
        <v>75</v>
      </c>
      <c r="B24" s="1">
        <v>45711</v>
      </c>
      <c r="C24" s="1" t="str">
        <f t="shared" si="0"/>
        <v>Sunday</v>
      </c>
      <c r="D24" t="s">
        <v>50</v>
      </c>
      <c r="E24" t="s">
        <v>51</v>
      </c>
      <c r="F24">
        <v>15</v>
      </c>
      <c r="G24">
        <v>1</v>
      </c>
      <c r="H24">
        <v>15</v>
      </c>
      <c r="I24" t="s">
        <v>15</v>
      </c>
      <c r="J24" t="s">
        <v>39</v>
      </c>
      <c r="K24" t="s">
        <v>32</v>
      </c>
      <c r="L24" t="s">
        <v>24</v>
      </c>
    </row>
    <row r="25" spans="1:12" x14ac:dyDescent="0.2">
      <c r="A25" t="s">
        <v>76</v>
      </c>
      <c r="B25" s="1">
        <v>45740</v>
      </c>
      <c r="C25" s="1" t="str">
        <f t="shared" si="0"/>
        <v>Monday</v>
      </c>
      <c r="D25" t="s">
        <v>66</v>
      </c>
      <c r="E25" t="s">
        <v>62</v>
      </c>
      <c r="F25">
        <v>1200</v>
      </c>
      <c r="G25">
        <v>3</v>
      </c>
      <c r="H25">
        <v>3600</v>
      </c>
      <c r="I25" t="s">
        <v>73</v>
      </c>
      <c r="J25" t="s">
        <v>31</v>
      </c>
      <c r="K25" t="s">
        <v>32</v>
      </c>
      <c r="L25" t="s">
        <v>18</v>
      </c>
    </row>
    <row r="26" spans="1:12" x14ac:dyDescent="0.2">
      <c r="A26" t="s">
        <v>77</v>
      </c>
      <c r="B26" s="1">
        <v>45718</v>
      </c>
      <c r="C26" s="1" t="str">
        <f t="shared" si="0"/>
        <v>Sunday</v>
      </c>
      <c r="D26" t="s">
        <v>50</v>
      </c>
      <c r="E26" t="s">
        <v>51</v>
      </c>
      <c r="F26">
        <v>15</v>
      </c>
      <c r="G26">
        <v>5</v>
      </c>
      <c r="H26">
        <v>75</v>
      </c>
      <c r="I26" t="s">
        <v>44</v>
      </c>
      <c r="J26" t="s">
        <v>64</v>
      </c>
      <c r="K26" t="s">
        <v>28</v>
      </c>
      <c r="L26" t="s">
        <v>41</v>
      </c>
    </row>
    <row r="27" spans="1:12" x14ac:dyDescent="0.2">
      <c r="A27" t="s">
        <v>78</v>
      </c>
      <c r="B27" s="1">
        <v>45702</v>
      </c>
      <c r="C27" s="1" t="str">
        <f t="shared" si="0"/>
        <v>Friday</v>
      </c>
      <c r="D27" t="s">
        <v>61</v>
      </c>
      <c r="E27" t="s">
        <v>62</v>
      </c>
      <c r="F27">
        <v>600</v>
      </c>
      <c r="G27">
        <v>1</v>
      </c>
      <c r="H27">
        <v>600</v>
      </c>
      <c r="I27" t="s">
        <v>30</v>
      </c>
      <c r="J27" t="s">
        <v>47</v>
      </c>
      <c r="K27" t="s">
        <v>17</v>
      </c>
      <c r="L27" t="s">
        <v>18</v>
      </c>
    </row>
    <row r="28" spans="1:12" x14ac:dyDescent="0.2">
      <c r="A28" t="s">
        <v>79</v>
      </c>
      <c r="B28" s="1">
        <v>45695</v>
      </c>
      <c r="C28" s="1" t="str">
        <f t="shared" si="0"/>
        <v>Friday</v>
      </c>
      <c r="D28" t="s">
        <v>36</v>
      </c>
      <c r="E28" t="s">
        <v>37</v>
      </c>
      <c r="F28">
        <v>20</v>
      </c>
      <c r="G28">
        <v>1</v>
      </c>
      <c r="H28">
        <v>20</v>
      </c>
      <c r="I28" t="s">
        <v>58</v>
      </c>
      <c r="J28" t="s">
        <v>16</v>
      </c>
      <c r="K28" t="s">
        <v>28</v>
      </c>
      <c r="L28" t="s">
        <v>24</v>
      </c>
    </row>
    <row r="29" spans="1:12" x14ac:dyDescent="0.2">
      <c r="A29" t="s">
        <v>80</v>
      </c>
      <c r="B29" s="1">
        <v>45691</v>
      </c>
      <c r="C29" s="1" t="str">
        <f t="shared" si="0"/>
        <v>Monday</v>
      </c>
      <c r="D29" t="s">
        <v>20</v>
      </c>
      <c r="E29" t="s">
        <v>21</v>
      </c>
      <c r="F29">
        <v>100</v>
      </c>
      <c r="G29">
        <v>1</v>
      </c>
      <c r="H29">
        <v>100</v>
      </c>
      <c r="I29" t="s">
        <v>81</v>
      </c>
      <c r="J29" t="s">
        <v>82</v>
      </c>
      <c r="K29" t="s">
        <v>28</v>
      </c>
      <c r="L29" t="s">
        <v>41</v>
      </c>
    </row>
    <row r="30" spans="1:12" x14ac:dyDescent="0.2">
      <c r="A30" t="s">
        <v>83</v>
      </c>
      <c r="B30" s="1">
        <v>45700</v>
      </c>
      <c r="C30" s="1" t="str">
        <f t="shared" si="0"/>
        <v>Wednesday</v>
      </c>
      <c r="D30" t="s">
        <v>43</v>
      </c>
      <c r="E30" t="s">
        <v>21</v>
      </c>
      <c r="F30">
        <v>500</v>
      </c>
      <c r="G30">
        <v>1</v>
      </c>
      <c r="H30">
        <v>500</v>
      </c>
      <c r="I30" t="s">
        <v>44</v>
      </c>
      <c r="J30" t="s">
        <v>27</v>
      </c>
      <c r="K30" t="s">
        <v>32</v>
      </c>
      <c r="L30" t="s">
        <v>18</v>
      </c>
    </row>
    <row r="31" spans="1:12" x14ac:dyDescent="0.2">
      <c r="A31" t="s">
        <v>84</v>
      </c>
      <c r="B31" s="1">
        <v>45698</v>
      </c>
      <c r="C31" s="1" t="str">
        <f t="shared" si="0"/>
        <v>Monday</v>
      </c>
      <c r="D31" t="s">
        <v>61</v>
      </c>
      <c r="E31" t="s">
        <v>62</v>
      </c>
      <c r="F31">
        <v>600</v>
      </c>
      <c r="G31">
        <v>3</v>
      </c>
      <c r="H31">
        <v>1800</v>
      </c>
      <c r="I31" t="s">
        <v>22</v>
      </c>
      <c r="J31" t="s">
        <v>31</v>
      </c>
      <c r="K31" t="s">
        <v>59</v>
      </c>
      <c r="L31" t="s">
        <v>18</v>
      </c>
    </row>
    <row r="32" spans="1:12" x14ac:dyDescent="0.2">
      <c r="A32" t="s">
        <v>85</v>
      </c>
      <c r="B32" s="1">
        <v>45740</v>
      </c>
      <c r="C32" s="1" t="str">
        <f t="shared" si="0"/>
        <v>Monday</v>
      </c>
      <c r="D32" t="s">
        <v>43</v>
      </c>
      <c r="E32" t="s">
        <v>21</v>
      </c>
      <c r="F32">
        <v>500</v>
      </c>
      <c r="G32">
        <v>1</v>
      </c>
      <c r="H32">
        <v>500</v>
      </c>
      <c r="I32" t="s">
        <v>26</v>
      </c>
      <c r="J32" t="s">
        <v>39</v>
      </c>
      <c r="K32" t="s">
        <v>59</v>
      </c>
      <c r="L32" t="s">
        <v>24</v>
      </c>
    </row>
    <row r="33" spans="1:12" x14ac:dyDescent="0.2">
      <c r="A33" t="s">
        <v>86</v>
      </c>
      <c r="B33" s="1">
        <v>45726</v>
      </c>
      <c r="C33" s="1" t="str">
        <f t="shared" si="0"/>
        <v>Monday</v>
      </c>
      <c r="D33" t="s">
        <v>43</v>
      </c>
      <c r="E33" t="s">
        <v>21</v>
      </c>
      <c r="F33">
        <v>500</v>
      </c>
      <c r="G33">
        <v>4</v>
      </c>
      <c r="H33">
        <v>2000</v>
      </c>
      <c r="I33" t="s">
        <v>55</v>
      </c>
      <c r="J33" t="s">
        <v>64</v>
      </c>
      <c r="K33" t="s">
        <v>40</v>
      </c>
      <c r="L33" t="s">
        <v>24</v>
      </c>
    </row>
    <row r="34" spans="1:12" x14ac:dyDescent="0.2">
      <c r="A34" t="s">
        <v>87</v>
      </c>
      <c r="B34" s="1">
        <v>45692</v>
      </c>
      <c r="C34" s="1" t="str">
        <f t="shared" si="0"/>
        <v>Tuesday</v>
      </c>
      <c r="D34" t="s">
        <v>50</v>
      </c>
      <c r="E34" t="s">
        <v>51</v>
      </c>
      <c r="F34">
        <v>15</v>
      </c>
      <c r="G34">
        <v>1</v>
      </c>
      <c r="H34">
        <v>15</v>
      </c>
      <c r="I34" t="s">
        <v>30</v>
      </c>
      <c r="J34" t="s">
        <v>16</v>
      </c>
      <c r="K34" t="s">
        <v>17</v>
      </c>
      <c r="L34" t="s">
        <v>18</v>
      </c>
    </row>
    <row r="35" spans="1:12" x14ac:dyDescent="0.2">
      <c r="A35" t="s">
        <v>88</v>
      </c>
      <c r="B35" s="1">
        <v>45749</v>
      </c>
      <c r="C35" s="1" t="str">
        <f t="shared" si="0"/>
        <v>Wednesday</v>
      </c>
      <c r="D35" t="s">
        <v>36</v>
      </c>
      <c r="E35" t="s">
        <v>37</v>
      </c>
      <c r="F35">
        <v>20</v>
      </c>
      <c r="G35">
        <v>5</v>
      </c>
      <c r="H35">
        <v>100</v>
      </c>
      <c r="I35" t="s">
        <v>81</v>
      </c>
      <c r="J35" t="s">
        <v>16</v>
      </c>
      <c r="K35" t="s">
        <v>32</v>
      </c>
      <c r="L35" t="s">
        <v>24</v>
      </c>
    </row>
    <row r="36" spans="1:12" x14ac:dyDescent="0.2">
      <c r="A36" t="s">
        <v>89</v>
      </c>
      <c r="B36" s="1">
        <v>45749</v>
      </c>
      <c r="C36" s="1" t="str">
        <f t="shared" si="0"/>
        <v>Wednesday</v>
      </c>
      <c r="D36" t="s">
        <v>57</v>
      </c>
      <c r="E36" t="s">
        <v>21</v>
      </c>
      <c r="F36">
        <v>800</v>
      </c>
      <c r="G36">
        <v>3</v>
      </c>
      <c r="H36">
        <v>2400</v>
      </c>
      <c r="I36" t="s">
        <v>15</v>
      </c>
      <c r="J36" t="s">
        <v>27</v>
      </c>
      <c r="K36" t="s">
        <v>28</v>
      </c>
      <c r="L36" t="s">
        <v>41</v>
      </c>
    </row>
    <row r="37" spans="1:12" x14ac:dyDescent="0.2">
      <c r="A37" t="s">
        <v>90</v>
      </c>
      <c r="B37" s="1">
        <v>45697</v>
      </c>
      <c r="C37" s="1" t="str">
        <f t="shared" si="0"/>
        <v>Sunday</v>
      </c>
      <c r="D37" t="s">
        <v>66</v>
      </c>
      <c r="E37" t="s">
        <v>62</v>
      </c>
      <c r="F37">
        <v>1200</v>
      </c>
      <c r="G37">
        <v>2</v>
      </c>
      <c r="H37">
        <v>2400</v>
      </c>
      <c r="I37" t="s">
        <v>44</v>
      </c>
      <c r="J37" t="s">
        <v>47</v>
      </c>
      <c r="K37" t="s">
        <v>40</v>
      </c>
      <c r="L37" t="s">
        <v>18</v>
      </c>
    </row>
    <row r="38" spans="1:12" x14ac:dyDescent="0.2">
      <c r="A38" t="s">
        <v>91</v>
      </c>
      <c r="B38" s="1">
        <v>45704</v>
      </c>
      <c r="C38" s="1" t="str">
        <f t="shared" si="0"/>
        <v>Sunday</v>
      </c>
      <c r="D38" t="s">
        <v>20</v>
      </c>
      <c r="E38" t="s">
        <v>21</v>
      </c>
      <c r="F38">
        <v>100</v>
      </c>
      <c r="G38">
        <v>3</v>
      </c>
      <c r="H38">
        <v>300</v>
      </c>
      <c r="I38" t="s">
        <v>55</v>
      </c>
      <c r="J38" t="s">
        <v>16</v>
      </c>
      <c r="K38" t="s">
        <v>17</v>
      </c>
      <c r="L38" t="s">
        <v>18</v>
      </c>
    </row>
    <row r="39" spans="1:12" x14ac:dyDescent="0.2">
      <c r="A39" t="s">
        <v>92</v>
      </c>
      <c r="B39" s="1">
        <v>45742</v>
      </c>
      <c r="C39" s="1" t="str">
        <f t="shared" si="0"/>
        <v>Wednesday</v>
      </c>
      <c r="D39" t="s">
        <v>57</v>
      </c>
      <c r="E39" t="s">
        <v>21</v>
      </c>
      <c r="F39">
        <v>800</v>
      </c>
      <c r="G39">
        <v>3</v>
      </c>
      <c r="H39">
        <v>2400</v>
      </c>
      <c r="I39" t="s">
        <v>30</v>
      </c>
      <c r="J39" t="s">
        <v>82</v>
      </c>
      <c r="K39" t="s">
        <v>28</v>
      </c>
      <c r="L39" t="s">
        <v>41</v>
      </c>
    </row>
    <row r="40" spans="1:12" x14ac:dyDescent="0.2">
      <c r="A40" t="s">
        <v>93</v>
      </c>
      <c r="B40" s="1">
        <v>45718</v>
      </c>
      <c r="C40" s="1" t="str">
        <f t="shared" si="0"/>
        <v>Sunday</v>
      </c>
      <c r="D40" t="s">
        <v>57</v>
      </c>
      <c r="E40" t="s">
        <v>21</v>
      </c>
      <c r="F40">
        <v>800</v>
      </c>
      <c r="G40">
        <v>2</v>
      </c>
      <c r="H40">
        <v>1600</v>
      </c>
      <c r="I40" t="s">
        <v>30</v>
      </c>
      <c r="J40" t="s">
        <v>23</v>
      </c>
      <c r="K40" t="s">
        <v>40</v>
      </c>
      <c r="L40" t="s">
        <v>41</v>
      </c>
    </row>
    <row r="41" spans="1:12" x14ac:dyDescent="0.2">
      <c r="A41" t="s">
        <v>94</v>
      </c>
      <c r="B41" s="1">
        <v>45742</v>
      </c>
      <c r="C41" s="1" t="str">
        <f t="shared" si="0"/>
        <v>Wednesday</v>
      </c>
      <c r="D41" t="s">
        <v>34</v>
      </c>
      <c r="E41" t="s">
        <v>21</v>
      </c>
      <c r="F41">
        <v>150</v>
      </c>
      <c r="G41">
        <v>1</v>
      </c>
      <c r="H41">
        <v>150</v>
      </c>
      <c r="I41" t="s">
        <v>22</v>
      </c>
      <c r="J41" t="s">
        <v>64</v>
      </c>
      <c r="K41" t="s">
        <v>59</v>
      </c>
      <c r="L41" t="s">
        <v>24</v>
      </c>
    </row>
    <row r="42" spans="1:12" x14ac:dyDescent="0.2">
      <c r="A42" t="s">
        <v>95</v>
      </c>
      <c r="B42" s="1">
        <v>45708</v>
      </c>
      <c r="C42" s="1" t="str">
        <f t="shared" si="0"/>
        <v>Thursday</v>
      </c>
      <c r="D42" t="s">
        <v>50</v>
      </c>
      <c r="E42" t="s">
        <v>51</v>
      </c>
      <c r="F42">
        <v>15</v>
      </c>
      <c r="G42">
        <v>1</v>
      </c>
      <c r="H42">
        <v>15</v>
      </c>
      <c r="I42" t="s">
        <v>81</v>
      </c>
      <c r="J42" t="s">
        <v>45</v>
      </c>
      <c r="K42" t="s">
        <v>32</v>
      </c>
      <c r="L42" t="s">
        <v>18</v>
      </c>
    </row>
    <row r="43" spans="1:12" x14ac:dyDescent="0.2">
      <c r="A43" t="s">
        <v>96</v>
      </c>
      <c r="B43" s="1">
        <v>45733</v>
      </c>
      <c r="C43" s="1" t="str">
        <f t="shared" si="0"/>
        <v>Monday</v>
      </c>
      <c r="D43" t="s">
        <v>20</v>
      </c>
      <c r="E43" t="s">
        <v>21</v>
      </c>
      <c r="F43">
        <v>100</v>
      </c>
      <c r="G43">
        <v>3</v>
      </c>
      <c r="H43">
        <v>300</v>
      </c>
      <c r="I43" t="s">
        <v>81</v>
      </c>
      <c r="J43" t="s">
        <v>82</v>
      </c>
      <c r="K43" t="s">
        <v>28</v>
      </c>
      <c r="L43" t="s">
        <v>18</v>
      </c>
    </row>
    <row r="44" spans="1:12" x14ac:dyDescent="0.2">
      <c r="A44" t="s">
        <v>97</v>
      </c>
      <c r="B44" s="1">
        <v>45696</v>
      </c>
      <c r="C44" s="1" t="str">
        <f t="shared" si="0"/>
        <v>Saturday</v>
      </c>
      <c r="D44" t="s">
        <v>36</v>
      </c>
      <c r="E44" t="s">
        <v>37</v>
      </c>
      <c r="F44">
        <v>20</v>
      </c>
      <c r="G44">
        <v>4</v>
      </c>
      <c r="H44">
        <v>80</v>
      </c>
      <c r="I44" t="s">
        <v>81</v>
      </c>
      <c r="J44" t="s">
        <v>27</v>
      </c>
      <c r="K44" t="s">
        <v>32</v>
      </c>
      <c r="L44" t="s">
        <v>24</v>
      </c>
    </row>
    <row r="45" spans="1:12" x14ac:dyDescent="0.2">
      <c r="A45" t="s">
        <v>98</v>
      </c>
      <c r="B45" s="1">
        <v>45740</v>
      </c>
      <c r="C45" s="1" t="str">
        <f t="shared" si="0"/>
        <v>Monday</v>
      </c>
      <c r="D45" t="s">
        <v>34</v>
      </c>
      <c r="E45" t="s">
        <v>21</v>
      </c>
      <c r="F45">
        <v>150</v>
      </c>
      <c r="G45">
        <v>1</v>
      </c>
      <c r="H45">
        <v>150</v>
      </c>
      <c r="I45" t="s">
        <v>73</v>
      </c>
      <c r="J45" t="s">
        <v>39</v>
      </c>
      <c r="K45" t="s">
        <v>17</v>
      </c>
      <c r="L45" t="s">
        <v>24</v>
      </c>
    </row>
    <row r="46" spans="1:12" x14ac:dyDescent="0.2">
      <c r="A46" t="s">
        <v>99</v>
      </c>
      <c r="B46" s="1">
        <v>45731</v>
      </c>
      <c r="C46" s="1" t="str">
        <f t="shared" si="0"/>
        <v>Saturday</v>
      </c>
      <c r="D46" t="s">
        <v>66</v>
      </c>
      <c r="E46" t="s">
        <v>62</v>
      </c>
      <c r="F46">
        <v>1200</v>
      </c>
      <c r="G46">
        <v>3</v>
      </c>
      <c r="H46">
        <v>3600</v>
      </c>
      <c r="I46" t="s">
        <v>58</v>
      </c>
      <c r="J46" t="s">
        <v>16</v>
      </c>
      <c r="K46" t="s">
        <v>32</v>
      </c>
      <c r="L46" t="s">
        <v>24</v>
      </c>
    </row>
    <row r="47" spans="1:12" x14ac:dyDescent="0.2">
      <c r="A47" t="s">
        <v>100</v>
      </c>
      <c r="B47" s="1">
        <v>45722</v>
      </c>
      <c r="C47" s="1" t="str">
        <f t="shared" si="0"/>
        <v>Thursday</v>
      </c>
      <c r="D47" t="s">
        <v>13</v>
      </c>
      <c r="E47" t="s">
        <v>14</v>
      </c>
      <c r="F47">
        <v>60</v>
      </c>
      <c r="G47">
        <v>2</v>
      </c>
      <c r="H47">
        <v>120</v>
      </c>
      <c r="I47" t="s">
        <v>52</v>
      </c>
      <c r="J47" t="s">
        <v>39</v>
      </c>
      <c r="K47" t="s">
        <v>17</v>
      </c>
      <c r="L47" t="s">
        <v>18</v>
      </c>
    </row>
    <row r="48" spans="1:12" x14ac:dyDescent="0.2">
      <c r="A48" t="s">
        <v>101</v>
      </c>
      <c r="B48" s="1">
        <v>45742</v>
      </c>
      <c r="C48" s="1" t="str">
        <f t="shared" si="0"/>
        <v>Wednesday</v>
      </c>
      <c r="D48" t="s">
        <v>36</v>
      </c>
      <c r="E48" t="s">
        <v>37</v>
      </c>
      <c r="F48">
        <v>20</v>
      </c>
      <c r="G48">
        <v>2</v>
      </c>
      <c r="H48">
        <v>40</v>
      </c>
      <c r="I48" t="s">
        <v>73</v>
      </c>
      <c r="J48" t="s">
        <v>45</v>
      </c>
      <c r="K48" t="s">
        <v>59</v>
      </c>
      <c r="L48" t="s">
        <v>18</v>
      </c>
    </row>
    <row r="49" spans="1:12" x14ac:dyDescent="0.2">
      <c r="A49" t="s">
        <v>102</v>
      </c>
      <c r="B49" s="1">
        <v>45699</v>
      </c>
      <c r="C49" s="1" t="str">
        <f t="shared" si="0"/>
        <v>Tuesday</v>
      </c>
      <c r="D49" t="s">
        <v>36</v>
      </c>
      <c r="E49" t="s">
        <v>37</v>
      </c>
      <c r="F49">
        <v>20</v>
      </c>
      <c r="G49">
        <v>5</v>
      </c>
      <c r="H49">
        <v>100</v>
      </c>
      <c r="I49" t="s">
        <v>81</v>
      </c>
      <c r="J49" t="s">
        <v>27</v>
      </c>
      <c r="K49" t="s">
        <v>28</v>
      </c>
      <c r="L49" t="s">
        <v>41</v>
      </c>
    </row>
    <row r="50" spans="1:12" x14ac:dyDescent="0.2">
      <c r="A50" t="s">
        <v>103</v>
      </c>
      <c r="B50" s="1">
        <v>45706</v>
      </c>
      <c r="C50" s="1" t="str">
        <f t="shared" si="0"/>
        <v>Tuesday</v>
      </c>
      <c r="D50" t="s">
        <v>43</v>
      </c>
      <c r="E50" t="s">
        <v>21</v>
      </c>
      <c r="F50">
        <v>500</v>
      </c>
      <c r="G50">
        <v>4</v>
      </c>
      <c r="H50">
        <v>2000</v>
      </c>
      <c r="I50" t="s">
        <v>15</v>
      </c>
      <c r="J50" t="s">
        <v>82</v>
      </c>
      <c r="K50" t="s">
        <v>17</v>
      </c>
      <c r="L50" t="s">
        <v>41</v>
      </c>
    </row>
    <row r="51" spans="1:12" x14ac:dyDescent="0.2">
      <c r="A51" t="s">
        <v>104</v>
      </c>
      <c r="B51" s="1">
        <v>45730</v>
      </c>
      <c r="C51" s="1" t="str">
        <f t="shared" si="0"/>
        <v>Friday</v>
      </c>
      <c r="D51" t="s">
        <v>54</v>
      </c>
      <c r="E51" t="s">
        <v>37</v>
      </c>
      <c r="F51">
        <v>40</v>
      </c>
      <c r="G51">
        <v>3</v>
      </c>
      <c r="H51">
        <v>120</v>
      </c>
      <c r="I51" t="s">
        <v>26</v>
      </c>
      <c r="J51" t="s">
        <v>47</v>
      </c>
      <c r="K51" t="s">
        <v>59</v>
      </c>
      <c r="L51" t="s">
        <v>41</v>
      </c>
    </row>
    <row r="52" spans="1:12" x14ac:dyDescent="0.2">
      <c r="A52" t="s">
        <v>105</v>
      </c>
      <c r="B52" s="1">
        <v>45707</v>
      </c>
      <c r="C52" s="1" t="str">
        <f t="shared" si="0"/>
        <v>Wednesday</v>
      </c>
      <c r="D52" t="s">
        <v>50</v>
      </c>
      <c r="E52" t="s">
        <v>51</v>
      </c>
      <c r="F52">
        <v>15</v>
      </c>
      <c r="G52">
        <v>1</v>
      </c>
      <c r="H52">
        <v>15</v>
      </c>
      <c r="I52" t="s">
        <v>15</v>
      </c>
      <c r="J52" t="s">
        <v>39</v>
      </c>
      <c r="K52" t="s">
        <v>59</v>
      </c>
      <c r="L52" t="s">
        <v>18</v>
      </c>
    </row>
    <row r="53" spans="1:12" x14ac:dyDescent="0.2">
      <c r="A53" t="s">
        <v>106</v>
      </c>
      <c r="B53" s="1">
        <v>45712</v>
      </c>
      <c r="C53" s="1" t="str">
        <f t="shared" si="0"/>
        <v>Monday</v>
      </c>
      <c r="D53" t="s">
        <v>57</v>
      </c>
      <c r="E53" t="s">
        <v>21</v>
      </c>
      <c r="F53">
        <v>800</v>
      </c>
      <c r="G53">
        <v>3</v>
      </c>
      <c r="H53">
        <v>2400</v>
      </c>
      <c r="I53" t="s">
        <v>26</v>
      </c>
      <c r="J53" t="s">
        <v>23</v>
      </c>
      <c r="K53" t="s">
        <v>32</v>
      </c>
      <c r="L53" t="s">
        <v>24</v>
      </c>
    </row>
    <row r="54" spans="1:12" x14ac:dyDescent="0.2">
      <c r="A54" t="s">
        <v>107</v>
      </c>
      <c r="B54" s="1">
        <v>45740</v>
      </c>
      <c r="C54" s="1" t="str">
        <f t="shared" si="0"/>
        <v>Monday</v>
      </c>
      <c r="D54" t="s">
        <v>13</v>
      </c>
      <c r="E54" t="s">
        <v>14</v>
      </c>
      <c r="F54">
        <v>60</v>
      </c>
      <c r="G54">
        <v>4</v>
      </c>
      <c r="H54">
        <v>240</v>
      </c>
      <c r="I54" t="s">
        <v>22</v>
      </c>
      <c r="J54" t="s">
        <v>69</v>
      </c>
      <c r="K54" t="s">
        <v>40</v>
      </c>
      <c r="L54" t="s">
        <v>41</v>
      </c>
    </row>
    <row r="55" spans="1:12" x14ac:dyDescent="0.2">
      <c r="A55" t="s">
        <v>108</v>
      </c>
      <c r="B55" s="1">
        <v>45731</v>
      </c>
      <c r="C55" s="1" t="str">
        <f t="shared" si="0"/>
        <v>Saturday</v>
      </c>
      <c r="D55" t="s">
        <v>34</v>
      </c>
      <c r="E55" t="s">
        <v>21</v>
      </c>
      <c r="F55">
        <v>150</v>
      </c>
      <c r="G55">
        <v>3</v>
      </c>
      <c r="H55">
        <v>450</v>
      </c>
      <c r="I55" t="s">
        <v>52</v>
      </c>
      <c r="J55" t="s">
        <v>47</v>
      </c>
      <c r="K55" t="s">
        <v>59</v>
      </c>
      <c r="L55" t="s">
        <v>24</v>
      </c>
    </row>
    <row r="56" spans="1:12" x14ac:dyDescent="0.2">
      <c r="A56" t="s">
        <v>109</v>
      </c>
      <c r="B56" s="1">
        <v>45731</v>
      </c>
      <c r="C56" s="1" t="str">
        <f t="shared" si="0"/>
        <v>Saturday</v>
      </c>
      <c r="D56" t="s">
        <v>54</v>
      </c>
      <c r="E56" t="s">
        <v>37</v>
      </c>
      <c r="F56">
        <v>40</v>
      </c>
      <c r="G56">
        <v>2</v>
      </c>
      <c r="H56">
        <v>80</v>
      </c>
      <c r="I56" t="s">
        <v>44</v>
      </c>
      <c r="J56" t="s">
        <v>31</v>
      </c>
      <c r="K56" t="s">
        <v>40</v>
      </c>
      <c r="L56" t="s">
        <v>41</v>
      </c>
    </row>
    <row r="57" spans="1:12" x14ac:dyDescent="0.2">
      <c r="A57" t="s">
        <v>110</v>
      </c>
      <c r="B57" s="1">
        <v>45735</v>
      </c>
      <c r="C57" s="1" t="str">
        <f t="shared" si="0"/>
        <v>Wednesday</v>
      </c>
      <c r="D57" t="s">
        <v>34</v>
      </c>
      <c r="E57" t="s">
        <v>21</v>
      </c>
      <c r="F57">
        <v>150</v>
      </c>
      <c r="G57">
        <v>2</v>
      </c>
      <c r="H57">
        <v>300</v>
      </c>
      <c r="I57" t="s">
        <v>15</v>
      </c>
      <c r="J57" t="s">
        <v>31</v>
      </c>
      <c r="K57" t="s">
        <v>32</v>
      </c>
      <c r="L57" t="s">
        <v>41</v>
      </c>
    </row>
    <row r="58" spans="1:12" x14ac:dyDescent="0.2">
      <c r="A58" t="s">
        <v>111</v>
      </c>
      <c r="B58" s="1">
        <v>45731</v>
      </c>
      <c r="C58" s="1" t="str">
        <f t="shared" si="0"/>
        <v>Saturday</v>
      </c>
      <c r="D58" t="s">
        <v>43</v>
      </c>
      <c r="E58" t="s">
        <v>21</v>
      </c>
      <c r="F58">
        <v>500</v>
      </c>
      <c r="G58">
        <v>1</v>
      </c>
      <c r="H58">
        <v>500</v>
      </c>
      <c r="I58" t="s">
        <v>81</v>
      </c>
      <c r="J58" t="s">
        <v>69</v>
      </c>
      <c r="K58" t="s">
        <v>17</v>
      </c>
      <c r="L58" t="s">
        <v>18</v>
      </c>
    </row>
    <row r="59" spans="1:12" x14ac:dyDescent="0.2">
      <c r="A59" t="s">
        <v>112</v>
      </c>
      <c r="B59" s="1">
        <v>45729</v>
      </c>
      <c r="C59" s="1" t="str">
        <f t="shared" si="0"/>
        <v>Thursday</v>
      </c>
      <c r="D59" t="s">
        <v>43</v>
      </c>
      <c r="E59" t="s">
        <v>21</v>
      </c>
      <c r="F59">
        <v>500</v>
      </c>
      <c r="G59">
        <v>1</v>
      </c>
      <c r="H59">
        <v>500</v>
      </c>
      <c r="I59" t="s">
        <v>81</v>
      </c>
      <c r="J59" t="s">
        <v>82</v>
      </c>
      <c r="K59" t="s">
        <v>40</v>
      </c>
      <c r="L59" t="s">
        <v>18</v>
      </c>
    </row>
    <row r="60" spans="1:12" x14ac:dyDescent="0.2">
      <c r="A60" t="s">
        <v>113</v>
      </c>
      <c r="B60" s="1">
        <v>45748</v>
      </c>
      <c r="C60" s="1" t="str">
        <f t="shared" si="0"/>
        <v>Tuesday</v>
      </c>
      <c r="D60" t="s">
        <v>34</v>
      </c>
      <c r="E60" t="s">
        <v>21</v>
      </c>
      <c r="F60">
        <v>150</v>
      </c>
      <c r="G60">
        <v>2</v>
      </c>
      <c r="H60">
        <v>300</v>
      </c>
      <c r="I60" t="s">
        <v>58</v>
      </c>
      <c r="J60" t="s">
        <v>31</v>
      </c>
      <c r="K60" t="s">
        <v>32</v>
      </c>
      <c r="L60" t="s">
        <v>18</v>
      </c>
    </row>
    <row r="61" spans="1:12" x14ac:dyDescent="0.2">
      <c r="A61" t="s">
        <v>114</v>
      </c>
      <c r="B61" s="1">
        <v>45728</v>
      </c>
      <c r="C61" s="1" t="str">
        <f t="shared" si="0"/>
        <v>Wednesday</v>
      </c>
      <c r="D61" t="s">
        <v>50</v>
      </c>
      <c r="E61" t="s">
        <v>51</v>
      </c>
      <c r="F61">
        <v>15</v>
      </c>
      <c r="G61">
        <v>5</v>
      </c>
      <c r="H61">
        <v>75</v>
      </c>
      <c r="I61" t="s">
        <v>81</v>
      </c>
      <c r="J61" t="s">
        <v>31</v>
      </c>
      <c r="K61" t="s">
        <v>32</v>
      </c>
      <c r="L61" t="s">
        <v>24</v>
      </c>
    </row>
    <row r="62" spans="1:12" x14ac:dyDescent="0.2">
      <c r="A62" t="s">
        <v>115</v>
      </c>
      <c r="B62" s="1">
        <v>45727</v>
      </c>
      <c r="C62" s="1" t="str">
        <f t="shared" si="0"/>
        <v>Tuesday</v>
      </c>
      <c r="D62" t="s">
        <v>66</v>
      </c>
      <c r="E62" t="s">
        <v>62</v>
      </c>
      <c r="F62">
        <v>1200</v>
      </c>
      <c r="G62">
        <v>1</v>
      </c>
      <c r="H62">
        <v>1200</v>
      </c>
      <c r="I62" t="s">
        <v>81</v>
      </c>
      <c r="J62" t="s">
        <v>16</v>
      </c>
      <c r="K62" t="s">
        <v>40</v>
      </c>
      <c r="L62" t="s">
        <v>18</v>
      </c>
    </row>
    <row r="63" spans="1:12" x14ac:dyDescent="0.2">
      <c r="A63" t="s">
        <v>116</v>
      </c>
      <c r="B63" s="1">
        <v>45698</v>
      </c>
      <c r="C63" s="1" t="str">
        <f t="shared" si="0"/>
        <v>Monday</v>
      </c>
      <c r="D63" t="s">
        <v>57</v>
      </c>
      <c r="E63" t="s">
        <v>21</v>
      </c>
      <c r="F63">
        <v>800</v>
      </c>
      <c r="G63">
        <v>5</v>
      </c>
      <c r="H63">
        <v>4000</v>
      </c>
      <c r="I63" t="s">
        <v>30</v>
      </c>
      <c r="J63" t="s">
        <v>23</v>
      </c>
      <c r="K63" t="s">
        <v>40</v>
      </c>
      <c r="L63" t="s">
        <v>41</v>
      </c>
    </row>
    <row r="64" spans="1:12" x14ac:dyDescent="0.2">
      <c r="A64" t="s">
        <v>117</v>
      </c>
      <c r="B64" s="1">
        <v>45746</v>
      </c>
      <c r="C64" s="1" t="str">
        <f t="shared" si="0"/>
        <v>Sunday</v>
      </c>
      <c r="D64" t="s">
        <v>43</v>
      </c>
      <c r="E64" t="s">
        <v>21</v>
      </c>
      <c r="F64">
        <v>500</v>
      </c>
      <c r="G64">
        <v>5</v>
      </c>
      <c r="H64">
        <v>2500</v>
      </c>
      <c r="I64" t="s">
        <v>15</v>
      </c>
      <c r="J64" t="s">
        <v>45</v>
      </c>
      <c r="K64" t="s">
        <v>59</v>
      </c>
      <c r="L64" t="s">
        <v>41</v>
      </c>
    </row>
    <row r="65" spans="1:12" x14ac:dyDescent="0.2">
      <c r="A65" t="s">
        <v>118</v>
      </c>
      <c r="B65" s="1">
        <v>45701</v>
      </c>
      <c r="C65" s="1" t="str">
        <f t="shared" si="0"/>
        <v>Thursday</v>
      </c>
      <c r="D65" t="s">
        <v>66</v>
      </c>
      <c r="E65" t="s">
        <v>62</v>
      </c>
      <c r="F65">
        <v>1200</v>
      </c>
      <c r="G65">
        <v>4</v>
      </c>
      <c r="H65">
        <v>4800</v>
      </c>
      <c r="I65" t="s">
        <v>22</v>
      </c>
      <c r="J65" t="s">
        <v>27</v>
      </c>
      <c r="K65" t="s">
        <v>40</v>
      </c>
      <c r="L65" t="s">
        <v>24</v>
      </c>
    </row>
    <row r="66" spans="1:12" x14ac:dyDescent="0.2">
      <c r="A66" t="s">
        <v>119</v>
      </c>
      <c r="B66" s="1">
        <v>45732</v>
      </c>
      <c r="C66" s="1" t="str">
        <f t="shared" si="0"/>
        <v>Sunday</v>
      </c>
      <c r="D66" t="s">
        <v>50</v>
      </c>
      <c r="E66" t="s">
        <v>51</v>
      </c>
      <c r="F66">
        <v>15</v>
      </c>
      <c r="G66">
        <v>3</v>
      </c>
      <c r="H66">
        <v>45</v>
      </c>
      <c r="I66" t="s">
        <v>15</v>
      </c>
      <c r="J66" t="s">
        <v>23</v>
      </c>
      <c r="K66" t="s">
        <v>28</v>
      </c>
      <c r="L66" t="s">
        <v>24</v>
      </c>
    </row>
    <row r="67" spans="1:12" x14ac:dyDescent="0.2">
      <c r="A67" t="s">
        <v>120</v>
      </c>
      <c r="B67" s="1">
        <v>45730</v>
      </c>
      <c r="C67" s="1" t="str">
        <f t="shared" ref="C67:C130" si="1">TEXT(B67, "dddd")</f>
        <v>Friday</v>
      </c>
      <c r="D67" t="s">
        <v>34</v>
      </c>
      <c r="E67" t="s">
        <v>21</v>
      </c>
      <c r="F67">
        <v>150</v>
      </c>
      <c r="G67">
        <v>2</v>
      </c>
      <c r="H67">
        <v>300</v>
      </c>
      <c r="I67" t="s">
        <v>55</v>
      </c>
      <c r="J67" t="s">
        <v>27</v>
      </c>
      <c r="K67" t="s">
        <v>40</v>
      </c>
      <c r="L67" t="s">
        <v>24</v>
      </c>
    </row>
    <row r="68" spans="1:12" x14ac:dyDescent="0.2">
      <c r="A68" t="s">
        <v>121</v>
      </c>
      <c r="B68" s="1">
        <v>45747</v>
      </c>
      <c r="C68" s="1" t="str">
        <f t="shared" si="1"/>
        <v>Monday</v>
      </c>
      <c r="D68" t="s">
        <v>20</v>
      </c>
      <c r="E68" t="s">
        <v>21</v>
      </c>
      <c r="F68">
        <v>100</v>
      </c>
      <c r="G68">
        <v>3</v>
      </c>
      <c r="H68">
        <v>300</v>
      </c>
      <c r="I68" t="s">
        <v>73</v>
      </c>
      <c r="J68" t="s">
        <v>16</v>
      </c>
      <c r="K68" t="s">
        <v>17</v>
      </c>
      <c r="L68" t="s">
        <v>24</v>
      </c>
    </row>
    <row r="69" spans="1:12" x14ac:dyDescent="0.2">
      <c r="A69" t="s">
        <v>122</v>
      </c>
      <c r="B69" s="1">
        <v>45711</v>
      </c>
      <c r="C69" s="1" t="str">
        <f t="shared" si="1"/>
        <v>Sunday</v>
      </c>
      <c r="D69" t="s">
        <v>20</v>
      </c>
      <c r="E69" t="s">
        <v>21</v>
      </c>
      <c r="F69">
        <v>100</v>
      </c>
      <c r="G69">
        <v>1</v>
      </c>
      <c r="H69">
        <v>100</v>
      </c>
      <c r="I69" t="s">
        <v>52</v>
      </c>
      <c r="J69" t="s">
        <v>39</v>
      </c>
      <c r="K69" t="s">
        <v>17</v>
      </c>
      <c r="L69" t="s">
        <v>18</v>
      </c>
    </row>
    <row r="70" spans="1:12" x14ac:dyDescent="0.2">
      <c r="A70" t="s">
        <v>123</v>
      </c>
      <c r="B70" s="1">
        <v>45713</v>
      </c>
      <c r="C70" s="1" t="str">
        <f t="shared" si="1"/>
        <v>Tuesday</v>
      </c>
      <c r="D70" t="s">
        <v>66</v>
      </c>
      <c r="E70" t="s">
        <v>62</v>
      </c>
      <c r="F70">
        <v>1200</v>
      </c>
      <c r="G70">
        <v>4</v>
      </c>
      <c r="H70">
        <v>4800</v>
      </c>
      <c r="I70" t="s">
        <v>52</v>
      </c>
      <c r="J70" t="s">
        <v>47</v>
      </c>
      <c r="K70" t="s">
        <v>59</v>
      </c>
      <c r="L70" t="s">
        <v>24</v>
      </c>
    </row>
    <row r="71" spans="1:12" x14ac:dyDescent="0.2">
      <c r="A71" t="s">
        <v>124</v>
      </c>
      <c r="B71" s="1">
        <v>45726</v>
      </c>
      <c r="C71" s="1" t="str">
        <f t="shared" si="1"/>
        <v>Monday</v>
      </c>
      <c r="D71" t="s">
        <v>50</v>
      </c>
      <c r="E71" t="s">
        <v>51</v>
      </c>
      <c r="F71">
        <v>15</v>
      </c>
      <c r="G71">
        <v>1</v>
      </c>
      <c r="H71">
        <v>15</v>
      </c>
      <c r="I71" t="s">
        <v>22</v>
      </c>
      <c r="J71" t="s">
        <v>47</v>
      </c>
      <c r="K71" t="s">
        <v>32</v>
      </c>
      <c r="L71" t="s">
        <v>41</v>
      </c>
    </row>
    <row r="72" spans="1:12" x14ac:dyDescent="0.2">
      <c r="A72" t="s">
        <v>125</v>
      </c>
      <c r="B72" s="1">
        <v>45732</v>
      </c>
      <c r="C72" s="1" t="str">
        <f t="shared" si="1"/>
        <v>Sunday</v>
      </c>
      <c r="D72" t="s">
        <v>34</v>
      </c>
      <c r="E72" t="s">
        <v>21</v>
      </c>
      <c r="F72">
        <v>150</v>
      </c>
      <c r="G72">
        <v>5</v>
      </c>
      <c r="H72">
        <v>750</v>
      </c>
      <c r="I72" t="s">
        <v>26</v>
      </c>
      <c r="J72" t="s">
        <v>27</v>
      </c>
      <c r="K72" t="s">
        <v>32</v>
      </c>
      <c r="L72" t="s">
        <v>24</v>
      </c>
    </row>
    <row r="73" spans="1:12" x14ac:dyDescent="0.2">
      <c r="A73" t="s">
        <v>126</v>
      </c>
      <c r="B73" s="1">
        <v>45723</v>
      </c>
      <c r="C73" s="1" t="str">
        <f t="shared" si="1"/>
        <v>Friday</v>
      </c>
      <c r="D73" t="s">
        <v>57</v>
      </c>
      <c r="E73" t="s">
        <v>21</v>
      </c>
      <c r="F73">
        <v>800</v>
      </c>
      <c r="G73">
        <v>3</v>
      </c>
      <c r="H73">
        <v>2400</v>
      </c>
      <c r="I73" t="s">
        <v>58</v>
      </c>
      <c r="J73" t="s">
        <v>39</v>
      </c>
      <c r="K73" t="s">
        <v>32</v>
      </c>
      <c r="L73" t="s">
        <v>24</v>
      </c>
    </row>
    <row r="74" spans="1:12" x14ac:dyDescent="0.2">
      <c r="A74" t="s">
        <v>127</v>
      </c>
      <c r="B74" s="1">
        <v>45708</v>
      </c>
      <c r="C74" s="1" t="str">
        <f t="shared" si="1"/>
        <v>Thursday</v>
      </c>
      <c r="D74" t="s">
        <v>43</v>
      </c>
      <c r="E74" t="s">
        <v>21</v>
      </c>
      <c r="F74">
        <v>500</v>
      </c>
      <c r="G74">
        <v>5</v>
      </c>
      <c r="H74">
        <v>2500</v>
      </c>
      <c r="I74" t="s">
        <v>22</v>
      </c>
      <c r="J74" t="s">
        <v>45</v>
      </c>
      <c r="K74" t="s">
        <v>32</v>
      </c>
      <c r="L74" t="s">
        <v>18</v>
      </c>
    </row>
    <row r="75" spans="1:12" x14ac:dyDescent="0.2">
      <c r="A75" t="s">
        <v>128</v>
      </c>
      <c r="B75" s="1">
        <v>45741</v>
      </c>
      <c r="C75" s="1" t="str">
        <f t="shared" si="1"/>
        <v>Tuesday</v>
      </c>
      <c r="D75" t="s">
        <v>66</v>
      </c>
      <c r="E75" t="s">
        <v>62</v>
      </c>
      <c r="F75">
        <v>1200</v>
      </c>
      <c r="G75">
        <v>4</v>
      </c>
      <c r="H75">
        <v>4800</v>
      </c>
      <c r="I75" t="s">
        <v>81</v>
      </c>
      <c r="J75" t="s">
        <v>31</v>
      </c>
      <c r="K75" t="s">
        <v>59</v>
      </c>
      <c r="L75" t="s">
        <v>18</v>
      </c>
    </row>
    <row r="76" spans="1:12" x14ac:dyDescent="0.2">
      <c r="A76" t="s">
        <v>129</v>
      </c>
      <c r="B76" s="1">
        <v>45714</v>
      </c>
      <c r="C76" s="1" t="str">
        <f t="shared" si="1"/>
        <v>Wednesday</v>
      </c>
      <c r="D76" t="s">
        <v>20</v>
      </c>
      <c r="E76" t="s">
        <v>21</v>
      </c>
      <c r="F76">
        <v>100</v>
      </c>
      <c r="G76">
        <v>2</v>
      </c>
      <c r="H76">
        <v>200</v>
      </c>
      <c r="I76" t="s">
        <v>58</v>
      </c>
      <c r="J76" t="s">
        <v>47</v>
      </c>
      <c r="K76" t="s">
        <v>40</v>
      </c>
      <c r="L76" t="s">
        <v>24</v>
      </c>
    </row>
    <row r="77" spans="1:12" x14ac:dyDescent="0.2">
      <c r="A77" t="s">
        <v>130</v>
      </c>
      <c r="B77" s="1">
        <v>45712</v>
      </c>
      <c r="C77" s="1" t="str">
        <f t="shared" si="1"/>
        <v>Monday</v>
      </c>
      <c r="D77" t="s">
        <v>61</v>
      </c>
      <c r="E77" t="s">
        <v>62</v>
      </c>
      <c r="F77">
        <v>600</v>
      </c>
      <c r="G77">
        <v>1</v>
      </c>
      <c r="H77">
        <v>600</v>
      </c>
      <c r="I77" t="s">
        <v>81</v>
      </c>
      <c r="J77" t="s">
        <v>31</v>
      </c>
      <c r="K77" t="s">
        <v>28</v>
      </c>
      <c r="L77" t="s">
        <v>41</v>
      </c>
    </row>
    <row r="78" spans="1:12" x14ac:dyDescent="0.2">
      <c r="A78" t="s">
        <v>131</v>
      </c>
      <c r="B78" s="1">
        <v>45736</v>
      </c>
      <c r="C78" s="1" t="str">
        <f t="shared" si="1"/>
        <v>Thursday</v>
      </c>
      <c r="D78" t="s">
        <v>20</v>
      </c>
      <c r="E78" t="s">
        <v>21</v>
      </c>
      <c r="F78">
        <v>100</v>
      </c>
      <c r="G78">
        <v>2</v>
      </c>
      <c r="H78">
        <v>200</v>
      </c>
      <c r="I78" t="s">
        <v>58</v>
      </c>
      <c r="J78" t="s">
        <v>39</v>
      </c>
      <c r="K78" t="s">
        <v>32</v>
      </c>
      <c r="L78" t="s">
        <v>41</v>
      </c>
    </row>
    <row r="79" spans="1:12" x14ac:dyDescent="0.2">
      <c r="A79" t="s">
        <v>132</v>
      </c>
      <c r="B79" s="1">
        <v>45734</v>
      </c>
      <c r="C79" s="1" t="str">
        <f t="shared" si="1"/>
        <v>Tuesday</v>
      </c>
      <c r="D79" t="s">
        <v>34</v>
      </c>
      <c r="E79" t="s">
        <v>21</v>
      </c>
      <c r="F79">
        <v>150</v>
      </c>
      <c r="G79">
        <v>2</v>
      </c>
      <c r="H79">
        <v>300</v>
      </c>
      <c r="I79" t="s">
        <v>15</v>
      </c>
      <c r="J79" t="s">
        <v>69</v>
      </c>
      <c r="K79" t="s">
        <v>59</v>
      </c>
      <c r="L79" t="s">
        <v>18</v>
      </c>
    </row>
    <row r="80" spans="1:12" x14ac:dyDescent="0.2">
      <c r="A80" t="s">
        <v>133</v>
      </c>
      <c r="B80" s="1">
        <v>45725</v>
      </c>
      <c r="C80" s="1" t="str">
        <f t="shared" si="1"/>
        <v>Sunday</v>
      </c>
      <c r="D80" t="s">
        <v>13</v>
      </c>
      <c r="E80" t="s">
        <v>14</v>
      </c>
      <c r="F80">
        <v>60</v>
      </c>
      <c r="G80">
        <v>2</v>
      </c>
      <c r="H80">
        <v>120</v>
      </c>
      <c r="I80" t="s">
        <v>22</v>
      </c>
      <c r="J80" t="s">
        <v>27</v>
      </c>
      <c r="K80" t="s">
        <v>59</v>
      </c>
      <c r="L80" t="s">
        <v>18</v>
      </c>
    </row>
    <row r="81" spans="1:12" x14ac:dyDescent="0.2">
      <c r="A81" t="s">
        <v>134</v>
      </c>
      <c r="B81" s="1">
        <v>45711</v>
      </c>
      <c r="C81" s="1" t="str">
        <f t="shared" si="1"/>
        <v>Sunday</v>
      </c>
      <c r="D81" t="s">
        <v>13</v>
      </c>
      <c r="E81" t="s">
        <v>14</v>
      </c>
      <c r="F81">
        <v>60</v>
      </c>
      <c r="G81">
        <v>4</v>
      </c>
      <c r="H81">
        <v>240</v>
      </c>
      <c r="I81" t="s">
        <v>44</v>
      </c>
      <c r="J81" t="s">
        <v>23</v>
      </c>
      <c r="K81" t="s">
        <v>17</v>
      </c>
      <c r="L81" t="s">
        <v>24</v>
      </c>
    </row>
    <row r="82" spans="1:12" x14ac:dyDescent="0.2">
      <c r="A82" t="s">
        <v>135</v>
      </c>
      <c r="B82" s="1">
        <v>45714</v>
      </c>
      <c r="C82" s="1" t="str">
        <f t="shared" si="1"/>
        <v>Wednesday</v>
      </c>
      <c r="D82" t="s">
        <v>20</v>
      </c>
      <c r="E82" t="s">
        <v>21</v>
      </c>
      <c r="F82">
        <v>100</v>
      </c>
      <c r="G82">
        <v>3</v>
      </c>
      <c r="H82">
        <v>300</v>
      </c>
      <c r="I82" t="s">
        <v>55</v>
      </c>
      <c r="J82" t="s">
        <v>82</v>
      </c>
      <c r="K82" t="s">
        <v>40</v>
      </c>
      <c r="L82" t="s">
        <v>18</v>
      </c>
    </row>
    <row r="83" spans="1:12" x14ac:dyDescent="0.2">
      <c r="A83" t="s">
        <v>136</v>
      </c>
      <c r="B83" s="1">
        <v>45712</v>
      </c>
      <c r="C83" s="1" t="str">
        <f t="shared" si="1"/>
        <v>Monday</v>
      </c>
      <c r="D83" t="s">
        <v>43</v>
      </c>
      <c r="E83" t="s">
        <v>21</v>
      </c>
      <c r="F83">
        <v>500</v>
      </c>
      <c r="G83">
        <v>3</v>
      </c>
      <c r="H83">
        <v>1500</v>
      </c>
      <c r="I83" t="s">
        <v>81</v>
      </c>
      <c r="J83" t="s">
        <v>64</v>
      </c>
      <c r="K83" t="s">
        <v>17</v>
      </c>
      <c r="L83" t="s">
        <v>18</v>
      </c>
    </row>
    <row r="84" spans="1:12" x14ac:dyDescent="0.2">
      <c r="A84" t="s">
        <v>137</v>
      </c>
      <c r="B84" s="1">
        <v>45716</v>
      </c>
      <c r="C84" s="1" t="str">
        <f t="shared" si="1"/>
        <v>Friday</v>
      </c>
      <c r="D84" t="s">
        <v>61</v>
      </c>
      <c r="E84" t="s">
        <v>62</v>
      </c>
      <c r="F84">
        <v>600</v>
      </c>
      <c r="G84">
        <v>4</v>
      </c>
      <c r="H84">
        <v>2400</v>
      </c>
      <c r="I84" t="s">
        <v>15</v>
      </c>
      <c r="J84" t="s">
        <v>39</v>
      </c>
      <c r="K84" t="s">
        <v>59</v>
      </c>
      <c r="L84" t="s">
        <v>18</v>
      </c>
    </row>
    <row r="85" spans="1:12" x14ac:dyDescent="0.2">
      <c r="A85" t="s">
        <v>138</v>
      </c>
      <c r="B85" s="1">
        <v>45702</v>
      </c>
      <c r="C85" s="1" t="str">
        <f t="shared" si="1"/>
        <v>Friday</v>
      </c>
      <c r="D85" t="s">
        <v>36</v>
      </c>
      <c r="E85" t="s">
        <v>37</v>
      </c>
      <c r="F85">
        <v>20</v>
      </c>
      <c r="G85">
        <v>5</v>
      </c>
      <c r="H85">
        <v>100</v>
      </c>
      <c r="I85" t="s">
        <v>30</v>
      </c>
      <c r="J85" t="s">
        <v>47</v>
      </c>
      <c r="K85" t="s">
        <v>40</v>
      </c>
      <c r="L85" t="s">
        <v>41</v>
      </c>
    </row>
    <row r="86" spans="1:12" x14ac:dyDescent="0.2">
      <c r="A86" t="s">
        <v>139</v>
      </c>
      <c r="B86" s="1">
        <v>45694</v>
      </c>
      <c r="C86" s="1" t="str">
        <f t="shared" si="1"/>
        <v>Thursday</v>
      </c>
      <c r="D86" t="s">
        <v>43</v>
      </c>
      <c r="E86" t="s">
        <v>21</v>
      </c>
      <c r="F86">
        <v>500</v>
      </c>
      <c r="G86">
        <v>5</v>
      </c>
      <c r="H86">
        <v>2500</v>
      </c>
      <c r="I86" t="s">
        <v>55</v>
      </c>
      <c r="J86" t="s">
        <v>39</v>
      </c>
      <c r="K86" t="s">
        <v>40</v>
      </c>
      <c r="L86" t="s">
        <v>41</v>
      </c>
    </row>
    <row r="87" spans="1:12" x14ac:dyDescent="0.2">
      <c r="A87" t="s">
        <v>140</v>
      </c>
      <c r="B87" s="1">
        <v>45713</v>
      </c>
      <c r="C87" s="1" t="str">
        <f t="shared" si="1"/>
        <v>Tuesday</v>
      </c>
      <c r="D87" t="s">
        <v>34</v>
      </c>
      <c r="E87" t="s">
        <v>21</v>
      </c>
      <c r="F87">
        <v>150</v>
      </c>
      <c r="G87">
        <v>5</v>
      </c>
      <c r="H87">
        <v>750</v>
      </c>
      <c r="I87" t="s">
        <v>81</v>
      </c>
      <c r="J87" t="s">
        <v>31</v>
      </c>
      <c r="K87" t="s">
        <v>40</v>
      </c>
      <c r="L87" t="s">
        <v>18</v>
      </c>
    </row>
    <row r="88" spans="1:12" x14ac:dyDescent="0.2">
      <c r="A88" t="s">
        <v>141</v>
      </c>
      <c r="B88" s="1">
        <v>45729</v>
      </c>
      <c r="C88" s="1" t="str">
        <f t="shared" si="1"/>
        <v>Thursday</v>
      </c>
      <c r="D88" t="s">
        <v>13</v>
      </c>
      <c r="E88" t="s">
        <v>14</v>
      </c>
      <c r="F88">
        <v>60</v>
      </c>
      <c r="G88">
        <v>5</v>
      </c>
      <c r="H88">
        <v>300</v>
      </c>
      <c r="I88" t="s">
        <v>15</v>
      </c>
      <c r="J88" t="s">
        <v>45</v>
      </c>
      <c r="K88" t="s">
        <v>17</v>
      </c>
      <c r="L88" t="s">
        <v>41</v>
      </c>
    </row>
    <row r="89" spans="1:12" x14ac:dyDescent="0.2">
      <c r="A89" t="s">
        <v>142</v>
      </c>
      <c r="B89" s="1">
        <v>45694</v>
      </c>
      <c r="C89" s="1" t="str">
        <f t="shared" si="1"/>
        <v>Thursday</v>
      </c>
      <c r="D89" t="s">
        <v>66</v>
      </c>
      <c r="E89" t="s">
        <v>62</v>
      </c>
      <c r="F89">
        <v>1200</v>
      </c>
      <c r="G89">
        <v>2</v>
      </c>
      <c r="H89">
        <v>2400</v>
      </c>
      <c r="I89" t="s">
        <v>73</v>
      </c>
      <c r="J89" t="s">
        <v>64</v>
      </c>
      <c r="K89" t="s">
        <v>17</v>
      </c>
      <c r="L89" t="s">
        <v>24</v>
      </c>
    </row>
    <row r="90" spans="1:12" x14ac:dyDescent="0.2">
      <c r="A90" t="s">
        <v>143</v>
      </c>
      <c r="B90" s="1">
        <v>45742</v>
      </c>
      <c r="C90" s="1" t="str">
        <f t="shared" si="1"/>
        <v>Wednesday</v>
      </c>
      <c r="D90" t="s">
        <v>13</v>
      </c>
      <c r="E90" t="s">
        <v>14</v>
      </c>
      <c r="F90">
        <v>60</v>
      </c>
      <c r="G90">
        <v>5</v>
      </c>
      <c r="H90">
        <v>300</v>
      </c>
      <c r="I90" t="s">
        <v>15</v>
      </c>
      <c r="J90" t="s">
        <v>69</v>
      </c>
      <c r="K90" t="s">
        <v>32</v>
      </c>
      <c r="L90" t="s">
        <v>18</v>
      </c>
    </row>
    <row r="91" spans="1:12" x14ac:dyDescent="0.2">
      <c r="A91" t="s">
        <v>144</v>
      </c>
      <c r="B91" s="1">
        <v>45740</v>
      </c>
      <c r="C91" s="1" t="str">
        <f t="shared" si="1"/>
        <v>Monday</v>
      </c>
      <c r="D91" t="s">
        <v>34</v>
      </c>
      <c r="E91" t="s">
        <v>21</v>
      </c>
      <c r="F91">
        <v>150</v>
      </c>
      <c r="G91">
        <v>5</v>
      </c>
      <c r="H91">
        <v>750</v>
      </c>
      <c r="I91" t="s">
        <v>22</v>
      </c>
      <c r="J91" t="s">
        <v>39</v>
      </c>
      <c r="K91" t="s">
        <v>28</v>
      </c>
      <c r="L91" t="s">
        <v>41</v>
      </c>
    </row>
    <row r="92" spans="1:12" x14ac:dyDescent="0.2">
      <c r="A92" t="s">
        <v>145</v>
      </c>
      <c r="B92" s="1">
        <v>45691</v>
      </c>
      <c r="C92" s="1" t="str">
        <f t="shared" si="1"/>
        <v>Monday</v>
      </c>
      <c r="D92" t="s">
        <v>57</v>
      </c>
      <c r="E92" t="s">
        <v>21</v>
      </c>
      <c r="F92">
        <v>800</v>
      </c>
      <c r="G92">
        <v>4</v>
      </c>
      <c r="H92">
        <v>3200</v>
      </c>
      <c r="I92" t="s">
        <v>58</v>
      </c>
      <c r="J92" t="s">
        <v>39</v>
      </c>
      <c r="K92" t="s">
        <v>59</v>
      </c>
      <c r="L92" t="s">
        <v>24</v>
      </c>
    </row>
    <row r="93" spans="1:12" x14ac:dyDescent="0.2">
      <c r="A93" t="s">
        <v>146</v>
      </c>
      <c r="B93" s="1">
        <v>45731</v>
      </c>
      <c r="C93" s="1" t="str">
        <f t="shared" si="1"/>
        <v>Saturday</v>
      </c>
      <c r="D93" t="s">
        <v>43</v>
      </c>
      <c r="E93" t="s">
        <v>21</v>
      </c>
      <c r="F93">
        <v>500</v>
      </c>
      <c r="G93">
        <v>2</v>
      </c>
      <c r="H93">
        <v>1000</v>
      </c>
      <c r="I93" t="s">
        <v>30</v>
      </c>
      <c r="J93" t="s">
        <v>47</v>
      </c>
      <c r="K93" t="s">
        <v>40</v>
      </c>
      <c r="L93" t="s">
        <v>18</v>
      </c>
    </row>
    <row r="94" spans="1:12" x14ac:dyDescent="0.2">
      <c r="A94" t="s">
        <v>147</v>
      </c>
      <c r="B94" s="1">
        <v>45722</v>
      </c>
      <c r="C94" s="1" t="str">
        <f t="shared" si="1"/>
        <v>Thursday</v>
      </c>
      <c r="D94" t="s">
        <v>66</v>
      </c>
      <c r="E94" t="s">
        <v>62</v>
      </c>
      <c r="F94">
        <v>1200</v>
      </c>
      <c r="G94">
        <v>5</v>
      </c>
      <c r="H94">
        <v>6000</v>
      </c>
      <c r="I94" t="s">
        <v>52</v>
      </c>
      <c r="J94" t="s">
        <v>27</v>
      </c>
      <c r="K94" t="s">
        <v>40</v>
      </c>
      <c r="L94" t="s">
        <v>18</v>
      </c>
    </row>
    <row r="95" spans="1:12" x14ac:dyDescent="0.2">
      <c r="A95" t="s">
        <v>148</v>
      </c>
      <c r="B95" s="1">
        <v>45741</v>
      </c>
      <c r="C95" s="1" t="str">
        <f t="shared" si="1"/>
        <v>Tuesday</v>
      </c>
      <c r="D95" t="s">
        <v>54</v>
      </c>
      <c r="E95" t="s">
        <v>37</v>
      </c>
      <c r="F95">
        <v>40</v>
      </c>
      <c r="G95">
        <v>5</v>
      </c>
      <c r="H95">
        <v>200</v>
      </c>
      <c r="I95" t="s">
        <v>58</v>
      </c>
      <c r="J95" t="s">
        <v>64</v>
      </c>
      <c r="K95" t="s">
        <v>32</v>
      </c>
      <c r="L95" t="s">
        <v>18</v>
      </c>
    </row>
    <row r="96" spans="1:12" x14ac:dyDescent="0.2">
      <c r="A96" t="s">
        <v>149</v>
      </c>
      <c r="B96" s="1">
        <v>45705</v>
      </c>
      <c r="C96" s="1" t="str">
        <f t="shared" si="1"/>
        <v>Monday</v>
      </c>
      <c r="D96" t="s">
        <v>34</v>
      </c>
      <c r="E96" t="s">
        <v>21</v>
      </c>
      <c r="F96">
        <v>150</v>
      </c>
      <c r="G96">
        <v>4</v>
      </c>
      <c r="H96">
        <v>600</v>
      </c>
      <c r="I96" t="s">
        <v>73</v>
      </c>
      <c r="J96" t="s">
        <v>16</v>
      </c>
      <c r="K96" t="s">
        <v>17</v>
      </c>
      <c r="L96" t="s">
        <v>18</v>
      </c>
    </row>
    <row r="97" spans="1:12" x14ac:dyDescent="0.2">
      <c r="A97" t="s">
        <v>150</v>
      </c>
      <c r="B97" s="1">
        <v>45746</v>
      </c>
      <c r="C97" s="1" t="str">
        <f t="shared" si="1"/>
        <v>Sunday</v>
      </c>
      <c r="D97" t="s">
        <v>34</v>
      </c>
      <c r="E97" t="s">
        <v>21</v>
      </c>
      <c r="F97">
        <v>150</v>
      </c>
      <c r="G97">
        <v>3</v>
      </c>
      <c r="H97">
        <v>450</v>
      </c>
      <c r="I97" t="s">
        <v>81</v>
      </c>
      <c r="J97" t="s">
        <v>16</v>
      </c>
      <c r="K97" t="s">
        <v>28</v>
      </c>
      <c r="L97" t="s">
        <v>41</v>
      </c>
    </row>
    <row r="98" spans="1:12" x14ac:dyDescent="0.2">
      <c r="A98" t="s">
        <v>151</v>
      </c>
      <c r="B98" s="1">
        <v>45741</v>
      </c>
      <c r="C98" s="1" t="str">
        <f t="shared" si="1"/>
        <v>Tuesday</v>
      </c>
      <c r="D98" t="s">
        <v>50</v>
      </c>
      <c r="E98" t="s">
        <v>51</v>
      </c>
      <c r="F98">
        <v>15</v>
      </c>
      <c r="G98">
        <v>5</v>
      </c>
      <c r="H98">
        <v>75</v>
      </c>
      <c r="I98" t="s">
        <v>30</v>
      </c>
      <c r="J98" t="s">
        <v>82</v>
      </c>
      <c r="K98" t="s">
        <v>28</v>
      </c>
      <c r="L98" t="s">
        <v>24</v>
      </c>
    </row>
    <row r="99" spans="1:12" x14ac:dyDescent="0.2">
      <c r="A99" t="s">
        <v>152</v>
      </c>
      <c r="B99" s="1">
        <v>45702</v>
      </c>
      <c r="C99" s="1" t="str">
        <f t="shared" si="1"/>
        <v>Friday</v>
      </c>
      <c r="D99" t="s">
        <v>34</v>
      </c>
      <c r="E99" t="s">
        <v>21</v>
      </c>
      <c r="F99">
        <v>150</v>
      </c>
      <c r="G99">
        <v>2</v>
      </c>
      <c r="H99">
        <v>300</v>
      </c>
      <c r="I99" t="s">
        <v>73</v>
      </c>
      <c r="J99" t="s">
        <v>45</v>
      </c>
      <c r="K99" t="s">
        <v>40</v>
      </c>
      <c r="L99" t="s">
        <v>24</v>
      </c>
    </row>
    <row r="100" spans="1:12" x14ac:dyDescent="0.2">
      <c r="A100" t="s">
        <v>153</v>
      </c>
      <c r="B100" s="1">
        <v>45706</v>
      </c>
      <c r="C100" s="1" t="str">
        <f t="shared" si="1"/>
        <v>Tuesday</v>
      </c>
      <c r="D100" t="s">
        <v>61</v>
      </c>
      <c r="E100" t="s">
        <v>62</v>
      </c>
      <c r="F100">
        <v>600</v>
      </c>
      <c r="G100">
        <v>5</v>
      </c>
      <c r="H100">
        <v>3000</v>
      </c>
      <c r="I100" t="s">
        <v>55</v>
      </c>
      <c r="J100" t="s">
        <v>64</v>
      </c>
      <c r="K100" t="s">
        <v>17</v>
      </c>
      <c r="L100" t="s">
        <v>41</v>
      </c>
    </row>
    <row r="101" spans="1:12" x14ac:dyDescent="0.2">
      <c r="A101" t="s">
        <v>154</v>
      </c>
      <c r="B101" s="1">
        <v>45701</v>
      </c>
      <c r="C101" s="1" t="str">
        <f t="shared" si="1"/>
        <v>Thursday</v>
      </c>
      <c r="D101" t="s">
        <v>13</v>
      </c>
      <c r="E101" t="s">
        <v>14</v>
      </c>
      <c r="F101">
        <v>60</v>
      </c>
      <c r="G101">
        <v>1</v>
      </c>
      <c r="H101">
        <v>60</v>
      </c>
      <c r="I101" t="s">
        <v>81</v>
      </c>
      <c r="J101" t="s">
        <v>39</v>
      </c>
      <c r="K101" t="s">
        <v>59</v>
      </c>
      <c r="L101" t="s">
        <v>18</v>
      </c>
    </row>
    <row r="102" spans="1:12" x14ac:dyDescent="0.2">
      <c r="A102" t="s">
        <v>155</v>
      </c>
      <c r="B102" s="1">
        <v>45708</v>
      </c>
      <c r="C102" s="1" t="str">
        <f t="shared" si="1"/>
        <v>Thursday</v>
      </c>
      <c r="D102" t="s">
        <v>50</v>
      </c>
      <c r="E102" t="s">
        <v>51</v>
      </c>
      <c r="F102">
        <v>15</v>
      </c>
      <c r="G102">
        <v>5</v>
      </c>
      <c r="H102">
        <v>75</v>
      </c>
      <c r="I102" t="s">
        <v>26</v>
      </c>
      <c r="J102" t="s">
        <v>27</v>
      </c>
      <c r="K102" t="s">
        <v>40</v>
      </c>
      <c r="L102" t="s">
        <v>24</v>
      </c>
    </row>
    <row r="103" spans="1:12" x14ac:dyDescent="0.2">
      <c r="A103" t="s">
        <v>156</v>
      </c>
      <c r="B103" s="1">
        <v>45716</v>
      </c>
      <c r="C103" s="1" t="str">
        <f t="shared" si="1"/>
        <v>Friday</v>
      </c>
      <c r="D103" t="s">
        <v>43</v>
      </c>
      <c r="E103" t="s">
        <v>21</v>
      </c>
      <c r="F103">
        <v>500</v>
      </c>
      <c r="G103">
        <v>2</v>
      </c>
      <c r="H103">
        <v>1000</v>
      </c>
      <c r="I103" t="s">
        <v>52</v>
      </c>
      <c r="J103" t="s">
        <v>47</v>
      </c>
      <c r="K103" t="s">
        <v>40</v>
      </c>
      <c r="L103" t="s">
        <v>24</v>
      </c>
    </row>
    <row r="104" spans="1:12" x14ac:dyDescent="0.2">
      <c r="A104" t="s">
        <v>157</v>
      </c>
      <c r="B104" s="1">
        <v>45730</v>
      </c>
      <c r="C104" s="1" t="str">
        <f t="shared" si="1"/>
        <v>Friday</v>
      </c>
      <c r="D104" t="s">
        <v>36</v>
      </c>
      <c r="E104" t="s">
        <v>37</v>
      </c>
      <c r="F104">
        <v>20</v>
      </c>
      <c r="G104">
        <v>2</v>
      </c>
      <c r="H104">
        <v>40</v>
      </c>
      <c r="I104" t="s">
        <v>55</v>
      </c>
      <c r="J104" t="s">
        <v>82</v>
      </c>
      <c r="K104" t="s">
        <v>40</v>
      </c>
      <c r="L104" t="s">
        <v>24</v>
      </c>
    </row>
    <row r="105" spans="1:12" x14ac:dyDescent="0.2">
      <c r="A105" t="s">
        <v>158</v>
      </c>
      <c r="B105" s="1">
        <v>45710</v>
      </c>
      <c r="C105" s="1" t="str">
        <f t="shared" si="1"/>
        <v>Saturday</v>
      </c>
      <c r="D105" t="s">
        <v>54</v>
      </c>
      <c r="E105" t="s">
        <v>37</v>
      </c>
      <c r="F105">
        <v>40</v>
      </c>
      <c r="G105">
        <v>5</v>
      </c>
      <c r="H105">
        <v>200</v>
      </c>
      <c r="I105" t="s">
        <v>81</v>
      </c>
      <c r="J105" t="s">
        <v>31</v>
      </c>
      <c r="K105" t="s">
        <v>17</v>
      </c>
      <c r="L105" t="s">
        <v>24</v>
      </c>
    </row>
    <row r="106" spans="1:12" x14ac:dyDescent="0.2">
      <c r="A106" t="s">
        <v>159</v>
      </c>
      <c r="B106" s="1">
        <v>45732</v>
      </c>
      <c r="C106" s="1" t="str">
        <f t="shared" si="1"/>
        <v>Sunday</v>
      </c>
      <c r="D106" t="s">
        <v>54</v>
      </c>
      <c r="E106" t="s">
        <v>37</v>
      </c>
      <c r="F106">
        <v>40</v>
      </c>
      <c r="G106">
        <v>1</v>
      </c>
      <c r="H106">
        <v>40</v>
      </c>
      <c r="I106" t="s">
        <v>81</v>
      </c>
      <c r="J106" t="s">
        <v>47</v>
      </c>
      <c r="K106" t="s">
        <v>17</v>
      </c>
      <c r="L106" t="s">
        <v>24</v>
      </c>
    </row>
    <row r="107" spans="1:12" x14ac:dyDescent="0.2">
      <c r="A107" t="s">
        <v>160</v>
      </c>
      <c r="B107" s="1">
        <v>45731</v>
      </c>
      <c r="C107" s="1" t="str">
        <f t="shared" si="1"/>
        <v>Saturday</v>
      </c>
      <c r="D107" t="s">
        <v>36</v>
      </c>
      <c r="E107" t="s">
        <v>37</v>
      </c>
      <c r="F107">
        <v>20</v>
      </c>
      <c r="G107">
        <v>3</v>
      </c>
      <c r="H107">
        <v>60</v>
      </c>
      <c r="I107" t="s">
        <v>30</v>
      </c>
      <c r="J107" t="s">
        <v>82</v>
      </c>
      <c r="K107" t="s">
        <v>40</v>
      </c>
      <c r="L107" t="s">
        <v>24</v>
      </c>
    </row>
    <row r="108" spans="1:12" x14ac:dyDescent="0.2">
      <c r="A108" t="s">
        <v>161</v>
      </c>
      <c r="B108" s="1">
        <v>45735</v>
      </c>
      <c r="C108" s="1" t="str">
        <f t="shared" si="1"/>
        <v>Wednesday</v>
      </c>
      <c r="D108" t="s">
        <v>54</v>
      </c>
      <c r="E108" t="s">
        <v>37</v>
      </c>
      <c r="F108">
        <v>40</v>
      </c>
      <c r="G108">
        <v>3</v>
      </c>
      <c r="H108">
        <v>120</v>
      </c>
      <c r="I108" t="s">
        <v>30</v>
      </c>
      <c r="J108" t="s">
        <v>31</v>
      </c>
      <c r="K108" t="s">
        <v>32</v>
      </c>
      <c r="L108" t="s">
        <v>18</v>
      </c>
    </row>
    <row r="109" spans="1:12" x14ac:dyDescent="0.2">
      <c r="A109" t="s">
        <v>162</v>
      </c>
      <c r="B109" s="1">
        <v>45732</v>
      </c>
      <c r="C109" s="1" t="str">
        <f t="shared" si="1"/>
        <v>Sunday</v>
      </c>
      <c r="D109" t="s">
        <v>20</v>
      </c>
      <c r="E109" t="s">
        <v>21</v>
      </c>
      <c r="F109">
        <v>100</v>
      </c>
      <c r="G109">
        <v>2</v>
      </c>
      <c r="H109">
        <v>200</v>
      </c>
      <c r="I109" t="s">
        <v>58</v>
      </c>
      <c r="J109" t="s">
        <v>45</v>
      </c>
      <c r="K109" t="s">
        <v>40</v>
      </c>
      <c r="L109" t="s">
        <v>24</v>
      </c>
    </row>
    <row r="110" spans="1:12" x14ac:dyDescent="0.2">
      <c r="A110" t="s">
        <v>163</v>
      </c>
      <c r="B110" s="1">
        <v>45733</v>
      </c>
      <c r="C110" s="1" t="str">
        <f t="shared" si="1"/>
        <v>Monday</v>
      </c>
      <c r="D110" t="s">
        <v>54</v>
      </c>
      <c r="E110" t="s">
        <v>37</v>
      </c>
      <c r="F110">
        <v>40</v>
      </c>
      <c r="G110">
        <v>5</v>
      </c>
      <c r="H110">
        <v>200</v>
      </c>
      <c r="I110" t="s">
        <v>55</v>
      </c>
      <c r="J110" t="s">
        <v>16</v>
      </c>
      <c r="K110" t="s">
        <v>40</v>
      </c>
      <c r="L110" t="s">
        <v>41</v>
      </c>
    </row>
    <row r="111" spans="1:12" x14ac:dyDescent="0.2">
      <c r="A111" t="s">
        <v>164</v>
      </c>
      <c r="B111" s="1">
        <v>45706</v>
      </c>
      <c r="C111" s="1" t="str">
        <f t="shared" si="1"/>
        <v>Tuesday</v>
      </c>
      <c r="D111" t="s">
        <v>43</v>
      </c>
      <c r="E111" t="s">
        <v>21</v>
      </c>
      <c r="F111">
        <v>500</v>
      </c>
      <c r="G111">
        <v>5</v>
      </c>
      <c r="H111">
        <v>2500</v>
      </c>
      <c r="I111" t="s">
        <v>30</v>
      </c>
      <c r="J111" t="s">
        <v>31</v>
      </c>
      <c r="K111" t="s">
        <v>28</v>
      </c>
      <c r="L111" t="s">
        <v>24</v>
      </c>
    </row>
    <row r="112" spans="1:12" x14ac:dyDescent="0.2">
      <c r="A112" t="s">
        <v>165</v>
      </c>
      <c r="B112" s="1">
        <v>45747</v>
      </c>
      <c r="C112" s="1" t="str">
        <f t="shared" si="1"/>
        <v>Monday</v>
      </c>
      <c r="D112" t="s">
        <v>57</v>
      </c>
      <c r="E112" t="s">
        <v>21</v>
      </c>
      <c r="F112">
        <v>800</v>
      </c>
      <c r="G112">
        <v>4</v>
      </c>
      <c r="H112">
        <v>3200</v>
      </c>
      <c r="I112" t="s">
        <v>15</v>
      </c>
      <c r="J112" t="s">
        <v>69</v>
      </c>
      <c r="K112" t="s">
        <v>32</v>
      </c>
      <c r="L112" t="s">
        <v>41</v>
      </c>
    </row>
    <row r="113" spans="1:12" x14ac:dyDescent="0.2">
      <c r="A113" t="s">
        <v>166</v>
      </c>
      <c r="B113" s="1">
        <v>45722</v>
      </c>
      <c r="C113" s="1" t="str">
        <f t="shared" si="1"/>
        <v>Thursday</v>
      </c>
      <c r="D113" t="s">
        <v>61</v>
      </c>
      <c r="E113" t="s">
        <v>62</v>
      </c>
      <c r="F113">
        <v>600</v>
      </c>
      <c r="G113">
        <v>2</v>
      </c>
      <c r="H113">
        <v>1200</v>
      </c>
      <c r="I113" t="s">
        <v>52</v>
      </c>
      <c r="J113" t="s">
        <v>31</v>
      </c>
      <c r="K113" t="s">
        <v>59</v>
      </c>
      <c r="L113" t="s">
        <v>18</v>
      </c>
    </row>
    <row r="114" spans="1:12" x14ac:dyDescent="0.2">
      <c r="A114" t="s">
        <v>167</v>
      </c>
      <c r="B114" s="1">
        <v>45735</v>
      </c>
      <c r="C114" s="1" t="str">
        <f t="shared" si="1"/>
        <v>Wednesday</v>
      </c>
      <c r="D114" t="s">
        <v>50</v>
      </c>
      <c r="E114" t="s">
        <v>51</v>
      </c>
      <c r="F114">
        <v>15</v>
      </c>
      <c r="G114">
        <v>5</v>
      </c>
      <c r="H114">
        <v>75</v>
      </c>
      <c r="I114" t="s">
        <v>52</v>
      </c>
      <c r="J114" t="s">
        <v>23</v>
      </c>
      <c r="K114" t="s">
        <v>17</v>
      </c>
      <c r="L114" t="s">
        <v>24</v>
      </c>
    </row>
    <row r="115" spans="1:12" x14ac:dyDescent="0.2">
      <c r="A115" t="s">
        <v>168</v>
      </c>
      <c r="B115" s="1">
        <v>45711</v>
      </c>
      <c r="C115" s="1" t="str">
        <f t="shared" si="1"/>
        <v>Sunday</v>
      </c>
      <c r="D115" t="s">
        <v>13</v>
      </c>
      <c r="E115" t="s">
        <v>14</v>
      </c>
      <c r="F115">
        <v>60</v>
      </c>
      <c r="G115">
        <v>1</v>
      </c>
      <c r="H115">
        <v>60</v>
      </c>
      <c r="I115" t="s">
        <v>15</v>
      </c>
      <c r="J115" t="s">
        <v>39</v>
      </c>
      <c r="K115" t="s">
        <v>32</v>
      </c>
      <c r="L115" t="s">
        <v>24</v>
      </c>
    </row>
    <row r="116" spans="1:12" x14ac:dyDescent="0.2">
      <c r="A116" t="s">
        <v>169</v>
      </c>
      <c r="B116" s="1">
        <v>45737</v>
      </c>
      <c r="C116" s="1" t="str">
        <f t="shared" si="1"/>
        <v>Friday</v>
      </c>
      <c r="D116" t="s">
        <v>13</v>
      </c>
      <c r="E116" t="s">
        <v>14</v>
      </c>
      <c r="F116">
        <v>60</v>
      </c>
      <c r="G116">
        <v>3</v>
      </c>
      <c r="H116">
        <v>180</v>
      </c>
      <c r="I116" t="s">
        <v>30</v>
      </c>
      <c r="J116" t="s">
        <v>45</v>
      </c>
      <c r="K116" t="s">
        <v>28</v>
      </c>
      <c r="L116" t="s">
        <v>41</v>
      </c>
    </row>
    <row r="117" spans="1:12" x14ac:dyDescent="0.2">
      <c r="A117" t="s">
        <v>170</v>
      </c>
      <c r="B117" s="1">
        <v>45735</v>
      </c>
      <c r="C117" s="1" t="str">
        <f t="shared" si="1"/>
        <v>Wednesday</v>
      </c>
      <c r="D117" t="s">
        <v>57</v>
      </c>
      <c r="E117" t="s">
        <v>21</v>
      </c>
      <c r="F117">
        <v>800</v>
      </c>
      <c r="G117">
        <v>4</v>
      </c>
      <c r="H117">
        <v>3200</v>
      </c>
      <c r="I117" t="s">
        <v>15</v>
      </c>
      <c r="J117" t="s">
        <v>69</v>
      </c>
      <c r="K117" t="s">
        <v>28</v>
      </c>
      <c r="L117" t="s">
        <v>41</v>
      </c>
    </row>
    <row r="118" spans="1:12" x14ac:dyDescent="0.2">
      <c r="A118" t="s">
        <v>171</v>
      </c>
      <c r="B118" s="1">
        <v>45715</v>
      </c>
      <c r="C118" s="1" t="str">
        <f t="shared" si="1"/>
        <v>Thursday</v>
      </c>
      <c r="D118" t="s">
        <v>36</v>
      </c>
      <c r="E118" t="s">
        <v>37</v>
      </c>
      <c r="F118">
        <v>20</v>
      </c>
      <c r="G118">
        <v>1</v>
      </c>
      <c r="H118">
        <v>20</v>
      </c>
      <c r="I118" t="s">
        <v>58</v>
      </c>
      <c r="J118" t="s">
        <v>16</v>
      </c>
      <c r="K118" t="s">
        <v>32</v>
      </c>
      <c r="L118" t="s">
        <v>41</v>
      </c>
    </row>
    <row r="119" spans="1:12" x14ac:dyDescent="0.2">
      <c r="A119" t="s">
        <v>172</v>
      </c>
      <c r="B119" s="1">
        <v>45698</v>
      </c>
      <c r="C119" s="1" t="str">
        <f t="shared" si="1"/>
        <v>Monday</v>
      </c>
      <c r="D119" t="s">
        <v>20</v>
      </c>
      <c r="E119" t="s">
        <v>21</v>
      </c>
      <c r="F119">
        <v>100</v>
      </c>
      <c r="G119">
        <v>5</v>
      </c>
      <c r="H119">
        <v>500</v>
      </c>
      <c r="I119" t="s">
        <v>26</v>
      </c>
      <c r="J119" t="s">
        <v>39</v>
      </c>
      <c r="K119" t="s">
        <v>28</v>
      </c>
      <c r="L119" t="s">
        <v>41</v>
      </c>
    </row>
    <row r="120" spans="1:12" x14ac:dyDescent="0.2">
      <c r="A120" t="s">
        <v>173</v>
      </c>
      <c r="B120" s="1">
        <v>45732</v>
      </c>
      <c r="C120" s="1" t="str">
        <f t="shared" si="1"/>
        <v>Sunday</v>
      </c>
      <c r="D120" t="s">
        <v>43</v>
      </c>
      <c r="E120" t="s">
        <v>21</v>
      </c>
      <c r="F120">
        <v>500</v>
      </c>
      <c r="G120">
        <v>2</v>
      </c>
      <c r="H120">
        <v>1000</v>
      </c>
      <c r="I120" t="s">
        <v>73</v>
      </c>
      <c r="J120" t="s">
        <v>82</v>
      </c>
      <c r="K120" t="s">
        <v>40</v>
      </c>
      <c r="L120" t="s">
        <v>24</v>
      </c>
    </row>
    <row r="121" spans="1:12" x14ac:dyDescent="0.2">
      <c r="A121" t="s">
        <v>174</v>
      </c>
      <c r="B121" s="1">
        <v>45704</v>
      </c>
      <c r="C121" s="1" t="str">
        <f t="shared" si="1"/>
        <v>Sunday</v>
      </c>
      <c r="D121" t="s">
        <v>57</v>
      </c>
      <c r="E121" t="s">
        <v>21</v>
      </c>
      <c r="F121">
        <v>800</v>
      </c>
      <c r="G121">
        <v>5</v>
      </c>
      <c r="H121">
        <v>4000</v>
      </c>
      <c r="I121" t="s">
        <v>22</v>
      </c>
      <c r="J121" t="s">
        <v>27</v>
      </c>
      <c r="K121" t="s">
        <v>40</v>
      </c>
      <c r="L121" t="s">
        <v>41</v>
      </c>
    </row>
    <row r="122" spans="1:12" x14ac:dyDescent="0.2">
      <c r="A122" t="s">
        <v>175</v>
      </c>
      <c r="B122" s="1">
        <v>45706</v>
      </c>
      <c r="C122" s="1" t="str">
        <f t="shared" si="1"/>
        <v>Tuesday</v>
      </c>
      <c r="D122" t="s">
        <v>43</v>
      </c>
      <c r="E122" t="s">
        <v>21</v>
      </c>
      <c r="F122">
        <v>500</v>
      </c>
      <c r="G122">
        <v>1</v>
      </c>
      <c r="H122">
        <v>500</v>
      </c>
      <c r="I122" t="s">
        <v>26</v>
      </c>
      <c r="J122" t="s">
        <v>31</v>
      </c>
      <c r="K122" t="s">
        <v>59</v>
      </c>
      <c r="L122" t="s">
        <v>24</v>
      </c>
    </row>
    <row r="123" spans="1:12" x14ac:dyDescent="0.2">
      <c r="A123" t="s">
        <v>176</v>
      </c>
      <c r="B123" s="1">
        <v>45744</v>
      </c>
      <c r="C123" s="1" t="str">
        <f t="shared" si="1"/>
        <v>Friday</v>
      </c>
      <c r="D123" t="s">
        <v>57</v>
      </c>
      <c r="E123" t="s">
        <v>21</v>
      </c>
      <c r="F123">
        <v>800</v>
      </c>
      <c r="G123">
        <v>3</v>
      </c>
      <c r="H123">
        <v>2400</v>
      </c>
      <c r="I123" t="s">
        <v>26</v>
      </c>
      <c r="J123" t="s">
        <v>45</v>
      </c>
      <c r="K123" t="s">
        <v>32</v>
      </c>
      <c r="L123" t="s">
        <v>18</v>
      </c>
    </row>
    <row r="124" spans="1:12" x14ac:dyDescent="0.2">
      <c r="A124" t="s">
        <v>177</v>
      </c>
      <c r="B124" s="1">
        <v>45711</v>
      </c>
      <c r="C124" s="1" t="str">
        <f t="shared" si="1"/>
        <v>Sunday</v>
      </c>
      <c r="D124" t="s">
        <v>50</v>
      </c>
      <c r="E124" t="s">
        <v>51</v>
      </c>
      <c r="F124">
        <v>15</v>
      </c>
      <c r="G124">
        <v>3</v>
      </c>
      <c r="H124">
        <v>45</v>
      </c>
      <c r="I124" t="s">
        <v>73</v>
      </c>
      <c r="J124" t="s">
        <v>47</v>
      </c>
      <c r="K124" t="s">
        <v>59</v>
      </c>
      <c r="L124" t="s">
        <v>18</v>
      </c>
    </row>
    <row r="125" spans="1:12" x14ac:dyDescent="0.2">
      <c r="A125" t="s">
        <v>178</v>
      </c>
      <c r="B125" s="1">
        <v>45698</v>
      </c>
      <c r="C125" s="1" t="str">
        <f t="shared" si="1"/>
        <v>Monday</v>
      </c>
      <c r="D125" t="s">
        <v>50</v>
      </c>
      <c r="E125" t="s">
        <v>51</v>
      </c>
      <c r="F125">
        <v>15</v>
      </c>
      <c r="G125">
        <v>1</v>
      </c>
      <c r="H125">
        <v>15</v>
      </c>
      <c r="I125" t="s">
        <v>15</v>
      </c>
      <c r="J125" t="s">
        <v>64</v>
      </c>
      <c r="K125" t="s">
        <v>59</v>
      </c>
      <c r="L125" t="s">
        <v>24</v>
      </c>
    </row>
    <row r="126" spans="1:12" x14ac:dyDescent="0.2">
      <c r="A126" t="s">
        <v>179</v>
      </c>
      <c r="B126" s="1">
        <v>45711</v>
      </c>
      <c r="C126" s="1" t="str">
        <f t="shared" si="1"/>
        <v>Sunday</v>
      </c>
      <c r="D126" t="s">
        <v>43</v>
      </c>
      <c r="E126" t="s">
        <v>21</v>
      </c>
      <c r="F126">
        <v>500</v>
      </c>
      <c r="G126">
        <v>1</v>
      </c>
      <c r="H126">
        <v>500</v>
      </c>
      <c r="I126" t="s">
        <v>22</v>
      </c>
      <c r="J126" t="s">
        <v>27</v>
      </c>
      <c r="K126" t="s">
        <v>28</v>
      </c>
      <c r="L126" t="s">
        <v>41</v>
      </c>
    </row>
    <row r="127" spans="1:12" x14ac:dyDescent="0.2">
      <c r="A127" t="s">
        <v>180</v>
      </c>
      <c r="B127" s="1">
        <v>45692</v>
      </c>
      <c r="C127" s="1" t="str">
        <f t="shared" si="1"/>
        <v>Tuesday</v>
      </c>
      <c r="D127" t="s">
        <v>66</v>
      </c>
      <c r="E127" t="s">
        <v>62</v>
      </c>
      <c r="F127">
        <v>1200</v>
      </c>
      <c r="G127">
        <v>5</v>
      </c>
      <c r="H127">
        <v>6000</v>
      </c>
      <c r="I127" t="s">
        <v>30</v>
      </c>
      <c r="J127" t="s">
        <v>82</v>
      </c>
      <c r="K127" t="s">
        <v>59</v>
      </c>
      <c r="L127" t="s">
        <v>24</v>
      </c>
    </row>
    <row r="128" spans="1:12" x14ac:dyDescent="0.2">
      <c r="A128" t="s">
        <v>181</v>
      </c>
      <c r="B128" s="1">
        <v>45706</v>
      </c>
      <c r="C128" s="1" t="str">
        <f t="shared" si="1"/>
        <v>Tuesday</v>
      </c>
      <c r="D128" t="s">
        <v>36</v>
      </c>
      <c r="E128" t="s">
        <v>37</v>
      </c>
      <c r="F128">
        <v>20</v>
      </c>
      <c r="G128">
        <v>3</v>
      </c>
      <c r="H128">
        <v>60</v>
      </c>
      <c r="I128" t="s">
        <v>15</v>
      </c>
      <c r="J128" t="s">
        <v>31</v>
      </c>
      <c r="K128" t="s">
        <v>17</v>
      </c>
      <c r="L128" t="s">
        <v>41</v>
      </c>
    </row>
    <row r="129" spans="1:12" x14ac:dyDescent="0.2">
      <c r="A129" t="s">
        <v>182</v>
      </c>
      <c r="B129" s="1">
        <v>45739</v>
      </c>
      <c r="C129" s="1" t="str">
        <f t="shared" si="1"/>
        <v>Sunday</v>
      </c>
      <c r="D129" t="s">
        <v>34</v>
      </c>
      <c r="E129" t="s">
        <v>21</v>
      </c>
      <c r="F129">
        <v>150</v>
      </c>
      <c r="G129">
        <v>2</v>
      </c>
      <c r="H129">
        <v>300</v>
      </c>
      <c r="I129" t="s">
        <v>22</v>
      </c>
      <c r="J129" t="s">
        <v>31</v>
      </c>
      <c r="K129" t="s">
        <v>40</v>
      </c>
      <c r="L129" t="s">
        <v>18</v>
      </c>
    </row>
    <row r="130" spans="1:12" x14ac:dyDescent="0.2">
      <c r="A130" t="s">
        <v>183</v>
      </c>
      <c r="B130" s="1">
        <v>45714</v>
      </c>
      <c r="C130" s="1" t="str">
        <f t="shared" si="1"/>
        <v>Wednesday</v>
      </c>
      <c r="D130" t="s">
        <v>54</v>
      </c>
      <c r="E130" t="s">
        <v>37</v>
      </c>
      <c r="F130">
        <v>40</v>
      </c>
      <c r="G130">
        <v>5</v>
      </c>
      <c r="H130">
        <v>200</v>
      </c>
      <c r="I130" t="s">
        <v>22</v>
      </c>
      <c r="J130" t="s">
        <v>16</v>
      </c>
      <c r="K130" t="s">
        <v>17</v>
      </c>
      <c r="L130" t="s">
        <v>24</v>
      </c>
    </row>
    <row r="131" spans="1:12" x14ac:dyDescent="0.2">
      <c r="A131" t="s">
        <v>184</v>
      </c>
      <c r="B131" s="1">
        <v>45698</v>
      </c>
      <c r="C131" s="1" t="str">
        <f t="shared" ref="C131:C194" si="2">TEXT(B131, "dddd")</f>
        <v>Monday</v>
      </c>
      <c r="D131" t="s">
        <v>34</v>
      </c>
      <c r="E131" t="s">
        <v>21</v>
      </c>
      <c r="F131">
        <v>150</v>
      </c>
      <c r="G131">
        <v>5</v>
      </c>
      <c r="H131">
        <v>750</v>
      </c>
      <c r="I131" t="s">
        <v>52</v>
      </c>
      <c r="J131" t="s">
        <v>47</v>
      </c>
      <c r="K131" t="s">
        <v>40</v>
      </c>
      <c r="L131" t="s">
        <v>41</v>
      </c>
    </row>
    <row r="132" spans="1:12" x14ac:dyDescent="0.2">
      <c r="A132" t="s">
        <v>185</v>
      </c>
      <c r="B132" s="1">
        <v>45714</v>
      </c>
      <c r="C132" s="1" t="str">
        <f t="shared" si="2"/>
        <v>Wednesday</v>
      </c>
      <c r="D132" t="s">
        <v>54</v>
      </c>
      <c r="E132" t="s">
        <v>37</v>
      </c>
      <c r="F132">
        <v>40</v>
      </c>
      <c r="G132">
        <v>2</v>
      </c>
      <c r="H132">
        <v>80</v>
      </c>
      <c r="I132" t="s">
        <v>58</v>
      </c>
      <c r="J132" t="s">
        <v>82</v>
      </c>
      <c r="K132" t="s">
        <v>32</v>
      </c>
      <c r="L132" t="s">
        <v>24</v>
      </c>
    </row>
    <row r="133" spans="1:12" x14ac:dyDescent="0.2">
      <c r="A133" t="s">
        <v>186</v>
      </c>
      <c r="B133" s="1">
        <v>45723</v>
      </c>
      <c r="C133" s="1" t="str">
        <f t="shared" si="2"/>
        <v>Friday</v>
      </c>
      <c r="D133" t="s">
        <v>43</v>
      </c>
      <c r="E133" t="s">
        <v>21</v>
      </c>
      <c r="F133">
        <v>500</v>
      </c>
      <c r="G133">
        <v>2</v>
      </c>
      <c r="H133">
        <v>1000</v>
      </c>
      <c r="I133" t="s">
        <v>30</v>
      </c>
      <c r="J133" t="s">
        <v>82</v>
      </c>
      <c r="K133" t="s">
        <v>17</v>
      </c>
      <c r="L133" t="s">
        <v>24</v>
      </c>
    </row>
    <row r="134" spans="1:12" x14ac:dyDescent="0.2">
      <c r="A134" t="s">
        <v>187</v>
      </c>
      <c r="B134" s="1">
        <v>45711</v>
      </c>
      <c r="C134" s="1" t="str">
        <f t="shared" si="2"/>
        <v>Sunday</v>
      </c>
      <c r="D134" t="s">
        <v>57</v>
      </c>
      <c r="E134" t="s">
        <v>21</v>
      </c>
      <c r="F134">
        <v>800</v>
      </c>
      <c r="G134">
        <v>1</v>
      </c>
      <c r="H134">
        <v>800</v>
      </c>
      <c r="I134" t="s">
        <v>22</v>
      </c>
      <c r="J134" t="s">
        <v>16</v>
      </c>
      <c r="K134" t="s">
        <v>28</v>
      </c>
      <c r="L134" t="s">
        <v>24</v>
      </c>
    </row>
    <row r="135" spans="1:12" x14ac:dyDescent="0.2">
      <c r="A135" t="s">
        <v>188</v>
      </c>
      <c r="B135" s="1">
        <v>45695</v>
      </c>
      <c r="C135" s="1" t="str">
        <f t="shared" si="2"/>
        <v>Friday</v>
      </c>
      <c r="D135" t="s">
        <v>43</v>
      </c>
      <c r="E135" t="s">
        <v>21</v>
      </c>
      <c r="F135">
        <v>500</v>
      </c>
      <c r="G135">
        <v>5</v>
      </c>
      <c r="H135">
        <v>2500</v>
      </c>
      <c r="I135" t="s">
        <v>52</v>
      </c>
      <c r="J135" t="s">
        <v>82</v>
      </c>
      <c r="K135" t="s">
        <v>59</v>
      </c>
      <c r="L135" t="s">
        <v>24</v>
      </c>
    </row>
    <row r="136" spans="1:12" x14ac:dyDescent="0.2">
      <c r="A136" t="s">
        <v>189</v>
      </c>
      <c r="B136" s="1">
        <v>45698</v>
      </c>
      <c r="C136" s="1" t="str">
        <f t="shared" si="2"/>
        <v>Monday</v>
      </c>
      <c r="D136" t="s">
        <v>36</v>
      </c>
      <c r="E136" t="s">
        <v>37</v>
      </c>
      <c r="F136">
        <v>20</v>
      </c>
      <c r="G136">
        <v>1</v>
      </c>
      <c r="H136">
        <v>20</v>
      </c>
      <c r="I136" t="s">
        <v>30</v>
      </c>
      <c r="J136" t="s">
        <v>45</v>
      </c>
      <c r="K136" t="s">
        <v>32</v>
      </c>
      <c r="L136" t="s">
        <v>24</v>
      </c>
    </row>
    <row r="137" spans="1:12" x14ac:dyDescent="0.2">
      <c r="A137" t="s">
        <v>190</v>
      </c>
      <c r="B137" s="1">
        <v>45699</v>
      </c>
      <c r="C137" s="1" t="str">
        <f t="shared" si="2"/>
        <v>Tuesday</v>
      </c>
      <c r="D137" t="s">
        <v>66</v>
      </c>
      <c r="E137" t="s">
        <v>62</v>
      </c>
      <c r="F137">
        <v>1200</v>
      </c>
      <c r="G137">
        <v>2</v>
      </c>
      <c r="H137">
        <v>2400</v>
      </c>
      <c r="I137" t="s">
        <v>58</v>
      </c>
      <c r="J137" t="s">
        <v>23</v>
      </c>
      <c r="K137" t="s">
        <v>40</v>
      </c>
      <c r="L137" t="s">
        <v>18</v>
      </c>
    </row>
    <row r="138" spans="1:12" x14ac:dyDescent="0.2">
      <c r="A138" t="s">
        <v>191</v>
      </c>
      <c r="B138" s="1">
        <v>45736</v>
      </c>
      <c r="C138" s="1" t="str">
        <f t="shared" si="2"/>
        <v>Thursday</v>
      </c>
      <c r="D138" t="s">
        <v>34</v>
      </c>
      <c r="E138" t="s">
        <v>21</v>
      </c>
      <c r="F138">
        <v>150</v>
      </c>
      <c r="G138">
        <v>3</v>
      </c>
      <c r="H138">
        <v>450</v>
      </c>
      <c r="I138" t="s">
        <v>44</v>
      </c>
      <c r="J138" t="s">
        <v>23</v>
      </c>
      <c r="K138" t="s">
        <v>17</v>
      </c>
      <c r="L138" t="s">
        <v>41</v>
      </c>
    </row>
    <row r="139" spans="1:12" x14ac:dyDescent="0.2">
      <c r="A139" t="s">
        <v>192</v>
      </c>
      <c r="B139" s="1">
        <v>45699</v>
      </c>
      <c r="C139" s="1" t="str">
        <f t="shared" si="2"/>
        <v>Tuesday</v>
      </c>
      <c r="D139" t="s">
        <v>34</v>
      </c>
      <c r="E139" t="s">
        <v>21</v>
      </c>
      <c r="F139">
        <v>150</v>
      </c>
      <c r="G139">
        <v>5</v>
      </c>
      <c r="H139">
        <v>750</v>
      </c>
      <c r="I139" t="s">
        <v>26</v>
      </c>
      <c r="J139" t="s">
        <v>69</v>
      </c>
      <c r="K139" t="s">
        <v>32</v>
      </c>
      <c r="L139" t="s">
        <v>18</v>
      </c>
    </row>
    <row r="140" spans="1:12" x14ac:dyDescent="0.2">
      <c r="A140" t="s">
        <v>193</v>
      </c>
      <c r="B140" s="1">
        <v>45734</v>
      </c>
      <c r="C140" s="1" t="str">
        <f t="shared" si="2"/>
        <v>Tuesday</v>
      </c>
      <c r="D140" t="s">
        <v>57</v>
      </c>
      <c r="E140" t="s">
        <v>21</v>
      </c>
      <c r="F140">
        <v>800</v>
      </c>
      <c r="G140">
        <v>2</v>
      </c>
      <c r="H140">
        <v>1600</v>
      </c>
      <c r="I140" t="s">
        <v>55</v>
      </c>
      <c r="J140" t="s">
        <v>27</v>
      </c>
      <c r="K140" t="s">
        <v>40</v>
      </c>
      <c r="L140" t="s">
        <v>18</v>
      </c>
    </row>
    <row r="141" spans="1:12" x14ac:dyDescent="0.2">
      <c r="A141" t="s">
        <v>194</v>
      </c>
      <c r="B141" s="1">
        <v>45735</v>
      </c>
      <c r="C141" s="1" t="str">
        <f t="shared" si="2"/>
        <v>Wednesday</v>
      </c>
      <c r="D141" t="s">
        <v>34</v>
      </c>
      <c r="E141" t="s">
        <v>21</v>
      </c>
      <c r="F141">
        <v>150</v>
      </c>
      <c r="G141">
        <v>2</v>
      </c>
      <c r="H141">
        <v>300</v>
      </c>
      <c r="I141" t="s">
        <v>30</v>
      </c>
      <c r="J141" t="s">
        <v>45</v>
      </c>
      <c r="K141" t="s">
        <v>17</v>
      </c>
      <c r="L141" t="s">
        <v>41</v>
      </c>
    </row>
    <row r="142" spans="1:12" x14ac:dyDescent="0.2">
      <c r="A142" t="s">
        <v>195</v>
      </c>
      <c r="B142" s="1">
        <v>45737</v>
      </c>
      <c r="C142" s="1" t="str">
        <f t="shared" si="2"/>
        <v>Friday</v>
      </c>
      <c r="D142" t="s">
        <v>43</v>
      </c>
      <c r="E142" t="s">
        <v>21</v>
      </c>
      <c r="F142">
        <v>500</v>
      </c>
      <c r="G142">
        <v>2</v>
      </c>
      <c r="H142">
        <v>1000</v>
      </c>
      <c r="I142" t="s">
        <v>26</v>
      </c>
      <c r="J142" t="s">
        <v>45</v>
      </c>
      <c r="K142" t="s">
        <v>40</v>
      </c>
      <c r="L142" t="s">
        <v>41</v>
      </c>
    </row>
    <row r="143" spans="1:12" x14ac:dyDescent="0.2">
      <c r="A143" t="s">
        <v>196</v>
      </c>
      <c r="B143" s="1">
        <v>45731</v>
      </c>
      <c r="C143" s="1" t="str">
        <f t="shared" si="2"/>
        <v>Saturday</v>
      </c>
      <c r="D143" t="s">
        <v>43</v>
      </c>
      <c r="E143" t="s">
        <v>21</v>
      </c>
      <c r="F143">
        <v>500</v>
      </c>
      <c r="G143">
        <v>3</v>
      </c>
      <c r="H143">
        <v>1500</v>
      </c>
      <c r="I143" t="s">
        <v>44</v>
      </c>
      <c r="J143" t="s">
        <v>45</v>
      </c>
      <c r="K143" t="s">
        <v>59</v>
      </c>
      <c r="L143" t="s">
        <v>41</v>
      </c>
    </row>
    <row r="144" spans="1:12" x14ac:dyDescent="0.2">
      <c r="A144" t="s">
        <v>197</v>
      </c>
      <c r="B144" s="1">
        <v>45747</v>
      </c>
      <c r="C144" s="1" t="str">
        <f t="shared" si="2"/>
        <v>Monday</v>
      </c>
      <c r="D144" t="s">
        <v>66</v>
      </c>
      <c r="E144" t="s">
        <v>62</v>
      </c>
      <c r="F144">
        <v>1200</v>
      </c>
      <c r="G144">
        <v>2</v>
      </c>
      <c r="H144">
        <v>2400</v>
      </c>
      <c r="I144" t="s">
        <v>81</v>
      </c>
      <c r="J144" t="s">
        <v>31</v>
      </c>
      <c r="K144" t="s">
        <v>40</v>
      </c>
      <c r="L144" t="s">
        <v>18</v>
      </c>
    </row>
    <row r="145" spans="1:12" x14ac:dyDescent="0.2">
      <c r="A145" t="s">
        <v>198</v>
      </c>
      <c r="B145" s="1">
        <v>45715</v>
      </c>
      <c r="C145" s="1" t="str">
        <f t="shared" si="2"/>
        <v>Thursday</v>
      </c>
      <c r="D145" t="s">
        <v>54</v>
      </c>
      <c r="E145" t="s">
        <v>37</v>
      </c>
      <c r="F145">
        <v>40</v>
      </c>
      <c r="G145">
        <v>2</v>
      </c>
      <c r="H145">
        <v>80</v>
      </c>
      <c r="I145" t="s">
        <v>55</v>
      </c>
      <c r="J145" t="s">
        <v>69</v>
      </c>
      <c r="K145" t="s">
        <v>59</v>
      </c>
      <c r="L145" t="s">
        <v>18</v>
      </c>
    </row>
    <row r="146" spans="1:12" x14ac:dyDescent="0.2">
      <c r="A146" t="s">
        <v>199</v>
      </c>
      <c r="B146" s="1">
        <v>45724</v>
      </c>
      <c r="C146" s="1" t="str">
        <f t="shared" si="2"/>
        <v>Saturday</v>
      </c>
      <c r="D146" t="s">
        <v>34</v>
      </c>
      <c r="E146" t="s">
        <v>21</v>
      </c>
      <c r="F146">
        <v>150</v>
      </c>
      <c r="G146">
        <v>2</v>
      </c>
      <c r="H146">
        <v>300</v>
      </c>
      <c r="I146" t="s">
        <v>55</v>
      </c>
      <c r="J146" t="s">
        <v>64</v>
      </c>
      <c r="K146" t="s">
        <v>17</v>
      </c>
      <c r="L146" t="s">
        <v>18</v>
      </c>
    </row>
    <row r="147" spans="1:12" x14ac:dyDescent="0.2">
      <c r="A147" t="s">
        <v>200</v>
      </c>
      <c r="B147" s="1">
        <v>45741</v>
      </c>
      <c r="C147" s="1" t="str">
        <f t="shared" si="2"/>
        <v>Tuesday</v>
      </c>
      <c r="D147" t="s">
        <v>34</v>
      </c>
      <c r="E147" t="s">
        <v>21</v>
      </c>
      <c r="F147">
        <v>150</v>
      </c>
      <c r="G147">
        <v>2</v>
      </c>
      <c r="H147">
        <v>300</v>
      </c>
      <c r="I147" t="s">
        <v>15</v>
      </c>
      <c r="J147" t="s">
        <v>47</v>
      </c>
      <c r="K147" t="s">
        <v>17</v>
      </c>
      <c r="L147" t="s">
        <v>41</v>
      </c>
    </row>
    <row r="148" spans="1:12" x14ac:dyDescent="0.2">
      <c r="A148" t="s">
        <v>201</v>
      </c>
      <c r="B148" s="1">
        <v>45693</v>
      </c>
      <c r="C148" s="1" t="str">
        <f t="shared" si="2"/>
        <v>Wednesday</v>
      </c>
      <c r="D148" t="s">
        <v>13</v>
      </c>
      <c r="E148" t="s">
        <v>14</v>
      </c>
      <c r="F148">
        <v>60</v>
      </c>
      <c r="G148">
        <v>5</v>
      </c>
      <c r="H148">
        <v>300</v>
      </c>
      <c r="I148" t="s">
        <v>81</v>
      </c>
      <c r="J148" t="s">
        <v>31</v>
      </c>
      <c r="K148" t="s">
        <v>40</v>
      </c>
      <c r="L148" t="s">
        <v>24</v>
      </c>
    </row>
    <row r="149" spans="1:12" x14ac:dyDescent="0.2">
      <c r="A149" t="s">
        <v>202</v>
      </c>
      <c r="B149" s="1">
        <v>45694</v>
      </c>
      <c r="C149" s="1" t="str">
        <f t="shared" si="2"/>
        <v>Thursday</v>
      </c>
      <c r="D149" t="s">
        <v>20</v>
      </c>
      <c r="E149" t="s">
        <v>21</v>
      </c>
      <c r="F149">
        <v>100</v>
      </c>
      <c r="G149">
        <v>4</v>
      </c>
      <c r="H149">
        <v>400</v>
      </c>
      <c r="I149" t="s">
        <v>22</v>
      </c>
      <c r="J149" t="s">
        <v>69</v>
      </c>
      <c r="K149" t="s">
        <v>28</v>
      </c>
      <c r="L149" t="s">
        <v>18</v>
      </c>
    </row>
    <row r="150" spans="1:12" x14ac:dyDescent="0.2">
      <c r="A150" t="s">
        <v>203</v>
      </c>
      <c r="B150" s="1">
        <v>45736</v>
      </c>
      <c r="C150" s="1" t="str">
        <f t="shared" si="2"/>
        <v>Thursday</v>
      </c>
      <c r="D150" t="s">
        <v>13</v>
      </c>
      <c r="E150" t="s">
        <v>14</v>
      </c>
      <c r="F150">
        <v>60</v>
      </c>
      <c r="G150">
        <v>3</v>
      </c>
      <c r="H150">
        <v>180</v>
      </c>
      <c r="I150" t="s">
        <v>55</v>
      </c>
      <c r="J150" t="s">
        <v>16</v>
      </c>
      <c r="K150" t="s">
        <v>59</v>
      </c>
      <c r="L150" t="s">
        <v>24</v>
      </c>
    </row>
    <row r="151" spans="1:12" x14ac:dyDescent="0.2">
      <c r="A151" t="s">
        <v>204</v>
      </c>
      <c r="B151" s="1">
        <v>45696</v>
      </c>
      <c r="C151" s="1" t="str">
        <f t="shared" si="2"/>
        <v>Saturday</v>
      </c>
      <c r="D151" t="s">
        <v>50</v>
      </c>
      <c r="E151" t="s">
        <v>51</v>
      </c>
      <c r="F151">
        <v>15</v>
      </c>
      <c r="G151">
        <v>4</v>
      </c>
      <c r="H151">
        <v>60</v>
      </c>
      <c r="I151" t="s">
        <v>58</v>
      </c>
      <c r="J151" t="s">
        <v>82</v>
      </c>
      <c r="K151" t="s">
        <v>59</v>
      </c>
      <c r="L151" t="s">
        <v>18</v>
      </c>
    </row>
    <row r="152" spans="1:12" x14ac:dyDescent="0.2">
      <c r="A152" t="s">
        <v>205</v>
      </c>
      <c r="B152" s="1">
        <v>45745</v>
      </c>
      <c r="C152" s="1" t="str">
        <f t="shared" si="2"/>
        <v>Saturday</v>
      </c>
      <c r="D152" t="s">
        <v>61</v>
      </c>
      <c r="E152" t="s">
        <v>62</v>
      </c>
      <c r="F152">
        <v>600</v>
      </c>
      <c r="G152">
        <v>4</v>
      </c>
      <c r="H152">
        <v>2400</v>
      </c>
      <c r="I152" t="s">
        <v>81</v>
      </c>
      <c r="J152" t="s">
        <v>69</v>
      </c>
      <c r="K152" t="s">
        <v>28</v>
      </c>
      <c r="L152" t="s">
        <v>24</v>
      </c>
    </row>
    <row r="153" spans="1:12" x14ac:dyDescent="0.2">
      <c r="A153" t="s">
        <v>206</v>
      </c>
      <c r="B153" s="1">
        <v>45716</v>
      </c>
      <c r="C153" s="1" t="str">
        <f t="shared" si="2"/>
        <v>Friday</v>
      </c>
      <c r="D153" t="s">
        <v>34</v>
      </c>
      <c r="E153" t="s">
        <v>21</v>
      </c>
      <c r="F153">
        <v>150</v>
      </c>
      <c r="G153">
        <v>1</v>
      </c>
      <c r="H153">
        <v>150</v>
      </c>
      <c r="I153" t="s">
        <v>26</v>
      </c>
      <c r="J153" t="s">
        <v>64</v>
      </c>
      <c r="K153" t="s">
        <v>59</v>
      </c>
      <c r="L153" t="s">
        <v>41</v>
      </c>
    </row>
    <row r="154" spans="1:12" x14ac:dyDescent="0.2">
      <c r="A154" t="s">
        <v>207</v>
      </c>
      <c r="B154" s="1">
        <v>45711</v>
      </c>
      <c r="C154" s="1" t="str">
        <f t="shared" si="2"/>
        <v>Sunday</v>
      </c>
      <c r="D154" t="s">
        <v>34</v>
      </c>
      <c r="E154" t="s">
        <v>21</v>
      </c>
      <c r="F154">
        <v>150</v>
      </c>
      <c r="G154">
        <v>5</v>
      </c>
      <c r="H154">
        <v>750</v>
      </c>
      <c r="I154" t="s">
        <v>44</v>
      </c>
      <c r="J154" t="s">
        <v>23</v>
      </c>
      <c r="K154" t="s">
        <v>40</v>
      </c>
      <c r="L154" t="s">
        <v>24</v>
      </c>
    </row>
    <row r="155" spans="1:12" x14ac:dyDescent="0.2">
      <c r="A155" t="s">
        <v>208</v>
      </c>
      <c r="B155" s="1">
        <v>45717</v>
      </c>
      <c r="C155" s="1" t="str">
        <f t="shared" si="2"/>
        <v>Saturday</v>
      </c>
      <c r="D155" t="s">
        <v>20</v>
      </c>
      <c r="E155" t="s">
        <v>21</v>
      </c>
      <c r="F155">
        <v>100</v>
      </c>
      <c r="G155">
        <v>2</v>
      </c>
      <c r="H155">
        <v>200</v>
      </c>
      <c r="I155" t="s">
        <v>26</v>
      </c>
      <c r="J155" t="s">
        <v>27</v>
      </c>
      <c r="K155" t="s">
        <v>17</v>
      </c>
      <c r="L155" t="s">
        <v>41</v>
      </c>
    </row>
    <row r="156" spans="1:12" x14ac:dyDescent="0.2">
      <c r="A156" t="s">
        <v>209</v>
      </c>
      <c r="B156" s="1">
        <v>45693</v>
      </c>
      <c r="C156" s="1" t="str">
        <f t="shared" si="2"/>
        <v>Wednesday</v>
      </c>
      <c r="D156" t="s">
        <v>66</v>
      </c>
      <c r="E156" t="s">
        <v>62</v>
      </c>
      <c r="F156">
        <v>1200</v>
      </c>
      <c r="G156">
        <v>4</v>
      </c>
      <c r="H156">
        <v>4800</v>
      </c>
      <c r="I156" t="s">
        <v>44</v>
      </c>
      <c r="J156" t="s">
        <v>64</v>
      </c>
      <c r="K156" t="s">
        <v>32</v>
      </c>
      <c r="L156" t="s">
        <v>24</v>
      </c>
    </row>
    <row r="157" spans="1:12" x14ac:dyDescent="0.2">
      <c r="A157" t="s">
        <v>210</v>
      </c>
      <c r="B157" s="1">
        <v>45732</v>
      </c>
      <c r="C157" s="1" t="str">
        <f t="shared" si="2"/>
        <v>Sunday</v>
      </c>
      <c r="D157" t="s">
        <v>34</v>
      </c>
      <c r="E157" t="s">
        <v>21</v>
      </c>
      <c r="F157">
        <v>150</v>
      </c>
      <c r="G157">
        <v>4</v>
      </c>
      <c r="H157">
        <v>600</v>
      </c>
      <c r="I157" t="s">
        <v>30</v>
      </c>
      <c r="J157" t="s">
        <v>45</v>
      </c>
      <c r="K157" t="s">
        <v>40</v>
      </c>
      <c r="L157" t="s">
        <v>18</v>
      </c>
    </row>
    <row r="158" spans="1:12" x14ac:dyDescent="0.2">
      <c r="A158" t="s">
        <v>211</v>
      </c>
      <c r="B158" s="1">
        <v>45696</v>
      </c>
      <c r="C158" s="1" t="str">
        <f t="shared" si="2"/>
        <v>Saturday</v>
      </c>
      <c r="D158" t="s">
        <v>43</v>
      </c>
      <c r="E158" t="s">
        <v>21</v>
      </c>
      <c r="F158">
        <v>500</v>
      </c>
      <c r="G158">
        <v>3</v>
      </c>
      <c r="H158">
        <v>1500</v>
      </c>
      <c r="I158" t="s">
        <v>44</v>
      </c>
      <c r="J158" t="s">
        <v>27</v>
      </c>
      <c r="K158" t="s">
        <v>32</v>
      </c>
      <c r="L158" t="s">
        <v>24</v>
      </c>
    </row>
    <row r="159" spans="1:12" x14ac:dyDescent="0.2">
      <c r="A159" t="s">
        <v>212</v>
      </c>
      <c r="B159" s="1">
        <v>45712</v>
      </c>
      <c r="C159" s="1" t="str">
        <f t="shared" si="2"/>
        <v>Monday</v>
      </c>
      <c r="D159" t="s">
        <v>57</v>
      </c>
      <c r="E159" t="s">
        <v>21</v>
      </c>
      <c r="F159">
        <v>800</v>
      </c>
      <c r="G159">
        <v>3</v>
      </c>
      <c r="H159">
        <v>2400</v>
      </c>
      <c r="I159" t="s">
        <v>73</v>
      </c>
      <c r="J159" t="s">
        <v>45</v>
      </c>
      <c r="K159" t="s">
        <v>17</v>
      </c>
      <c r="L159" t="s">
        <v>24</v>
      </c>
    </row>
    <row r="160" spans="1:12" x14ac:dyDescent="0.2">
      <c r="A160" t="s">
        <v>213</v>
      </c>
      <c r="B160" s="1">
        <v>45704</v>
      </c>
      <c r="C160" s="1" t="str">
        <f t="shared" si="2"/>
        <v>Sunday</v>
      </c>
      <c r="D160" t="s">
        <v>36</v>
      </c>
      <c r="E160" t="s">
        <v>37</v>
      </c>
      <c r="F160">
        <v>20</v>
      </c>
      <c r="G160">
        <v>2</v>
      </c>
      <c r="H160">
        <v>40</v>
      </c>
      <c r="I160" t="s">
        <v>52</v>
      </c>
      <c r="J160" t="s">
        <v>31</v>
      </c>
      <c r="K160" t="s">
        <v>59</v>
      </c>
      <c r="L160" t="s">
        <v>18</v>
      </c>
    </row>
    <row r="161" spans="1:12" x14ac:dyDescent="0.2">
      <c r="A161" t="s">
        <v>214</v>
      </c>
      <c r="B161" s="1">
        <v>45694</v>
      </c>
      <c r="C161" s="1" t="str">
        <f t="shared" si="2"/>
        <v>Thursday</v>
      </c>
      <c r="D161" t="s">
        <v>61</v>
      </c>
      <c r="E161" t="s">
        <v>62</v>
      </c>
      <c r="F161">
        <v>600</v>
      </c>
      <c r="G161">
        <v>3</v>
      </c>
      <c r="H161">
        <v>1800</v>
      </c>
      <c r="I161" t="s">
        <v>30</v>
      </c>
      <c r="J161" t="s">
        <v>27</v>
      </c>
      <c r="K161" t="s">
        <v>59</v>
      </c>
      <c r="L161" t="s">
        <v>18</v>
      </c>
    </row>
    <row r="162" spans="1:12" x14ac:dyDescent="0.2">
      <c r="A162" t="s">
        <v>215</v>
      </c>
      <c r="B162" s="1">
        <v>45710</v>
      </c>
      <c r="C162" s="1" t="str">
        <f t="shared" si="2"/>
        <v>Saturday</v>
      </c>
      <c r="D162" t="s">
        <v>20</v>
      </c>
      <c r="E162" t="s">
        <v>21</v>
      </c>
      <c r="F162">
        <v>100</v>
      </c>
      <c r="G162">
        <v>1</v>
      </c>
      <c r="H162">
        <v>100</v>
      </c>
      <c r="I162" t="s">
        <v>22</v>
      </c>
      <c r="J162" t="s">
        <v>69</v>
      </c>
      <c r="K162" t="s">
        <v>32</v>
      </c>
      <c r="L162" t="s">
        <v>41</v>
      </c>
    </row>
    <row r="163" spans="1:12" x14ac:dyDescent="0.2">
      <c r="A163" t="s">
        <v>216</v>
      </c>
      <c r="B163" s="1">
        <v>45697</v>
      </c>
      <c r="C163" s="1" t="str">
        <f t="shared" si="2"/>
        <v>Sunday</v>
      </c>
      <c r="D163" t="s">
        <v>43</v>
      </c>
      <c r="E163" t="s">
        <v>21</v>
      </c>
      <c r="F163">
        <v>500</v>
      </c>
      <c r="G163">
        <v>2</v>
      </c>
      <c r="H163">
        <v>1000</v>
      </c>
      <c r="I163" t="s">
        <v>30</v>
      </c>
      <c r="J163" t="s">
        <v>82</v>
      </c>
      <c r="K163" t="s">
        <v>32</v>
      </c>
      <c r="L163" t="s">
        <v>41</v>
      </c>
    </row>
    <row r="164" spans="1:12" x14ac:dyDescent="0.2">
      <c r="A164" t="s">
        <v>217</v>
      </c>
      <c r="B164" s="1">
        <v>45708</v>
      </c>
      <c r="C164" s="1" t="str">
        <f t="shared" si="2"/>
        <v>Thursday</v>
      </c>
      <c r="D164" t="s">
        <v>13</v>
      </c>
      <c r="E164" t="s">
        <v>14</v>
      </c>
      <c r="F164">
        <v>60</v>
      </c>
      <c r="G164">
        <v>2</v>
      </c>
      <c r="H164">
        <v>120</v>
      </c>
      <c r="I164" t="s">
        <v>73</v>
      </c>
      <c r="J164" t="s">
        <v>39</v>
      </c>
      <c r="K164" t="s">
        <v>40</v>
      </c>
      <c r="L164" t="s">
        <v>41</v>
      </c>
    </row>
    <row r="165" spans="1:12" x14ac:dyDescent="0.2">
      <c r="A165" t="s">
        <v>218</v>
      </c>
      <c r="B165" s="1">
        <v>45713</v>
      </c>
      <c r="C165" s="1" t="str">
        <f t="shared" si="2"/>
        <v>Tuesday</v>
      </c>
      <c r="D165" t="s">
        <v>34</v>
      </c>
      <c r="E165" t="s">
        <v>21</v>
      </c>
      <c r="F165">
        <v>150</v>
      </c>
      <c r="G165">
        <v>5</v>
      </c>
      <c r="H165">
        <v>750</v>
      </c>
      <c r="I165" t="s">
        <v>55</v>
      </c>
      <c r="J165" t="s">
        <v>47</v>
      </c>
      <c r="K165" t="s">
        <v>17</v>
      </c>
      <c r="L165" t="s">
        <v>24</v>
      </c>
    </row>
    <row r="166" spans="1:12" x14ac:dyDescent="0.2">
      <c r="A166" t="s">
        <v>219</v>
      </c>
      <c r="B166" s="1">
        <v>45730</v>
      </c>
      <c r="C166" s="1" t="str">
        <f t="shared" si="2"/>
        <v>Friday</v>
      </c>
      <c r="D166" t="s">
        <v>50</v>
      </c>
      <c r="E166" t="s">
        <v>51</v>
      </c>
      <c r="F166">
        <v>15</v>
      </c>
      <c r="G166">
        <v>1</v>
      </c>
      <c r="H166">
        <v>15</v>
      </c>
      <c r="I166" t="s">
        <v>52</v>
      </c>
      <c r="J166" t="s">
        <v>16</v>
      </c>
      <c r="K166" t="s">
        <v>28</v>
      </c>
      <c r="L166" t="s">
        <v>24</v>
      </c>
    </row>
    <row r="167" spans="1:12" x14ac:dyDescent="0.2">
      <c r="A167" t="s">
        <v>220</v>
      </c>
      <c r="B167" s="1">
        <v>45746</v>
      </c>
      <c r="C167" s="1" t="str">
        <f t="shared" si="2"/>
        <v>Sunday</v>
      </c>
      <c r="D167" t="s">
        <v>61</v>
      </c>
      <c r="E167" t="s">
        <v>62</v>
      </c>
      <c r="F167">
        <v>600</v>
      </c>
      <c r="G167">
        <v>4</v>
      </c>
      <c r="H167">
        <v>2400</v>
      </c>
      <c r="I167" t="s">
        <v>73</v>
      </c>
      <c r="J167" t="s">
        <v>39</v>
      </c>
      <c r="K167" t="s">
        <v>32</v>
      </c>
      <c r="L167" t="s">
        <v>24</v>
      </c>
    </row>
    <row r="168" spans="1:12" x14ac:dyDescent="0.2">
      <c r="A168" t="s">
        <v>221</v>
      </c>
      <c r="B168" s="1">
        <v>45736</v>
      </c>
      <c r="C168" s="1" t="str">
        <f t="shared" si="2"/>
        <v>Thursday</v>
      </c>
      <c r="D168" t="s">
        <v>66</v>
      </c>
      <c r="E168" t="s">
        <v>62</v>
      </c>
      <c r="F168">
        <v>1200</v>
      </c>
      <c r="G168">
        <v>2</v>
      </c>
      <c r="H168">
        <v>2400</v>
      </c>
      <c r="I168" t="s">
        <v>30</v>
      </c>
      <c r="J168" t="s">
        <v>64</v>
      </c>
      <c r="K168" t="s">
        <v>32</v>
      </c>
      <c r="L168" t="s">
        <v>41</v>
      </c>
    </row>
    <row r="169" spans="1:12" x14ac:dyDescent="0.2">
      <c r="A169" t="s">
        <v>222</v>
      </c>
      <c r="B169" s="1">
        <v>45740</v>
      </c>
      <c r="C169" s="1" t="str">
        <f t="shared" si="2"/>
        <v>Monday</v>
      </c>
      <c r="D169" t="s">
        <v>57</v>
      </c>
      <c r="E169" t="s">
        <v>21</v>
      </c>
      <c r="F169">
        <v>800</v>
      </c>
      <c r="G169">
        <v>5</v>
      </c>
      <c r="H169">
        <v>4000</v>
      </c>
      <c r="I169" t="s">
        <v>55</v>
      </c>
      <c r="J169" t="s">
        <v>45</v>
      </c>
      <c r="K169" t="s">
        <v>17</v>
      </c>
      <c r="L169" t="s">
        <v>24</v>
      </c>
    </row>
    <row r="170" spans="1:12" x14ac:dyDescent="0.2">
      <c r="A170" t="s">
        <v>223</v>
      </c>
      <c r="B170" s="1">
        <v>45722</v>
      </c>
      <c r="C170" s="1" t="str">
        <f t="shared" si="2"/>
        <v>Thursday</v>
      </c>
      <c r="D170" t="s">
        <v>66</v>
      </c>
      <c r="E170" t="s">
        <v>62</v>
      </c>
      <c r="F170">
        <v>1200</v>
      </c>
      <c r="G170">
        <v>2</v>
      </c>
      <c r="H170">
        <v>2400</v>
      </c>
      <c r="I170" t="s">
        <v>26</v>
      </c>
      <c r="J170" t="s">
        <v>27</v>
      </c>
      <c r="K170" t="s">
        <v>40</v>
      </c>
      <c r="L170" t="s">
        <v>41</v>
      </c>
    </row>
    <row r="171" spans="1:12" x14ac:dyDescent="0.2">
      <c r="A171" t="s">
        <v>224</v>
      </c>
      <c r="B171" s="1">
        <v>45716</v>
      </c>
      <c r="C171" s="1" t="str">
        <f t="shared" si="2"/>
        <v>Friday</v>
      </c>
      <c r="D171" t="s">
        <v>57</v>
      </c>
      <c r="E171" t="s">
        <v>21</v>
      </c>
      <c r="F171">
        <v>800</v>
      </c>
      <c r="G171">
        <v>1</v>
      </c>
      <c r="H171">
        <v>800</v>
      </c>
      <c r="I171" t="s">
        <v>15</v>
      </c>
      <c r="J171" t="s">
        <v>23</v>
      </c>
      <c r="K171" t="s">
        <v>59</v>
      </c>
      <c r="L171" t="s">
        <v>24</v>
      </c>
    </row>
    <row r="172" spans="1:12" x14ac:dyDescent="0.2">
      <c r="A172" t="s">
        <v>225</v>
      </c>
      <c r="B172" s="1">
        <v>45716</v>
      </c>
      <c r="C172" s="1" t="str">
        <f t="shared" si="2"/>
        <v>Friday</v>
      </c>
      <c r="D172" t="s">
        <v>34</v>
      </c>
      <c r="E172" t="s">
        <v>21</v>
      </c>
      <c r="F172">
        <v>150</v>
      </c>
      <c r="G172">
        <v>2</v>
      </c>
      <c r="H172">
        <v>300</v>
      </c>
      <c r="I172" t="s">
        <v>58</v>
      </c>
      <c r="J172" t="s">
        <v>39</v>
      </c>
      <c r="K172" t="s">
        <v>40</v>
      </c>
      <c r="L172" t="s">
        <v>41</v>
      </c>
    </row>
    <row r="173" spans="1:12" x14ac:dyDescent="0.2">
      <c r="A173" t="s">
        <v>226</v>
      </c>
      <c r="B173" s="1">
        <v>45728</v>
      </c>
      <c r="C173" s="1" t="str">
        <f t="shared" si="2"/>
        <v>Wednesday</v>
      </c>
      <c r="D173" t="s">
        <v>50</v>
      </c>
      <c r="E173" t="s">
        <v>51</v>
      </c>
      <c r="F173">
        <v>15</v>
      </c>
      <c r="G173">
        <v>1</v>
      </c>
      <c r="H173">
        <v>15</v>
      </c>
      <c r="I173" t="s">
        <v>52</v>
      </c>
      <c r="J173" t="s">
        <v>45</v>
      </c>
      <c r="K173" t="s">
        <v>17</v>
      </c>
      <c r="L173" t="s">
        <v>18</v>
      </c>
    </row>
    <row r="174" spans="1:12" x14ac:dyDescent="0.2">
      <c r="A174" t="s">
        <v>227</v>
      </c>
      <c r="B174" s="1">
        <v>45716</v>
      </c>
      <c r="C174" s="1" t="str">
        <f t="shared" si="2"/>
        <v>Friday</v>
      </c>
      <c r="D174" t="s">
        <v>66</v>
      </c>
      <c r="E174" t="s">
        <v>62</v>
      </c>
      <c r="F174">
        <v>1200</v>
      </c>
      <c r="G174">
        <v>1</v>
      </c>
      <c r="H174">
        <v>1200</v>
      </c>
      <c r="I174" t="s">
        <v>30</v>
      </c>
      <c r="J174" t="s">
        <v>64</v>
      </c>
      <c r="K174" t="s">
        <v>40</v>
      </c>
      <c r="L174" t="s">
        <v>41</v>
      </c>
    </row>
    <row r="175" spans="1:12" x14ac:dyDescent="0.2">
      <c r="A175" t="s">
        <v>228</v>
      </c>
      <c r="B175" s="1">
        <v>45729</v>
      </c>
      <c r="C175" s="1" t="str">
        <f t="shared" si="2"/>
        <v>Thursday</v>
      </c>
      <c r="D175" t="s">
        <v>34</v>
      </c>
      <c r="E175" t="s">
        <v>21</v>
      </c>
      <c r="F175">
        <v>150</v>
      </c>
      <c r="G175">
        <v>2</v>
      </c>
      <c r="H175">
        <v>300</v>
      </c>
      <c r="I175" t="s">
        <v>52</v>
      </c>
      <c r="J175" t="s">
        <v>82</v>
      </c>
      <c r="K175" t="s">
        <v>17</v>
      </c>
      <c r="L175" t="s">
        <v>24</v>
      </c>
    </row>
    <row r="176" spans="1:12" x14ac:dyDescent="0.2">
      <c r="A176" t="s">
        <v>229</v>
      </c>
      <c r="B176" s="1">
        <v>45740</v>
      </c>
      <c r="C176" s="1" t="str">
        <f t="shared" si="2"/>
        <v>Monday</v>
      </c>
      <c r="D176" t="s">
        <v>54</v>
      </c>
      <c r="E176" t="s">
        <v>37</v>
      </c>
      <c r="F176">
        <v>40</v>
      </c>
      <c r="G176">
        <v>5</v>
      </c>
      <c r="H176">
        <v>200</v>
      </c>
      <c r="I176" t="s">
        <v>52</v>
      </c>
      <c r="J176" t="s">
        <v>16</v>
      </c>
      <c r="K176" t="s">
        <v>17</v>
      </c>
      <c r="L176" t="s">
        <v>18</v>
      </c>
    </row>
    <row r="177" spans="1:12" x14ac:dyDescent="0.2">
      <c r="A177" t="s">
        <v>230</v>
      </c>
      <c r="B177" s="1">
        <v>45743</v>
      </c>
      <c r="C177" s="1" t="str">
        <f t="shared" si="2"/>
        <v>Thursday</v>
      </c>
      <c r="D177" t="s">
        <v>50</v>
      </c>
      <c r="E177" t="s">
        <v>51</v>
      </c>
      <c r="F177">
        <v>15</v>
      </c>
      <c r="G177">
        <v>1</v>
      </c>
      <c r="H177">
        <v>15</v>
      </c>
      <c r="I177" t="s">
        <v>55</v>
      </c>
      <c r="J177" t="s">
        <v>47</v>
      </c>
      <c r="K177" t="s">
        <v>28</v>
      </c>
      <c r="L177" t="s">
        <v>41</v>
      </c>
    </row>
    <row r="178" spans="1:12" x14ac:dyDescent="0.2">
      <c r="A178" t="s">
        <v>231</v>
      </c>
      <c r="B178" s="1">
        <v>45730</v>
      </c>
      <c r="C178" s="1" t="str">
        <f t="shared" si="2"/>
        <v>Friday</v>
      </c>
      <c r="D178" t="s">
        <v>50</v>
      </c>
      <c r="E178" t="s">
        <v>51</v>
      </c>
      <c r="F178">
        <v>15</v>
      </c>
      <c r="G178">
        <v>5</v>
      </c>
      <c r="H178">
        <v>75</v>
      </c>
      <c r="I178" t="s">
        <v>52</v>
      </c>
      <c r="J178" t="s">
        <v>23</v>
      </c>
      <c r="K178" t="s">
        <v>32</v>
      </c>
      <c r="L178" t="s">
        <v>24</v>
      </c>
    </row>
    <row r="179" spans="1:12" x14ac:dyDescent="0.2">
      <c r="A179" t="s">
        <v>232</v>
      </c>
      <c r="B179" s="1">
        <v>45694</v>
      </c>
      <c r="C179" s="1" t="str">
        <f t="shared" si="2"/>
        <v>Thursday</v>
      </c>
      <c r="D179" t="s">
        <v>43</v>
      </c>
      <c r="E179" t="s">
        <v>21</v>
      </c>
      <c r="F179">
        <v>500</v>
      </c>
      <c r="G179">
        <v>3</v>
      </c>
      <c r="H179">
        <v>1500</v>
      </c>
      <c r="I179" t="s">
        <v>22</v>
      </c>
      <c r="J179" t="s">
        <v>82</v>
      </c>
      <c r="K179" t="s">
        <v>40</v>
      </c>
      <c r="L179" t="s">
        <v>41</v>
      </c>
    </row>
    <row r="180" spans="1:12" x14ac:dyDescent="0.2">
      <c r="A180" t="s">
        <v>233</v>
      </c>
      <c r="B180" s="1">
        <v>45741</v>
      </c>
      <c r="C180" s="1" t="str">
        <f t="shared" si="2"/>
        <v>Tuesday</v>
      </c>
      <c r="D180" t="s">
        <v>54</v>
      </c>
      <c r="E180" t="s">
        <v>37</v>
      </c>
      <c r="F180">
        <v>40</v>
      </c>
      <c r="G180">
        <v>1</v>
      </c>
      <c r="H180">
        <v>40</v>
      </c>
      <c r="I180" t="s">
        <v>30</v>
      </c>
      <c r="J180" t="s">
        <v>64</v>
      </c>
      <c r="K180" t="s">
        <v>40</v>
      </c>
      <c r="L180" t="s">
        <v>18</v>
      </c>
    </row>
    <row r="181" spans="1:12" x14ac:dyDescent="0.2">
      <c r="A181" t="s">
        <v>234</v>
      </c>
      <c r="B181" s="1">
        <v>45720</v>
      </c>
      <c r="C181" s="1" t="str">
        <f t="shared" si="2"/>
        <v>Tuesday</v>
      </c>
      <c r="D181" t="s">
        <v>66</v>
      </c>
      <c r="E181" t="s">
        <v>62</v>
      </c>
      <c r="F181">
        <v>1200</v>
      </c>
      <c r="G181">
        <v>3</v>
      </c>
      <c r="H181">
        <v>3600</v>
      </c>
      <c r="I181" t="s">
        <v>52</v>
      </c>
      <c r="J181" t="s">
        <v>47</v>
      </c>
      <c r="K181" t="s">
        <v>59</v>
      </c>
      <c r="L181" t="s">
        <v>41</v>
      </c>
    </row>
    <row r="182" spans="1:12" x14ac:dyDescent="0.2">
      <c r="A182" t="s">
        <v>235</v>
      </c>
      <c r="B182" s="1">
        <v>45719</v>
      </c>
      <c r="C182" s="1" t="str">
        <f t="shared" si="2"/>
        <v>Monday</v>
      </c>
      <c r="D182" t="s">
        <v>13</v>
      </c>
      <c r="E182" t="s">
        <v>14</v>
      </c>
      <c r="F182">
        <v>60</v>
      </c>
      <c r="G182">
        <v>2</v>
      </c>
      <c r="H182">
        <v>120</v>
      </c>
      <c r="I182" t="s">
        <v>52</v>
      </c>
      <c r="J182" t="s">
        <v>69</v>
      </c>
      <c r="K182" t="s">
        <v>17</v>
      </c>
      <c r="L182" t="s">
        <v>18</v>
      </c>
    </row>
    <row r="183" spans="1:12" x14ac:dyDescent="0.2">
      <c r="A183" t="s">
        <v>236</v>
      </c>
      <c r="B183" s="1">
        <v>45749</v>
      </c>
      <c r="C183" s="1" t="str">
        <f t="shared" si="2"/>
        <v>Wednesday</v>
      </c>
      <c r="D183" t="s">
        <v>36</v>
      </c>
      <c r="E183" t="s">
        <v>37</v>
      </c>
      <c r="F183">
        <v>20</v>
      </c>
      <c r="G183">
        <v>5</v>
      </c>
      <c r="H183">
        <v>100</v>
      </c>
      <c r="I183" t="s">
        <v>15</v>
      </c>
      <c r="J183" t="s">
        <v>27</v>
      </c>
      <c r="K183" t="s">
        <v>40</v>
      </c>
      <c r="L183" t="s">
        <v>41</v>
      </c>
    </row>
    <row r="184" spans="1:12" x14ac:dyDescent="0.2">
      <c r="A184" t="s">
        <v>237</v>
      </c>
      <c r="B184" s="1">
        <v>45741</v>
      </c>
      <c r="C184" s="1" t="str">
        <f t="shared" si="2"/>
        <v>Tuesday</v>
      </c>
      <c r="D184" t="s">
        <v>61</v>
      </c>
      <c r="E184" t="s">
        <v>62</v>
      </c>
      <c r="F184">
        <v>600</v>
      </c>
      <c r="G184">
        <v>1</v>
      </c>
      <c r="H184">
        <v>600</v>
      </c>
      <c r="I184" t="s">
        <v>15</v>
      </c>
      <c r="J184" t="s">
        <v>64</v>
      </c>
      <c r="K184" t="s">
        <v>17</v>
      </c>
      <c r="L184" t="s">
        <v>24</v>
      </c>
    </row>
    <row r="185" spans="1:12" x14ac:dyDescent="0.2">
      <c r="A185" t="s">
        <v>238</v>
      </c>
      <c r="B185" s="1">
        <v>45705</v>
      </c>
      <c r="C185" s="1" t="str">
        <f t="shared" si="2"/>
        <v>Monday</v>
      </c>
      <c r="D185" t="s">
        <v>50</v>
      </c>
      <c r="E185" t="s">
        <v>51</v>
      </c>
      <c r="F185">
        <v>15</v>
      </c>
      <c r="G185">
        <v>5</v>
      </c>
      <c r="H185">
        <v>75</v>
      </c>
      <c r="I185" t="s">
        <v>58</v>
      </c>
      <c r="J185" t="s">
        <v>45</v>
      </c>
      <c r="K185" t="s">
        <v>17</v>
      </c>
      <c r="L185" t="s">
        <v>24</v>
      </c>
    </row>
    <row r="186" spans="1:12" x14ac:dyDescent="0.2">
      <c r="A186" t="s">
        <v>239</v>
      </c>
      <c r="B186" s="1">
        <v>45738</v>
      </c>
      <c r="C186" s="1" t="str">
        <f t="shared" si="2"/>
        <v>Saturday</v>
      </c>
      <c r="D186" t="s">
        <v>36</v>
      </c>
      <c r="E186" t="s">
        <v>37</v>
      </c>
      <c r="F186">
        <v>20</v>
      </c>
      <c r="G186">
        <v>1</v>
      </c>
      <c r="H186">
        <v>20</v>
      </c>
      <c r="I186" t="s">
        <v>73</v>
      </c>
      <c r="J186" t="s">
        <v>31</v>
      </c>
      <c r="K186" t="s">
        <v>17</v>
      </c>
      <c r="L186" t="s">
        <v>41</v>
      </c>
    </row>
    <row r="187" spans="1:12" x14ac:dyDescent="0.2">
      <c r="A187" t="s">
        <v>240</v>
      </c>
      <c r="B187" s="1">
        <v>45718</v>
      </c>
      <c r="C187" s="1" t="str">
        <f t="shared" si="2"/>
        <v>Sunday</v>
      </c>
      <c r="D187" t="s">
        <v>61</v>
      </c>
      <c r="E187" t="s">
        <v>62</v>
      </c>
      <c r="F187">
        <v>600</v>
      </c>
      <c r="G187">
        <v>4</v>
      </c>
      <c r="H187">
        <v>2400</v>
      </c>
      <c r="I187" t="s">
        <v>55</v>
      </c>
      <c r="J187" t="s">
        <v>16</v>
      </c>
      <c r="K187" t="s">
        <v>40</v>
      </c>
      <c r="L187" t="s">
        <v>41</v>
      </c>
    </row>
    <row r="188" spans="1:12" x14ac:dyDescent="0.2">
      <c r="A188" t="s">
        <v>241</v>
      </c>
      <c r="B188" s="1">
        <v>45729</v>
      </c>
      <c r="C188" s="1" t="str">
        <f t="shared" si="2"/>
        <v>Thursday</v>
      </c>
      <c r="D188" t="s">
        <v>57</v>
      </c>
      <c r="E188" t="s">
        <v>21</v>
      </c>
      <c r="F188">
        <v>800</v>
      </c>
      <c r="G188">
        <v>3</v>
      </c>
      <c r="H188">
        <v>2400</v>
      </c>
      <c r="I188" t="s">
        <v>26</v>
      </c>
      <c r="J188" t="s">
        <v>16</v>
      </c>
      <c r="K188" t="s">
        <v>40</v>
      </c>
      <c r="L188" t="s">
        <v>24</v>
      </c>
    </row>
    <row r="189" spans="1:12" x14ac:dyDescent="0.2">
      <c r="A189" t="s">
        <v>242</v>
      </c>
      <c r="B189" s="1">
        <v>45702</v>
      </c>
      <c r="C189" s="1" t="str">
        <f t="shared" si="2"/>
        <v>Friday</v>
      </c>
      <c r="D189" t="s">
        <v>50</v>
      </c>
      <c r="E189" t="s">
        <v>51</v>
      </c>
      <c r="F189">
        <v>15</v>
      </c>
      <c r="G189">
        <v>1</v>
      </c>
      <c r="H189">
        <v>15</v>
      </c>
      <c r="I189" t="s">
        <v>26</v>
      </c>
      <c r="J189" t="s">
        <v>47</v>
      </c>
      <c r="K189" t="s">
        <v>28</v>
      </c>
      <c r="L189" t="s">
        <v>41</v>
      </c>
    </row>
    <row r="190" spans="1:12" x14ac:dyDescent="0.2">
      <c r="A190" t="s">
        <v>243</v>
      </c>
      <c r="B190" s="1">
        <v>45698</v>
      </c>
      <c r="C190" s="1" t="str">
        <f t="shared" si="2"/>
        <v>Monday</v>
      </c>
      <c r="D190" t="s">
        <v>57</v>
      </c>
      <c r="E190" t="s">
        <v>21</v>
      </c>
      <c r="F190">
        <v>800</v>
      </c>
      <c r="G190">
        <v>3</v>
      </c>
      <c r="H190">
        <v>2400</v>
      </c>
      <c r="I190" t="s">
        <v>81</v>
      </c>
      <c r="J190" t="s">
        <v>39</v>
      </c>
      <c r="K190" t="s">
        <v>28</v>
      </c>
      <c r="L190" t="s">
        <v>41</v>
      </c>
    </row>
    <row r="191" spans="1:12" x14ac:dyDescent="0.2">
      <c r="A191" t="s">
        <v>244</v>
      </c>
      <c r="B191" s="1">
        <v>45711</v>
      </c>
      <c r="C191" s="1" t="str">
        <f t="shared" si="2"/>
        <v>Sunday</v>
      </c>
      <c r="D191" t="s">
        <v>13</v>
      </c>
      <c r="E191" t="s">
        <v>14</v>
      </c>
      <c r="F191">
        <v>60</v>
      </c>
      <c r="G191">
        <v>1</v>
      </c>
      <c r="H191">
        <v>60</v>
      </c>
      <c r="I191" t="s">
        <v>44</v>
      </c>
      <c r="J191" t="s">
        <v>39</v>
      </c>
      <c r="K191" t="s">
        <v>40</v>
      </c>
      <c r="L191" t="s">
        <v>41</v>
      </c>
    </row>
    <row r="192" spans="1:12" x14ac:dyDescent="0.2">
      <c r="A192" t="s">
        <v>245</v>
      </c>
      <c r="B192" s="1">
        <v>45716</v>
      </c>
      <c r="C192" s="1" t="str">
        <f t="shared" si="2"/>
        <v>Friday</v>
      </c>
      <c r="D192" t="s">
        <v>54</v>
      </c>
      <c r="E192" t="s">
        <v>37</v>
      </c>
      <c r="F192">
        <v>40</v>
      </c>
      <c r="G192">
        <v>4</v>
      </c>
      <c r="H192">
        <v>160</v>
      </c>
      <c r="I192" t="s">
        <v>26</v>
      </c>
      <c r="J192" t="s">
        <v>64</v>
      </c>
      <c r="K192" t="s">
        <v>28</v>
      </c>
      <c r="L192" t="s">
        <v>24</v>
      </c>
    </row>
    <row r="193" spans="1:12" x14ac:dyDescent="0.2">
      <c r="A193" t="s">
        <v>246</v>
      </c>
      <c r="B193" s="1">
        <v>45747</v>
      </c>
      <c r="C193" s="1" t="str">
        <f t="shared" si="2"/>
        <v>Monday</v>
      </c>
      <c r="D193" t="s">
        <v>20</v>
      </c>
      <c r="E193" t="s">
        <v>21</v>
      </c>
      <c r="F193">
        <v>100</v>
      </c>
      <c r="G193">
        <v>3</v>
      </c>
      <c r="H193">
        <v>300</v>
      </c>
      <c r="I193" t="s">
        <v>44</v>
      </c>
      <c r="J193" t="s">
        <v>31</v>
      </c>
      <c r="K193" t="s">
        <v>59</v>
      </c>
      <c r="L193" t="s">
        <v>24</v>
      </c>
    </row>
    <row r="194" spans="1:12" x14ac:dyDescent="0.2">
      <c r="A194" t="s">
        <v>247</v>
      </c>
      <c r="B194" s="1">
        <v>45746</v>
      </c>
      <c r="C194" s="1" t="str">
        <f t="shared" si="2"/>
        <v>Sunday</v>
      </c>
      <c r="D194" t="s">
        <v>50</v>
      </c>
      <c r="E194" t="s">
        <v>51</v>
      </c>
      <c r="F194">
        <v>15</v>
      </c>
      <c r="G194">
        <v>5</v>
      </c>
      <c r="H194">
        <v>75</v>
      </c>
      <c r="I194" t="s">
        <v>52</v>
      </c>
      <c r="J194" t="s">
        <v>82</v>
      </c>
      <c r="K194" t="s">
        <v>28</v>
      </c>
      <c r="L194" t="s">
        <v>24</v>
      </c>
    </row>
    <row r="195" spans="1:12" x14ac:dyDescent="0.2">
      <c r="A195" t="s">
        <v>248</v>
      </c>
      <c r="B195" s="1">
        <v>45708</v>
      </c>
      <c r="C195" s="1" t="str">
        <f t="shared" ref="C195:C251" si="3">TEXT(B195, "dddd")</f>
        <v>Thursday</v>
      </c>
      <c r="D195" t="s">
        <v>54</v>
      </c>
      <c r="E195" t="s">
        <v>37</v>
      </c>
      <c r="F195">
        <v>40</v>
      </c>
      <c r="G195">
        <v>4</v>
      </c>
      <c r="H195">
        <v>160</v>
      </c>
      <c r="I195" t="s">
        <v>26</v>
      </c>
      <c r="J195" t="s">
        <v>23</v>
      </c>
      <c r="K195" t="s">
        <v>17</v>
      </c>
      <c r="L195" t="s">
        <v>18</v>
      </c>
    </row>
    <row r="196" spans="1:12" x14ac:dyDescent="0.2">
      <c r="A196" t="s">
        <v>249</v>
      </c>
      <c r="B196" s="1">
        <v>45726</v>
      </c>
      <c r="C196" s="1" t="str">
        <f t="shared" si="3"/>
        <v>Monday</v>
      </c>
      <c r="D196" t="s">
        <v>43</v>
      </c>
      <c r="E196" t="s">
        <v>21</v>
      </c>
      <c r="F196">
        <v>500</v>
      </c>
      <c r="G196">
        <v>3</v>
      </c>
      <c r="H196">
        <v>1500</v>
      </c>
      <c r="I196" t="s">
        <v>30</v>
      </c>
      <c r="J196" t="s">
        <v>27</v>
      </c>
      <c r="K196" t="s">
        <v>59</v>
      </c>
      <c r="L196" t="s">
        <v>18</v>
      </c>
    </row>
    <row r="197" spans="1:12" x14ac:dyDescent="0.2">
      <c r="A197" t="s">
        <v>250</v>
      </c>
      <c r="B197" s="1">
        <v>45720</v>
      </c>
      <c r="C197" s="1" t="str">
        <f t="shared" si="3"/>
        <v>Tuesday</v>
      </c>
      <c r="D197" t="s">
        <v>20</v>
      </c>
      <c r="E197" t="s">
        <v>21</v>
      </c>
      <c r="F197">
        <v>100</v>
      </c>
      <c r="G197">
        <v>5</v>
      </c>
      <c r="H197">
        <v>500</v>
      </c>
      <c r="I197" t="s">
        <v>58</v>
      </c>
      <c r="J197" t="s">
        <v>64</v>
      </c>
      <c r="K197" t="s">
        <v>17</v>
      </c>
      <c r="L197" t="s">
        <v>24</v>
      </c>
    </row>
    <row r="198" spans="1:12" x14ac:dyDescent="0.2">
      <c r="A198" t="s">
        <v>251</v>
      </c>
      <c r="B198" s="1">
        <v>45728</v>
      </c>
      <c r="C198" s="1" t="str">
        <f t="shared" si="3"/>
        <v>Wednesday</v>
      </c>
      <c r="D198" t="s">
        <v>13</v>
      </c>
      <c r="E198" t="s">
        <v>14</v>
      </c>
      <c r="F198">
        <v>60</v>
      </c>
      <c r="G198">
        <v>2</v>
      </c>
      <c r="H198">
        <v>120</v>
      </c>
      <c r="I198" t="s">
        <v>55</v>
      </c>
      <c r="J198" t="s">
        <v>27</v>
      </c>
      <c r="K198" t="s">
        <v>59</v>
      </c>
      <c r="L198" t="s">
        <v>41</v>
      </c>
    </row>
    <row r="199" spans="1:12" x14ac:dyDescent="0.2">
      <c r="A199" t="s">
        <v>252</v>
      </c>
      <c r="B199" s="1">
        <v>45708</v>
      </c>
      <c r="C199" s="1" t="str">
        <f t="shared" si="3"/>
        <v>Thursday</v>
      </c>
      <c r="D199" t="s">
        <v>57</v>
      </c>
      <c r="E199" t="s">
        <v>21</v>
      </c>
      <c r="F199">
        <v>800</v>
      </c>
      <c r="G199">
        <v>4</v>
      </c>
      <c r="H199">
        <v>3200</v>
      </c>
      <c r="I199" t="s">
        <v>81</v>
      </c>
      <c r="J199" t="s">
        <v>64</v>
      </c>
      <c r="K199" t="s">
        <v>28</v>
      </c>
      <c r="L199" t="s">
        <v>24</v>
      </c>
    </row>
    <row r="200" spans="1:12" x14ac:dyDescent="0.2">
      <c r="A200" t="s">
        <v>253</v>
      </c>
      <c r="B200" s="1">
        <v>45710</v>
      </c>
      <c r="C200" s="1" t="str">
        <f t="shared" si="3"/>
        <v>Saturday</v>
      </c>
      <c r="D200" t="s">
        <v>43</v>
      </c>
      <c r="E200" t="s">
        <v>21</v>
      </c>
      <c r="F200">
        <v>500</v>
      </c>
      <c r="G200">
        <v>3</v>
      </c>
      <c r="H200">
        <v>1500</v>
      </c>
      <c r="I200" t="s">
        <v>73</v>
      </c>
      <c r="J200" t="s">
        <v>31</v>
      </c>
      <c r="K200" t="s">
        <v>32</v>
      </c>
      <c r="L200" t="s">
        <v>41</v>
      </c>
    </row>
    <row r="201" spans="1:12" x14ac:dyDescent="0.2">
      <c r="A201" t="s">
        <v>254</v>
      </c>
      <c r="B201" s="1">
        <v>45698</v>
      </c>
      <c r="C201" s="1" t="str">
        <f t="shared" si="3"/>
        <v>Monday</v>
      </c>
      <c r="D201" t="s">
        <v>50</v>
      </c>
      <c r="E201" t="s">
        <v>51</v>
      </c>
      <c r="F201">
        <v>15</v>
      </c>
      <c r="G201">
        <v>2</v>
      </c>
      <c r="H201">
        <v>30</v>
      </c>
      <c r="I201" t="s">
        <v>73</v>
      </c>
      <c r="J201" t="s">
        <v>69</v>
      </c>
      <c r="K201" t="s">
        <v>17</v>
      </c>
      <c r="L201" t="s">
        <v>41</v>
      </c>
    </row>
    <row r="202" spans="1:12" x14ac:dyDescent="0.2">
      <c r="A202" t="s">
        <v>255</v>
      </c>
      <c r="B202" s="1">
        <v>45691</v>
      </c>
      <c r="C202" s="1" t="str">
        <f t="shared" si="3"/>
        <v>Monday</v>
      </c>
      <c r="D202" t="s">
        <v>50</v>
      </c>
      <c r="E202" t="s">
        <v>51</v>
      </c>
      <c r="F202">
        <v>15</v>
      </c>
      <c r="G202">
        <v>4</v>
      </c>
      <c r="H202">
        <v>60</v>
      </c>
      <c r="I202" t="s">
        <v>55</v>
      </c>
      <c r="J202" t="s">
        <v>23</v>
      </c>
      <c r="K202" t="s">
        <v>32</v>
      </c>
      <c r="L202" t="s">
        <v>41</v>
      </c>
    </row>
    <row r="203" spans="1:12" x14ac:dyDescent="0.2">
      <c r="A203" t="s">
        <v>256</v>
      </c>
      <c r="B203" s="1">
        <v>45709</v>
      </c>
      <c r="C203" s="1" t="str">
        <f t="shared" si="3"/>
        <v>Friday</v>
      </c>
      <c r="D203" t="s">
        <v>43</v>
      </c>
      <c r="E203" t="s">
        <v>21</v>
      </c>
      <c r="F203">
        <v>500</v>
      </c>
      <c r="G203">
        <v>2</v>
      </c>
      <c r="H203">
        <v>1000</v>
      </c>
      <c r="I203" t="s">
        <v>58</v>
      </c>
      <c r="J203" t="s">
        <v>45</v>
      </c>
      <c r="K203" t="s">
        <v>32</v>
      </c>
      <c r="L203" t="s">
        <v>18</v>
      </c>
    </row>
    <row r="204" spans="1:12" x14ac:dyDescent="0.2">
      <c r="A204" t="s">
        <v>257</v>
      </c>
      <c r="B204" s="1">
        <v>45709</v>
      </c>
      <c r="C204" s="1" t="str">
        <f t="shared" si="3"/>
        <v>Friday</v>
      </c>
      <c r="D204" t="s">
        <v>66</v>
      </c>
      <c r="E204" t="s">
        <v>62</v>
      </c>
      <c r="F204">
        <v>1200</v>
      </c>
      <c r="G204">
        <v>3</v>
      </c>
      <c r="H204">
        <v>3600</v>
      </c>
      <c r="I204" t="s">
        <v>26</v>
      </c>
      <c r="J204" t="s">
        <v>31</v>
      </c>
      <c r="K204" t="s">
        <v>17</v>
      </c>
      <c r="L204" t="s">
        <v>41</v>
      </c>
    </row>
    <row r="205" spans="1:12" x14ac:dyDescent="0.2">
      <c r="A205" t="s">
        <v>258</v>
      </c>
      <c r="B205" s="1">
        <v>45724</v>
      </c>
      <c r="C205" s="1" t="str">
        <f t="shared" si="3"/>
        <v>Saturday</v>
      </c>
      <c r="D205" t="s">
        <v>13</v>
      </c>
      <c r="E205" t="s">
        <v>14</v>
      </c>
      <c r="F205">
        <v>60</v>
      </c>
      <c r="G205">
        <v>5</v>
      </c>
      <c r="H205">
        <v>300</v>
      </c>
      <c r="I205" t="s">
        <v>81</v>
      </c>
      <c r="J205" t="s">
        <v>45</v>
      </c>
      <c r="K205" t="s">
        <v>59</v>
      </c>
      <c r="L205" t="s">
        <v>24</v>
      </c>
    </row>
    <row r="206" spans="1:12" x14ac:dyDescent="0.2">
      <c r="A206" t="s">
        <v>259</v>
      </c>
      <c r="B206" s="1">
        <v>45715</v>
      </c>
      <c r="C206" s="1" t="str">
        <f t="shared" si="3"/>
        <v>Thursday</v>
      </c>
      <c r="D206" t="s">
        <v>20</v>
      </c>
      <c r="E206" t="s">
        <v>21</v>
      </c>
      <c r="F206">
        <v>100</v>
      </c>
      <c r="G206">
        <v>2</v>
      </c>
      <c r="H206">
        <v>200</v>
      </c>
      <c r="I206" t="s">
        <v>52</v>
      </c>
      <c r="J206" t="s">
        <v>39</v>
      </c>
      <c r="K206" t="s">
        <v>40</v>
      </c>
      <c r="L206" t="s">
        <v>41</v>
      </c>
    </row>
    <row r="207" spans="1:12" x14ac:dyDescent="0.2">
      <c r="A207" t="s">
        <v>260</v>
      </c>
      <c r="B207" s="1">
        <v>45700</v>
      </c>
      <c r="C207" s="1" t="str">
        <f t="shared" si="3"/>
        <v>Wednesday</v>
      </c>
      <c r="D207" t="s">
        <v>61</v>
      </c>
      <c r="E207" t="s">
        <v>62</v>
      </c>
      <c r="F207">
        <v>600</v>
      </c>
      <c r="G207">
        <v>5</v>
      </c>
      <c r="H207">
        <v>3000</v>
      </c>
      <c r="I207" t="s">
        <v>15</v>
      </c>
      <c r="J207" t="s">
        <v>45</v>
      </c>
      <c r="K207" t="s">
        <v>28</v>
      </c>
      <c r="L207" t="s">
        <v>24</v>
      </c>
    </row>
    <row r="208" spans="1:12" x14ac:dyDescent="0.2">
      <c r="A208" t="s">
        <v>261</v>
      </c>
      <c r="B208" s="1">
        <v>45737</v>
      </c>
      <c r="C208" s="1" t="str">
        <f t="shared" si="3"/>
        <v>Friday</v>
      </c>
      <c r="D208" t="s">
        <v>61</v>
      </c>
      <c r="E208" t="s">
        <v>62</v>
      </c>
      <c r="F208">
        <v>600</v>
      </c>
      <c r="G208">
        <v>1</v>
      </c>
      <c r="H208">
        <v>600</v>
      </c>
      <c r="I208" t="s">
        <v>26</v>
      </c>
      <c r="J208" t="s">
        <v>45</v>
      </c>
      <c r="K208" t="s">
        <v>32</v>
      </c>
      <c r="L208" t="s">
        <v>41</v>
      </c>
    </row>
    <row r="209" spans="1:12" x14ac:dyDescent="0.2">
      <c r="A209" t="s">
        <v>262</v>
      </c>
      <c r="B209" s="1">
        <v>45690</v>
      </c>
      <c r="C209" s="1" t="str">
        <f t="shared" si="3"/>
        <v>Sunday</v>
      </c>
      <c r="D209" t="s">
        <v>66</v>
      </c>
      <c r="E209" t="s">
        <v>62</v>
      </c>
      <c r="F209">
        <v>1200</v>
      </c>
      <c r="G209">
        <v>3</v>
      </c>
      <c r="H209">
        <v>3600</v>
      </c>
      <c r="I209" t="s">
        <v>26</v>
      </c>
      <c r="J209" t="s">
        <v>45</v>
      </c>
      <c r="K209" t="s">
        <v>40</v>
      </c>
      <c r="L209" t="s">
        <v>41</v>
      </c>
    </row>
    <row r="210" spans="1:12" x14ac:dyDescent="0.2">
      <c r="A210" t="s">
        <v>263</v>
      </c>
      <c r="B210" s="1">
        <v>45745</v>
      </c>
      <c r="C210" s="1" t="str">
        <f t="shared" si="3"/>
        <v>Saturday</v>
      </c>
      <c r="D210" t="s">
        <v>54</v>
      </c>
      <c r="E210" t="s">
        <v>37</v>
      </c>
      <c r="F210">
        <v>40</v>
      </c>
      <c r="G210">
        <v>5</v>
      </c>
      <c r="H210">
        <v>200</v>
      </c>
      <c r="I210" t="s">
        <v>58</v>
      </c>
      <c r="J210" t="s">
        <v>31</v>
      </c>
      <c r="K210" t="s">
        <v>40</v>
      </c>
      <c r="L210" t="s">
        <v>41</v>
      </c>
    </row>
    <row r="211" spans="1:12" x14ac:dyDescent="0.2">
      <c r="A211" t="s">
        <v>264</v>
      </c>
      <c r="B211" s="1">
        <v>45739</v>
      </c>
      <c r="C211" s="1" t="str">
        <f t="shared" si="3"/>
        <v>Sunday</v>
      </c>
      <c r="D211" t="s">
        <v>57</v>
      </c>
      <c r="E211" t="s">
        <v>21</v>
      </c>
      <c r="F211">
        <v>800</v>
      </c>
      <c r="G211">
        <v>3</v>
      </c>
      <c r="H211">
        <v>2400</v>
      </c>
      <c r="I211" t="s">
        <v>81</v>
      </c>
      <c r="J211" t="s">
        <v>16</v>
      </c>
      <c r="K211" t="s">
        <v>40</v>
      </c>
      <c r="L211" t="s">
        <v>41</v>
      </c>
    </row>
    <row r="212" spans="1:12" x14ac:dyDescent="0.2">
      <c r="A212" t="s">
        <v>265</v>
      </c>
      <c r="B212" s="1">
        <v>45729</v>
      </c>
      <c r="C212" s="1" t="str">
        <f t="shared" si="3"/>
        <v>Thursday</v>
      </c>
      <c r="D212" t="s">
        <v>43</v>
      </c>
      <c r="E212" t="s">
        <v>21</v>
      </c>
      <c r="F212">
        <v>500</v>
      </c>
      <c r="G212">
        <v>1</v>
      </c>
      <c r="H212">
        <v>500</v>
      </c>
      <c r="I212" t="s">
        <v>52</v>
      </c>
      <c r="J212" t="s">
        <v>45</v>
      </c>
      <c r="K212" t="s">
        <v>59</v>
      </c>
      <c r="L212" t="s">
        <v>24</v>
      </c>
    </row>
    <row r="213" spans="1:12" x14ac:dyDescent="0.2">
      <c r="A213" t="s">
        <v>266</v>
      </c>
      <c r="B213" s="1">
        <v>45725</v>
      </c>
      <c r="C213" s="1" t="str">
        <f t="shared" si="3"/>
        <v>Sunday</v>
      </c>
      <c r="D213" t="s">
        <v>36</v>
      </c>
      <c r="E213" t="s">
        <v>37</v>
      </c>
      <c r="F213">
        <v>20</v>
      </c>
      <c r="G213">
        <v>4</v>
      </c>
      <c r="H213">
        <v>80</v>
      </c>
      <c r="I213" t="s">
        <v>15</v>
      </c>
      <c r="J213" t="s">
        <v>39</v>
      </c>
      <c r="K213" t="s">
        <v>17</v>
      </c>
      <c r="L213" t="s">
        <v>41</v>
      </c>
    </row>
    <row r="214" spans="1:12" x14ac:dyDescent="0.2">
      <c r="A214" t="s">
        <v>267</v>
      </c>
      <c r="B214" s="1">
        <v>45694</v>
      </c>
      <c r="C214" s="1" t="str">
        <f t="shared" si="3"/>
        <v>Thursday</v>
      </c>
      <c r="D214" t="s">
        <v>57</v>
      </c>
      <c r="E214" t="s">
        <v>21</v>
      </c>
      <c r="F214">
        <v>800</v>
      </c>
      <c r="G214">
        <v>1</v>
      </c>
      <c r="H214">
        <v>800</v>
      </c>
      <c r="I214" t="s">
        <v>81</v>
      </c>
      <c r="J214" t="s">
        <v>69</v>
      </c>
      <c r="K214" t="s">
        <v>28</v>
      </c>
      <c r="L214" t="s">
        <v>18</v>
      </c>
    </row>
    <row r="215" spans="1:12" x14ac:dyDescent="0.2">
      <c r="A215" t="s">
        <v>268</v>
      </c>
      <c r="B215" s="1">
        <v>45706</v>
      </c>
      <c r="C215" s="1" t="str">
        <f t="shared" si="3"/>
        <v>Tuesday</v>
      </c>
      <c r="D215" t="s">
        <v>34</v>
      </c>
      <c r="E215" t="s">
        <v>21</v>
      </c>
      <c r="F215">
        <v>150</v>
      </c>
      <c r="G215">
        <v>5</v>
      </c>
      <c r="H215">
        <v>750</v>
      </c>
      <c r="I215" t="s">
        <v>22</v>
      </c>
      <c r="J215" t="s">
        <v>39</v>
      </c>
      <c r="K215" t="s">
        <v>17</v>
      </c>
      <c r="L215" t="s">
        <v>41</v>
      </c>
    </row>
    <row r="216" spans="1:12" x14ac:dyDescent="0.2">
      <c r="A216" t="s">
        <v>269</v>
      </c>
      <c r="B216" s="1">
        <v>45723</v>
      </c>
      <c r="C216" s="1" t="str">
        <f t="shared" si="3"/>
        <v>Friday</v>
      </c>
      <c r="D216" t="s">
        <v>13</v>
      </c>
      <c r="E216" t="s">
        <v>14</v>
      </c>
      <c r="F216">
        <v>60</v>
      </c>
      <c r="G216">
        <v>1</v>
      </c>
      <c r="H216">
        <v>60</v>
      </c>
      <c r="I216" t="s">
        <v>15</v>
      </c>
      <c r="J216" t="s">
        <v>39</v>
      </c>
      <c r="K216" t="s">
        <v>40</v>
      </c>
      <c r="L216" t="s">
        <v>41</v>
      </c>
    </row>
    <row r="217" spans="1:12" x14ac:dyDescent="0.2">
      <c r="A217" t="s">
        <v>270</v>
      </c>
      <c r="B217" s="1">
        <v>45742</v>
      </c>
      <c r="C217" s="1" t="str">
        <f t="shared" si="3"/>
        <v>Wednesday</v>
      </c>
      <c r="D217" t="s">
        <v>54</v>
      </c>
      <c r="E217" t="s">
        <v>37</v>
      </c>
      <c r="F217">
        <v>40</v>
      </c>
      <c r="G217">
        <v>2</v>
      </c>
      <c r="H217">
        <v>80</v>
      </c>
      <c r="I217" t="s">
        <v>73</v>
      </c>
      <c r="J217" t="s">
        <v>82</v>
      </c>
      <c r="K217" t="s">
        <v>32</v>
      </c>
      <c r="L217" t="s">
        <v>41</v>
      </c>
    </row>
    <row r="218" spans="1:12" x14ac:dyDescent="0.2">
      <c r="A218" t="s">
        <v>271</v>
      </c>
      <c r="B218" s="1">
        <v>45735</v>
      </c>
      <c r="C218" s="1" t="str">
        <f t="shared" si="3"/>
        <v>Wednesday</v>
      </c>
      <c r="D218" t="s">
        <v>13</v>
      </c>
      <c r="E218" t="s">
        <v>14</v>
      </c>
      <c r="F218">
        <v>60</v>
      </c>
      <c r="G218">
        <v>2</v>
      </c>
      <c r="H218">
        <v>120</v>
      </c>
      <c r="I218" t="s">
        <v>15</v>
      </c>
      <c r="J218" t="s">
        <v>47</v>
      </c>
      <c r="K218" t="s">
        <v>59</v>
      </c>
      <c r="L218" t="s">
        <v>24</v>
      </c>
    </row>
    <row r="219" spans="1:12" x14ac:dyDescent="0.2">
      <c r="A219" t="s">
        <v>272</v>
      </c>
      <c r="B219" s="1">
        <v>45703</v>
      </c>
      <c r="C219" s="1" t="str">
        <f t="shared" si="3"/>
        <v>Saturday</v>
      </c>
      <c r="D219" t="s">
        <v>20</v>
      </c>
      <c r="E219" t="s">
        <v>21</v>
      </c>
      <c r="F219">
        <v>100</v>
      </c>
      <c r="G219">
        <v>4</v>
      </c>
      <c r="H219">
        <v>400</v>
      </c>
      <c r="I219" t="s">
        <v>58</v>
      </c>
      <c r="J219" t="s">
        <v>16</v>
      </c>
      <c r="K219" t="s">
        <v>59</v>
      </c>
      <c r="L219" t="s">
        <v>18</v>
      </c>
    </row>
    <row r="220" spans="1:12" x14ac:dyDescent="0.2">
      <c r="A220" t="s">
        <v>273</v>
      </c>
      <c r="B220" s="1">
        <v>45705</v>
      </c>
      <c r="C220" s="1" t="str">
        <f t="shared" si="3"/>
        <v>Monday</v>
      </c>
      <c r="D220" t="s">
        <v>20</v>
      </c>
      <c r="E220" t="s">
        <v>21</v>
      </c>
      <c r="F220">
        <v>100</v>
      </c>
      <c r="G220">
        <v>3</v>
      </c>
      <c r="H220">
        <v>300</v>
      </c>
      <c r="I220" t="s">
        <v>52</v>
      </c>
      <c r="J220" t="s">
        <v>39</v>
      </c>
      <c r="K220" t="s">
        <v>40</v>
      </c>
      <c r="L220" t="s">
        <v>18</v>
      </c>
    </row>
    <row r="221" spans="1:12" x14ac:dyDescent="0.2">
      <c r="A221" t="s">
        <v>274</v>
      </c>
      <c r="B221" s="1">
        <v>45698</v>
      </c>
      <c r="C221" s="1" t="str">
        <f t="shared" si="3"/>
        <v>Monday</v>
      </c>
      <c r="D221" t="s">
        <v>34</v>
      </c>
      <c r="E221" t="s">
        <v>21</v>
      </c>
      <c r="F221">
        <v>150</v>
      </c>
      <c r="G221">
        <v>3</v>
      </c>
      <c r="H221">
        <v>450</v>
      </c>
      <c r="I221" t="s">
        <v>55</v>
      </c>
      <c r="J221" t="s">
        <v>27</v>
      </c>
      <c r="K221" t="s">
        <v>17</v>
      </c>
      <c r="L221" t="s">
        <v>41</v>
      </c>
    </row>
    <row r="222" spans="1:12" x14ac:dyDescent="0.2">
      <c r="A222" t="s">
        <v>275</v>
      </c>
      <c r="B222" s="1">
        <v>45716</v>
      </c>
      <c r="C222" s="1" t="str">
        <f t="shared" si="3"/>
        <v>Friday</v>
      </c>
      <c r="D222" t="s">
        <v>61</v>
      </c>
      <c r="E222" t="s">
        <v>62</v>
      </c>
      <c r="F222">
        <v>600</v>
      </c>
      <c r="G222">
        <v>2</v>
      </c>
      <c r="H222">
        <v>1200</v>
      </c>
      <c r="I222" t="s">
        <v>22</v>
      </c>
      <c r="J222" t="s">
        <v>82</v>
      </c>
      <c r="K222" t="s">
        <v>59</v>
      </c>
      <c r="L222" t="s">
        <v>18</v>
      </c>
    </row>
    <row r="223" spans="1:12" x14ac:dyDescent="0.2">
      <c r="A223" t="s">
        <v>276</v>
      </c>
      <c r="B223" s="1">
        <v>45704</v>
      </c>
      <c r="C223" s="1" t="str">
        <f t="shared" si="3"/>
        <v>Sunday</v>
      </c>
      <c r="D223" t="s">
        <v>61</v>
      </c>
      <c r="E223" t="s">
        <v>62</v>
      </c>
      <c r="F223">
        <v>600</v>
      </c>
      <c r="G223">
        <v>2</v>
      </c>
      <c r="H223">
        <v>1200</v>
      </c>
      <c r="I223" t="s">
        <v>73</v>
      </c>
      <c r="J223" t="s">
        <v>64</v>
      </c>
      <c r="K223" t="s">
        <v>40</v>
      </c>
      <c r="L223" t="s">
        <v>18</v>
      </c>
    </row>
    <row r="224" spans="1:12" x14ac:dyDescent="0.2">
      <c r="A224" t="s">
        <v>277</v>
      </c>
      <c r="B224" s="1">
        <v>45740</v>
      </c>
      <c r="C224" s="1" t="str">
        <f t="shared" si="3"/>
        <v>Monday</v>
      </c>
      <c r="D224" t="s">
        <v>54</v>
      </c>
      <c r="E224" t="s">
        <v>37</v>
      </c>
      <c r="F224">
        <v>40</v>
      </c>
      <c r="G224">
        <v>2</v>
      </c>
      <c r="H224">
        <v>80</v>
      </c>
      <c r="I224" t="s">
        <v>52</v>
      </c>
      <c r="J224" t="s">
        <v>27</v>
      </c>
      <c r="K224" t="s">
        <v>28</v>
      </c>
      <c r="L224" t="s">
        <v>18</v>
      </c>
    </row>
    <row r="225" spans="1:12" x14ac:dyDescent="0.2">
      <c r="A225" t="s">
        <v>278</v>
      </c>
      <c r="B225" s="1">
        <v>45734</v>
      </c>
      <c r="C225" s="1" t="str">
        <f t="shared" si="3"/>
        <v>Tuesday</v>
      </c>
      <c r="D225" t="s">
        <v>66</v>
      </c>
      <c r="E225" t="s">
        <v>62</v>
      </c>
      <c r="F225">
        <v>1200</v>
      </c>
      <c r="G225">
        <v>1</v>
      </c>
      <c r="H225">
        <v>1200</v>
      </c>
      <c r="I225" t="s">
        <v>81</v>
      </c>
      <c r="J225" t="s">
        <v>45</v>
      </c>
      <c r="K225" t="s">
        <v>40</v>
      </c>
      <c r="L225" t="s">
        <v>41</v>
      </c>
    </row>
    <row r="226" spans="1:12" x14ac:dyDescent="0.2">
      <c r="A226" t="s">
        <v>279</v>
      </c>
      <c r="B226" s="1">
        <v>45727</v>
      </c>
      <c r="C226" s="1" t="str">
        <f t="shared" si="3"/>
        <v>Tuesday</v>
      </c>
      <c r="D226" t="s">
        <v>54</v>
      </c>
      <c r="E226" t="s">
        <v>37</v>
      </c>
      <c r="F226">
        <v>40</v>
      </c>
      <c r="G226">
        <v>1</v>
      </c>
      <c r="H226">
        <v>40</v>
      </c>
      <c r="I226" t="s">
        <v>44</v>
      </c>
      <c r="J226" t="s">
        <v>16</v>
      </c>
      <c r="K226" t="s">
        <v>59</v>
      </c>
      <c r="L226" t="s">
        <v>18</v>
      </c>
    </row>
    <row r="227" spans="1:12" x14ac:dyDescent="0.2">
      <c r="A227" t="s">
        <v>280</v>
      </c>
      <c r="B227" s="1">
        <v>45721</v>
      </c>
      <c r="C227" s="1" t="str">
        <f t="shared" si="3"/>
        <v>Wednesday</v>
      </c>
      <c r="D227" t="s">
        <v>13</v>
      </c>
      <c r="E227" t="s">
        <v>14</v>
      </c>
      <c r="F227">
        <v>60</v>
      </c>
      <c r="G227">
        <v>4</v>
      </c>
      <c r="H227">
        <v>240</v>
      </c>
      <c r="I227" t="s">
        <v>73</v>
      </c>
      <c r="J227" t="s">
        <v>82</v>
      </c>
      <c r="K227" t="s">
        <v>28</v>
      </c>
      <c r="L227" t="s">
        <v>41</v>
      </c>
    </row>
    <row r="228" spans="1:12" x14ac:dyDescent="0.2">
      <c r="A228" t="s">
        <v>281</v>
      </c>
      <c r="B228" s="1">
        <v>45749</v>
      </c>
      <c r="C228" s="1" t="str">
        <f t="shared" si="3"/>
        <v>Wednesday</v>
      </c>
      <c r="D228" t="s">
        <v>20</v>
      </c>
      <c r="E228" t="s">
        <v>21</v>
      </c>
      <c r="F228">
        <v>100</v>
      </c>
      <c r="G228">
        <v>5</v>
      </c>
      <c r="H228">
        <v>500</v>
      </c>
      <c r="I228" t="s">
        <v>15</v>
      </c>
      <c r="J228" t="s">
        <v>45</v>
      </c>
      <c r="K228" t="s">
        <v>28</v>
      </c>
      <c r="L228" t="s">
        <v>18</v>
      </c>
    </row>
    <row r="229" spans="1:12" x14ac:dyDescent="0.2">
      <c r="A229" t="s">
        <v>282</v>
      </c>
      <c r="B229" s="1">
        <v>45700</v>
      </c>
      <c r="C229" s="1" t="str">
        <f t="shared" si="3"/>
        <v>Wednesday</v>
      </c>
      <c r="D229" t="s">
        <v>13</v>
      </c>
      <c r="E229" t="s">
        <v>14</v>
      </c>
      <c r="F229">
        <v>60</v>
      </c>
      <c r="G229">
        <v>1</v>
      </c>
      <c r="H229">
        <v>60</v>
      </c>
      <c r="I229" t="s">
        <v>52</v>
      </c>
      <c r="J229" t="s">
        <v>23</v>
      </c>
      <c r="K229" t="s">
        <v>32</v>
      </c>
      <c r="L229" t="s">
        <v>24</v>
      </c>
    </row>
    <row r="230" spans="1:12" x14ac:dyDescent="0.2">
      <c r="A230" t="s">
        <v>283</v>
      </c>
      <c r="B230" s="1">
        <v>45737</v>
      </c>
      <c r="C230" s="1" t="str">
        <f t="shared" si="3"/>
        <v>Friday</v>
      </c>
      <c r="D230" t="s">
        <v>13</v>
      </c>
      <c r="E230" t="s">
        <v>14</v>
      </c>
      <c r="F230">
        <v>60</v>
      </c>
      <c r="G230">
        <v>3</v>
      </c>
      <c r="H230">
        <v>180</v>
      </c>
      <c r="I230" t="s">
        <v>15</v>
      </c>
      <c r="J230" t="s">
        <v>23</v>
      </c>
      <c r="K230" t="s">
        <v>32</v>
      </c>
      <c r="L230" t="s">
        <v>24</v>
      </c>
    </row>
    <row r="231" spans="1:12" x14ac:dyDescent="0.2">
      <c r="A231" t="s">
        <v>284</v>
      </c>
      <c r="B231" s="1">
        <v>45747</v>
      </c>
      <c r="C231" s="1" t="str">
        <f t="shared" si="3"/>
        <v>Monday</v>
      </c>
      <c r="D231" t="s">
        <v>20</v>
      </c>
      <c r="E231" t="s">
        <v>21</v>
      </c>
      <c r="F231">
        <v>100</v>
      </c>
      <c r="G231">
        <v>4</v>
      </c>
      <c r="H231">
        <v>400</v>
      </c>
      <c r="I231" t="s">
        <v>81</v>
      </c>
      <c r="J231" t="s">
        <v>23</v>
      </c>
      <c r="K231" t="s">
        <v>28</v>
      </c>
      <c r="L231" t="s">
        <v>24</v>
      </c>
    </row>
    <row r="232" spans="1:12" x14ac:dyDescent="0.2">
      <c r="A232" t="s">
        <v>285</v>
      </c>
      <c r="B232" s="1">
        <v>45704</v>
      </c>
      <c r="C232" s="1" t="str">
        <f t="shared" si="3"/>
        <v>Sunday</v>
      </c>
      <c r="D232" t="s">
        <v>57</v>
      </c>
      <c r="E232" t="s">
        <v>21</v>
      </c>
      <c r="F232">
        <v>800</v>
      </c>
      <c r="G232">
        <v>5</v>
      </c>
      <c r="H232">
        <v>4000</v>
      </c>
      <c r="I232" t="s">
        <v>81</v>
      </c>
      <c r="J232" t="s">
        <v>47</v>
      </c>
      <c r="K232" t="s">
        <v>32</v>
      </c>
      <c r="L232" t="s">
        <v>18</v>
      </c>
    </row>
    <row r="233" spans="1:12" x14ac:dyDescent="0.2">
      <c r="A233" t="s">
        <v>286</v>
      </c>
      <c r="B233" s="1">
        <v>45730</v>
      </c>
      <c r="C233" s="1" t="str">
        <f t="shared" si="3"/>
        <v>Friday</v>
      </c>
      <c r="D233" t="s">
        <v>66</v>
      </c>
      <c r="E233" t="s">
        <v>62</v>
      </c>
      <c r="F233">
        <v>1200</v>
      </c>
      <c r="G233">
        <v>3</v>
      </c>
      <c r="H233">
        <v>3600</v>
      </c>
      <c r="I233" t="s">
        <v>15</v>
      </c>
      <c r="J233" t="s">
        <v>69</v>
      </c>
      <c r="K233" t="s">
        <v>32</v>
      </c>
      <c r="L233" t="s">
        <v>41</v>
      </c>
    </row>
    <row r="234" spans="1:12" x14ac:dyDescent="0.2">
      <c r="A234" t="s">
        <v>287</v>
      </c>
      <c r="B234" s="1">
        <v>45708</v>
      </c>
      <c r="C234" s="1" t="str">
        <f t="shared" si="3"/>
        <v>Thursday</v>
      </c>
      <c r="D234" t="s">
        <v>13</v>
      </c>
      <c r="E234" t="s">
        <v>14</v>
      </c>
      <c r="F234">
        <v>60</v>
      </c>
      <c r="G234">
        <v>1</v>
      </c>
      <c r="H234">
        <v>60</v>
      </c>
      <c r="I234" t="s">
        <v>52</v>
      </c>
      <c r="J234" t="s">
        <v>47</v>
      </c>
      <c r="K234" t="s">
        <v>40</v>
      </c>
      <c r="L234" t="s">
        <v>18</v>
      </c>
    </row>
    <row r="235" spans="1:12" x14ac:dyDescent="0.2">
      <c r="A235" t="s">
        <v>288</v>
      </c>
      <c r="B235" s="1">
        <v>45724</v>
      </c>
      <c r="C235" s="1" t="str">
        <f t="shared" si="3"/>
        <v>Saturday</v>
      </c>
      <c r="D235" t="s">
        <v>50</v>
      </c>
      <c r="E235" t="s">
        <v>51</v>
      </c>
      <c r="F235">
        <v>15</v>
      </c>
      <c r="G235">
        <v>1</v>
      </c>
      <c r="H235">
        <v>15</v>
      </c>
      <c r="I235" t="s">
        <v>81</v>
      </c>
      <c r="J235" t="s">
        <v>45</v>
      </c>
      <c r="K235" t="s">
        <v>28</v>
      </c>
      <c r="L235" t="s">
        <v>18</v>
      </c>
    </row>
    <row r="236" spans="1:12" x14ac:dyDescent="0.2">
      <c r="A236" t="s">
        <v>289</v>
      </c>
      <c r="B236" s="1">
        <v>45739</v>
      </c>
      <c r="C236" s="1" t="str">
        <f t="shared" si="3"/>
        <v>Sunday</v>
      </c>
      <c r="D236" t="s">
        <v>66</v>
      </c>
      <c r="E236" t="s">
        <v>62</v>
      </c>
      <c r="F236">
        <v>1200</v>
      </c>
      <c r="G236">
        <v>1</v>
      </c>
      <c r="H236">
        <v>1200</v>
      </c>
      <c r="I236" t="s">
        <v>58</v>
      </c>
      <c r="J236" t="s">
        <v>31</v>
      </c>
      <c r="K236" t="s">
        <v>40</v>
      </c>
      <c r="L236" t="s">
        <v>41</v>
      </c>
    </row>
    <row r="237" spans="1:12" x14ac:dyDescent="0.2">
      <c r="A237" t="s">
        <v>290</v>
      </c>
      <c r="B237" s="1">
        <v>45721</v>
      </c>
      <c r="C237" s="1" t="str">
        <f t="shared" si="3"/>
        <v>Wednesday</v>
      </c>
      <c r="D237" t="s">
        <v>43</v>
      </c>
      <c r="E237" t="s">
        <v>21</v>
      </c>
      <c r="F237">
        <v>500</v>
      </c>
      <c r="G237">
        <v>5</v>
      </c>
      <c r="H237">
        <v>2500</v>
      </c>
      <c r="I237" t="s">
        <v>26</v>
      </c>
      <c r="J237" t="s">
        <v>47</v>
      </c>
      <c r="K237" t="s">
        <v>40</v>
      </c>
      <c r="L237" t="s">
        <v>41</v>
      </c>
    </row>
    <row r="238" spans="1:12" x14ac:dyDescent="0.2">
      <c r="A238" t="s">
        <v>291</v>
      </c>
      <c r="B238" s="1">
        <v>45699</v>
      </c>
      <c r="C238" s="1" t="str">
        <f t="shared" si="3"/>
        <v>Tuesday</v>
      </c>
      <c r="D238" t="s">
        <v>20</v>
      </c>
      <c r="E238" t="s">
        <v>21</v>
      </c>
      <c r="F238">
        <v>100</v>
      </c>
      <c r="G238">
        <v>3</v>
      </c>
      <c r="H238">
        <v>300</v>
      </c>
      <c r="I238" t="s">
        <v>55</v>
      </c>
      <c r="J238" t="s">
        <v>39</v>
      </c>
      <c r="K238" t="s">
        <v>17</v>
      </c>
      <c r="L238" t="s">
        <v>18</v>
      </c>
    </row>
    <row r="239" spans="1:12" x14ac:dyDescent="0.2">
      <c r="A239" t="s">
        <v>292</v>
      </c>
      <c r="B239" s="1">
        <v>45732</v>
      </c>
      <c r="C239" s="1" t="str">
        <f t="shared" si="3"/>
        <v>Sunday</v>
      </c>
      <c r="D239" t="s">
        <v>20</v>
      </c>
      <c r="E239" t="s">
        <v>21</v>
      </c>
      <c r="F239">
        <v>100</v>
      </c>
      <c r="G239">
        <v>1</v>
      </c>
      <c r="H239">
        <v>100</v>
      </c>
      <c r="I239" t="s">
        <v>30</v>
      </c>
      <c r="J239" t="s">
        <v>27</v>
      </c>
      <c r="K239" t="s">
        <v>40</v>
      </c>
      <c r="L239" t="s">
        <v>41</v>
      </c>
    </row>
    <row r="240" spans="1:12" x14ac:dyDescent="0.2">
      <c r="A240" t="s">
        <v>293</v>
      </c>
      <c r="B240" s="1">
        <v>45738</v>
      </c>
      <c r="C240" s="1" t="str">
        <f t="shared" si="3"/>
        <v>Saturday</v>
      </c>
      <c r="D240" t="s">
        <v>34</v>
      </c>
      <c r="E240" t="s">
        <v>21</v>
      </c>
      <c r="F240">
        <v>150</v>
      </c>
      <c r="G240">
        <v>5</v>
      </c>
      <c r="H240">
        <v>750</v>
      </c>
      <c r="I240" t="s">
        <v>58</v>
      </c>
      <c r="J240" t="s">
        <v>39</v>
      </c>
      <c r="K240" t="s">
        <v>28</v>
      </c>
      <c r="L240" t="s">
        <v>41</v>
      </c>
    </row>
    <row r="241" spans="1:12" x14ac:dyDescent="0.2">
      <c r="A241" t="s">
        <v>294</v>
      </c>
      <c r="B241" s="1">
        <v>45697</v>
      </c>
      <c r="C241" s="1" t="str">
        <f t="shared" si="3"/>
        <v>Sunday</v>
      </c>
      <c r="D241" t="s">
        <v>34</v>
      </c>
      <c r="E241" t="s">
        <v>21</v>
      </c>
      <c r="F241">
        <v>150</v>
      </c>
      <c r="G241">
        <v>1</v>
      </c>
      <c r="H241">
        <v>150</v>
      </c>
      <c r="I241" t="s">
        <v>26</v>
      </c>
      <c r="J241" t="s">
        <v>27</v>
      </c>
      <c r="K241" t="s">
        <v>59</v>
      </c>
      <c r="L241" t="s">
        <v>24</v>
      </c>
    </row>
    <row r="242" spans="1:12" x14ac:dyDescent="0.2">
      <c r="A242" t="s">
        <v>295</v>
      </c>
      <c r="B242" s="1">
        <v>45746</v>
      </c>
      <c r="C242" s="1" t="str">
        <f t="shared" si="3"/>
        <v>Sunday</v>
      </c>
      <c r="D242" t="s">
        <v>43</v>
      </c>
      <c r="E242" t="s">
        <v>21</v>
      </c>
      <c r="F242">
        <v>500</v>
      </c>
      <c r="G242">
        <v>4</v>
      </c>
      <c r="H242">
        <v>2000</v>
      </c>
      <c r="I242" t="s">
        <v>30</v>
      </c>
      <c r="J242" t="s">
        <v>16</v>
      </c>
      <c r="K242" t="s">
        <v>32</v>
      </c>
      <c r="L242" t="s">
        <v>24</v>
      </c>
    </row>
    <row r="243" spans="1:12" x14ac:dyDescent="0.2">
      <c r="A243" t="s">
        <v>296</v>
      </c>
      <c r="B243" s="1">
        <v>45724</v>
      </c>
      <c r="C243" s="1" t="str">
        <f t="shared" si="3"/>
        <v>Saturday</v>
      </c>
      <c r="D243" t="s">
        <v>43</v>
      </c>
      <c r="E243" t="s">
        <v>21</v>
      </c>
      <c r="F243">
        <v>500</v>
      </c>
      <c r="G243">
        <v>4</v>
      </c>
      <c r="H243">
        <v>2000</v>
      </c>
      <c r="I243" t="s">
        <v>73</v>
      </c>
      <c r="J243" t="s">
        <v>47</v>
      </c>
      <c r="K243" t="s">
        <v>59</v>
      </c>
      <c r="L243" t="s">
        <v>24</v>
      </c>
    </row>
    <row r="244" spans="1:12" x14ac:dyDescent="0.2">
      <c r="A244" t="s">
        <v>297</v>
      </c>
      <c r="B244" s="1">
        <v>45721</v>
      </c>
      <c r="C244" s="1" t="str">
        <f t="shared" si="3"/>
        <v>Wednesday</v>
      </c>
      <c r="D244" t="s">
        <v>13</v>
      </c>
      <c r="E244" t="s">
        <v>14</v>
      </c>
      <c r="F244">
        <v>60</v>
      </c>
      <c r="G244">
        <v>2</v>
      </c>
      <c r="H244">
        <v>120</v>
      </c>
      <c r="I244" t="s">
        <v>73</v>
      </c>
      <c r="J244" t="s">
        <v>39</v>
      </c>
      <c r="K244" t="s">
        <v>28</v>
      </c>
      <c r="L244" t="s">
        <v>41</v>
      </c>
    </row>
    <row r="245" spans="1:12" x14ac:dyDescent="0.2">
      <c r="A245" t="s">
        <v>298</v>
      </c>
      <c r="B245" s="1">
        <v>45694</v>
      </c>
      <c r="C245" s="1" t="str">
        <f t="shared" si="3"/>
        <v>Thursday</v>
      </c>
      <c r="D245" t="s">
        <v>43</v>
      </c>
      <c r="E245" t="s">
        <v>21</v>
      </c>
      <c r="F245">
        <v>500</v>
      </c>
      <c r="G245">
        <v>4</v>
      </c>
      <c r="H245">
        <v>2000</v>
      </c>
      <c r="I245" t="s">
        <v>15</v>
      </c>
      <c r="J245" t="s">
        <v>39</v>
      </c>
      <c r="K245" t="s">
        <v>32</v>
      </c>
      <c r="L245" t="s">
        <v>41</v>
      </c>
    </row>
    <row r="246" spans="1:12" x14ac:dyDescent="0.2">
      <c r="A246" t="s">
        <v>299</v>
      </c>
      <c r="B246" s="1">
        <v>45692</v>
      </c>
      <c r="C246" s="1" t="str">
        <f t="shared" si="3"/>
        <v>Tuesday</v>
      </c>
      <c r="D246" t="s">
        <v>57</v>
      </c>
      <c r="E246" t="s">
        <v>21</v>
      </c>
      <c r="F246">
        <v>800</v>
      </c>
      <c r="G246">
        <v>1</v>
      </c>
      <c r="H246">
        <v>800</v>
      </c>
      <c r="I246" t="s">
        <v>55</v>
      </c>
      <c r="J246" t="s">
        <v>69</v>
      </c>
      <c r="K246" t="s">
        <v>32</v>
      </c>
      <c r="L246" t="s">
        <v>18</v>
      </c>
    </row>
    <row r="247" spans="1:12" x14ac:dyDescent="0.2">
      <c r="A247" t="s">
        <v>300</v>
      </c>
      <c r="B247" s="1">
        <v>45733</v>
      </c>
      <c r="C247" s="1" t="str">
        <f t="shared" si="3"/>
        <v>Monday</v>
      </c>
      <c r="D247" t="s">
        <v>36</v>
      </c>
      <c r="E247" t="s">
        <v>37</v>
      </c>
      <c r="F247">
        <v>20</v>
      </c>
      <c r="G247">
        <v>2</v>
      </c>
      <c r="H247">
        <v>40</v>
      </c>
      <c r="I247" t="s">
        <v>58</v>
      </c>
      <c r="J247" t="s">
        <v>45</v>
      </c>
      <c r="K247" t="s">
        <v>17</v>
      </c>
      <c r="L247" t="s">
        <v>18</v>
      </c>
    </row>
    <row r="248" spans="1:12" x14ac:dyDescent="0.2">
      <c r="A248" t="s">
        <v>301</v>
      </c>
      <c r="B248" s="1">
        <v>45746</v>
      </c>
      <c r="C248" s="1" t="str">
        <f t="shared" si="3"/>
        <v>Sunday</v>
      </c>
      <c r="D248" t="s">
        <v>54</v>
      </c>
      <c r="E248" t="s">
        <v>37</v>
      </c>
      <c r="F248">
        <v>40</v>
      </c>
      <c r="G248">
        <v>1</v>
      </c>
      <c r="H248">
        <v>40</v>
      </c>
      <c r="I248" t="s">
        <v>44</v>
      </c>
      <c r="J248" t="s">
        <v>31</v>
      </c>
      <c r="K248" t="s">
        <v>17</v>
      </c>
      <c r="L248" t="s">
        <v>18</v>
      </c>
    </row>
    <row r="249" spans="1:12" x14ac:dyDescent="0.2">
      <c r="A249" t="s">
        <v>302</v>
      </c>
      <c r="B249" s="1">
        <v>45721</v>
      </c>
      <c r="C249" s="1" t="str">
        <f t="shared" si="3"/>
        <v>Wednesday</v>
      </c>
      <c r="D249" t="s">
        <v>36</v>
      </c>
      <c r="E249" t="s">
        <v>37</v>
      </c>
      <c r="F249">
        <v>20</v>
      </c>
      <c r="G249">
        <v>2</v>
      </c>
      <c r="H249">
        <v>40</v>
      </c>
      <c r="I249" t="s">
        <v>73</v>
      </c>
      <c r="J249" t="s">
        <v>27</v>
      </c>
      <c r="K249" t="s">
        <v>17</v>
      </c>
      <c r="L249" t="s">
        <v>18</v>
      </c>
    </row>
    <row r="250" spans="1:12" x14ac:dyDescent="0.2">
      <c r="A250" t="s">
        <v>303</v>
      </c>
      <c r="B250" s="1">
        <v>45724</v>
      </c>
      <c r="C250" s="1" t="str">
        <f t="shared" si="3"/>
        <v>Saturday</v>
      </c>
      <c r="D250" t="s">
        <v>34</v>
      </c>
      <c r="E250" t="s">
        <v>21</v>
      </c>
      <c r="F250">
        <v>150</v>
      </c>
      <c r="G250">
        <v>3</v>
      </c>
      <c r="H250">
        <v>450</v>
      </c>
      <c r="I250" t="s">
        <v>22</v>
      </c>
      <c r="J250" t="s">
        <v>16</v>
      </c>
      <c r="K250" t="s">
        <v>17</v>
      </c>
      <c r="L250" t="s">
        <v>18</v>
      </c>
    </row>
    <row r="251" spans="1:12" x14ac:dyDescent="0.2">
      <c r="A251" t="s">
        <v>304</v>
      </c>
      <c r="B251" s="1">
        <v>45707</v>
      </c>
      <c r="C251" s="1" t="str">
        <f t="shared" si="3"/>
        <v>Wednesday</v>
      </c>
      <c r="D251" t="s">
        <v>43</v>
      </c>
      <c r="E251" t="s">
        <v>21</v>
      </c>
      <c r="F251">
        <v>500</v>
      </c>
      <c r="G251">
        <v>4</v>
      </c>
      <c r="H251">
        <v>2000</v>
      </c>
      <c r="I251" t="s">
        <v>22</v>
      </c>
      <c r="J251" t="s">
        <v>64</v>
      </c>
      <c r="K251" t="s">
        <v>28</v>
      </c>
      <c r="L251" t="s">
        <v>41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7D49-A628-4C45-940F-514D424AA105}">
  <dimension ref="A2:T91"/>
  <sheetViews>
    <sheetView tabSelected="1" zoomScale="56" workbookViewId="0">
      <selection activeCell="M11" sqref="M11"/>
    </sheetView>
  </sheetViews>
  <sheetFormatPr baseColWidth="10" defaultRowHeight="16" x14ac:dyDescent="0.2"/>
  <cols>
    <col min="1" max="1" width="6.5" customWidth="1"/>
    <col min="2" max="2" width="22.6640625" bestFit="1" customWidth="1"/>
    <col min="3" max="3" width="16" bestFit="1" customWidth="1"/>
    <col min="4" max="4" width="16.1640625" customWidth="1"/>
    <col min="5" max="5" width="15.33203125" customWidth="1"/>
    <col min="6" max="6" width="21" customWidth="1"/>
    <col min="7" max="7" width="14.33203125" customWidth="1"/>
    <col min="8" max="8" width="13.6640625" customWidth="1"/>
    <col min="9" max="9" width="13" customWidth="1"/>
    <col min="10" max="10" width="11.6640625" customWidth="1"/>
    <col min="12" max="12" width="6" customWidth="1"/>
    <col min="16" max="16" width="11.33203125" customWidth="1"/>
  </cols>
  <sheetData>
    <row r="2" spans="1:12" ht="32" customHeight="1" x14ac:dyDescent="0.2">
      <c r="A2" s="25"/>
      <c r="B2" s="25"/>
      <c r="C2" s="25"/>
      <c r="D2" s="25"/>
      <c r="E2" s="25"/>
      <c r="F2" s="25"/>
      <c r="G2" s="25"/>
      <c r="H2" s="25"/>
      <c r="I2" s="25"/>
      <c r="J2" s="25"/>
      <c r="K2" s="25"/>
      <c r="L2" s="25"/>
    </row>
    <row r="3" spans="1:12" ht="16" customHeight="1" x14ac:dyDescent="0.2">
      <c r="A3" s="28"/>
      <c r="B3" s="24" t="s">
        <v>332</v>
      </c>
      <c r="C3" s="24"/>
      <c r="D3" s="24"/>
      <c r="E3" s="24"/>
      <c r="F3" s="24"/>
      <c r="G3" s="24"/>
      <c r="H3" s="24"/>
      <c r="I3" s="22" t="s">
        <v>1</v>
      </c>
      <c r="J3" s="22"/>
      <c r="K3" s="22"/>
      <c r="L3" s="25"/>
    </row>
    <row r="4" spans="1:12" x14ac:dyDescent="0.2">
      <c r="A4" s="28"/>
      <c r="B4" s="24"/>
      <c r="C4" s="24"/>
      <c r="D4" s="24"/>
      <c r="E4" s="24"/>
      <c r="F4" s="24"/>
      <c r="G4" s="24"/>
      <c r="H4" s="24"/>
      <c r="I4" s="22"/>
      <c r="J4" s="22"/>
      <c r="K4" s="22"/>
      <c r="L4" s="25"/>
    </row>
    <row r="5" spans="1:12" x14ac:dyDescent="0.2">
      <c r="A5" s="28"/>
      <c r="B5" s="24"/>
      <c r="C5" s="24"/>
      <c r="D5" s="24"/>
      <c r="E5" s="24"/>
      <c r="F5" s="24"/>
      <c r="G5" s="24"/>
      <c r="H5" s="24"/>
      <c r="I5" s="21">
        <f ca="1">'today''s date '!B1</f>
        <v>45814</v>
      </c>
      <c r="J5" s="21"/>
      <c r="K5" s="21"/>
      <c r="L5" s="25"/>
    </row>
    <row r="6" spans="1:12" x14ac:dyDescent="0.2">
      <c r="A6" s="28"/>
      <c r="B6" s="24"/>
      <c r="C6" s="24"/>
      <c r="D6" s="24"/>
      <c r="E6" s="24"/>
      <c r="F6" s="24"/>
      <c r="G6" s="24"/>
      <c r="H6" s="24"/>
      <c r="I6" s="21"/>
      <c r="J6" s="21"/>
      <c r="K6" s="21"/>
      <c r="L6" s="25"/>
    </row>
    <row r="7" spans="1:12" x14ac:dyDescent="0.2">
      <c r="A7" s="28"/>
      <c r="B7" s="24"/>
      <c r="C7" s="24"/>
      <c r="D7" s="24"/>
      <c r="E7" s="24"/>
      <c r="F7" s="24"/>
      <c r="G7" s="24"/>
      <c r="H7" s="24"/>
      <c r="I7" s="23"/>
      <c r="J7" s="23"/>
      <c r="K7" s="23"/>
      <c r="L7" s="25"/>
    </row>
    <row r="8" spans="1:12" x14ac:dyDescent="0.2">
      <c r="A8" s="28"/>
      <c r="B8" s="16"/>
      <c r="C8" s="16"/>
      <c r="D8" s="16"/>
      <c r="E8" s="16"/>
      <c r="F8" s="16"/>
      <c r="G8" s="16"/>
      <c r="H8" s="16"/>
      <c r="I8" s="16"/>
      <c r="J8" s="16"/>
      <c r="K8" s="16"/>
      <c r="L8" s="25"/>
    </row>
    <row r="9" spans="1:12" x14ac:dyDescent="0.2">
      <c r="A9" s="28"/>
      <c r="B9" s="39" t="s">
        <v>312</v>
      </c>
      <c r="C9" s="40"/>
      <c r="D9" s="41">
        <f>GETPIVOTDATA("Sum of Total Sales",'sales and quantity '!$A$3)</f>
        <v>243845</v>
      </c>
      <c r="E9" s="41"/>
      <c r="F9" s="9"/>
      <c r="G9" s="9"/>
      <c r="H9" s="45" t="s">
        <v>11</v>
      </c>
      <c r="I9" s="46"/>
      <c r="J9" s="9"/>
      <c r="K9" s="9"/>
      <c r="L9" s="25"/>
    </row>
    <row r="10" spans="1:12" x14ac:dyDescent="0.2">
      <c r="A10" s="28"/>
      <c r="B10" s="40"/>
      <c r="C10" s="40"/>
      <c r="D10" s="41"/>
      <c r="E10" s="41"/>
      <c r="F10" s="9"/>
      <c r="G10" s="9"/>
      <c r="H10" s="46"/>
      <c r="I10" s="46"/>
      <c r="J10" s="9"/>
      <c r="K10" s="9"/>
      <c r="L10" s="25"/>
    </row>
    <row r="11" spans="1:12" x14ac:dyDescent="0.2">
      <c r="A11" s="28"/>
      <c r="B11" s="16"/>
      <c r="C11" s="16"/>
      <c r="D11" s="16"/>
      <c r="E11" s="16"/>
      <c r="F11" s="9"/>
      <c r="G11" s="9"/>
      <c r="H11" s="9"/>
      <c r="I11" s="9"/>
      <c r="J11" s="9"/>
      <c r="K11" s="9"/>
      <c r="L11" s="25"/>
    </row>
    <row r="12" spans="1:12" x14ac:dyDescent="0.2">
      <c r="A12" s="28"/>
      <c r="B12" s="42" t="s">
        <v>6</v>
      </c>
      <c r="C12" s="43"/>
      <c r="D12" s="44">
        <f>GETPIVOTDATA("Sum of Quantity",'sales and quantity '!$A$3)</f>
        <v>714</v>
      </c>
      <c r="E12" s="44"/>
      <c r="F12" s="36" t="s">
        <v>18</v>
      </c>
      <c r="G12" s="37"/>
      <c r="H12" s="38" t="s">
        <v>41</v>
      </c>
      <c r="I12" s="37"/>
      <c r="J12" s="29" t="s">
        <v>24</v>
      </c>
      <c r="K12" s="30"/>
      <c r="L12" s="25"/>
    </row>
    <row r="13" spans="1:12" x14ac:dyDescent="0.2">
      <c r="A13" s="28"/>
      <c r="B13" s="43"/>
      <c r="C13" s="43"/>
      <c r="D13" s="44"/>
      <c r="E13" s="44"/>
      <c r="F13" s="31">
        <f>GETPIVOTDATA("Total Sales",'status bar '!$A$3,"Status","Cancelled")</f>
        <v>77</v>
      </c>
      <c r="G13" s="32"/>
      <c r="H13" s="35">
        <f>GETPIVOTDATA("Total Sales",'status bar '!$A$3,"Status","Completed")</f>
        <v>88</v>
      </c>
      <c r="I13" s="32"/>
      <c r="J13" s="35">
        <f>GETPIVOTDATA("Total Sales",'status bar '!$A$3,"Status","Pending")</f>
        <v>85</v>
      </c>
      <c r="K13" s="32"/>
      <c r="L13" s="25"/>
    </row>
    <row r="14" spans="1:12" x14ac:dyDescent="0.2">
      <c r="A14" s="28"/>
      <c r="B14" s="47"/>
      <c r="C14" s="47"/>
      <c r="D14" s="47"/>
      <c r="E14" s="48"/>
      <c r="F14" s="33"/>
      <c r="G14" s="34"/>
      <c r="H14" s="33"/>
      <c r="I14" s="34"/>
      <c r="J14" s="33"/>
      <c r="K14" s="34"/>
      <c r="L14" s="25"/>
    </row>
    <row r="15" spans="1:12" x14ac:dyDescent="0.2">
      <c r="A15" s="28"/>
      <c r="B15" s="16"/>
      <c r="C15" s="16"/>
      <c r="D15" s="16"/>
      <c r="E15" s="16"/>
      <c r="F15" s="16"/>
      <c r="G15" s="16"/>
      <c r="H15" s="16"/>
      <c r="I15" s="16"/>
      <c r="J15" s="16"/>
      <c r="K15" s="16"/>
      <c r="L15" s="25"/>
    </row>
    <row r="16" spans="1:12" x14ac:dyDescent="0.2">
      <c r="A16" s="28"/>
      <c r="I16" s="17"/>
      <c r="J16" s="17"/>
      <c r="K16" s="17"/>
      <c r="L16" s="25"/>
    </row>
    <row r="17" spans="1:18" x14ac:dyDescent="0.2">
      <c r="A17" s="28"/>
      <c r="I17" s="17"/>
      <c r="J17" s="17"/>
      <c r="K17" s="17"/>
      <c r="L17" s="25"/>
    </row>
    <row r="18" spans="1:18" x14ac:dyDescent="0.2">
      <c r="A18" s="28"/>
      <c r="I18" s="17"/>
      <c r="J18" s="17"/>
      <c r="K18" s="17"/>
      <c r="L18" s="25"/>
    </row>
    <row r="19" spans="1:18" x14ac:dyDescent="0.2">
      <c r="A19" s="28"/>
      <c r="I19" s="17"/>
      <c r="J19" s="17"/>
      <c r="K19" s="17"/>
      <c r="L19" s="25"/>
    </row>
    <row r="20" spans="1:18" x14ac:dyDescent="0.2">
      <c r="A20" s="28"/>
      <c r="I20" s="17"/>
      <c r="J20" s="17"/>
      <c r="K20" s="17"/>
      <c r="L20" s="25"/>
    </row>
    <row r="21" spans="1:18" x14ac:dyDescent="0.2">
      <c r="A21" s="28"/>
      <c r="I21" s="17"/>
      <c r="J21" s="17"/>
      <c r="K21" s="17"/>
      <c r="L21" s="25"/>
    </row>
    <row r="22" spans="1:18" x14ac:dyDescent="0.2">
      <c r="A22" s="28"/>
      <c r="I22" s="17"/>
      <c r="J22" s="17"/>
      <c r="K22" s="17"/>
      <c r="L22" s="25"/>
    </row>
    <row r="23" spans="1:18" x14ac:dyDescent="0.2">
      <c r="A23" s="28"/>
      <c r="I23" s="17"/>
      <c r="J23" s="17"/>
      <c r="K23" s="17"/>
      <c r="L23" s="25"/>
    </row>
    <row r="24" spans="1:18" x14ac:dyDescent="0.2">
      <c r="A24" s="28"/>
      <c r="I24" s="17"/>
      <c r="J24" s="17"/>
      <c r="K24" s="17"/>
      <c r="L24" s="25"/>
    </row>
    <row r="25" spans="1:18" x14ac:dyDescent="0.2">
      <c r="A25" s="28"/>
      <c r="I25" s="17"/>
      <c r="J25" s="17"/>
      <c r="K25" s="17"/>
      <c r="L25" s="25"/>
    </row>
    <row r="26" spans="1:18" x14ac:dyDescent="0.2">
      <c r="A26" s="28"/>
      <c r="I26" s="17"/>
      <c r="J26" s="17"/>
      <c r="K26" s="17"/>
      <c r="L26" s="25"/>
    </row>
    <row r="27" spans="1:18" x14ac:dyDescent="0.2">
      <c r="A27" s="28"/>
      <c r="I27" s="17"/>
      <c r="J27" s="17"/>
      <c r="K27" s="17"/>
      <c r="L27" s="25"/>
    </row>
    <row r="28" spans="1:18" x14ac:dyDescent="0.2">
      <c r="A28" s="28"/>
      <c r="I28" s="17"/>
      <c r="J28" s="17"/>
      <c r="K28" s="17"/>
      <c r="L28" s="25"/>
    </row>
    <row r="29" spans="1:18" x14ac:dyDescent="0.2">
      <c r="A29" s="28"/>
      <c r="I29" s="17"/>
      <c r="J29" s="17"/>
      <c r="K29" s="17"/>
      <c r="L29" s="25"/>
      <c r="R29" s="12"/>
    </row>
    <row r="30" spans="1:18" x14ac:dyDescent="0.2">
      <c r="A30" s="28"/>
      <c r="I30" s="17"/>
      <c r="J30" s="17"/>
      <c r="K30" s="17"/>
      <c r="L30" s="25"/>
      <c r="Q30" s="1"/>
      <c r="R30" s="1"/>
    </row>
    <row r="31" spans="1:18" x14ac:dyDescent="0.2">
      <c r="A31" s="28"/>
      <c r="B31" s="16"/>
      <c r="C31" s="16"/>
      <c r="D31" s="16"/>
      <c r="E31" s="16"/>
      <c r="F31" s="16"/>
      <c r="G31" s="16"/>
      <c r="H31" s="16"/>
      <c r="I31" s="16"/>
      <c r="J31" s="16"/>
      <c r="K31" s="16"/>
      <c r="L31" s="25"/>
    </row>
    <row r="32" spans="1:18" ht="18" customHeight="1" x14ac:dyDescent="0.2">
      <c r="A32" s="28"/>
      <c r="B32" s="18" t="s">
        <v>311</v>
      </c>
      <c r="C32" s="18"/>
      <c r="D32" s="18"/>
      <c r="E32" s="18"/>
      <c r="F32" s="18" t="s">
        <v>310</v>
      </c>
      <c r="G32" s="18"/>
      <c r="H32" s="18"/>
      <c r="I32" s="18"/>
      <c r="J32" s="18"/>
      <c r="K32" s="18"/>
      <c r="L32" s="25"/>
    </row>
    <row r="33" spans="1:20" ht="18" customHeight="1" x14ac:dyDescent="0.2">
      <c r="A33" s="28"/>
      <c r="B33" s="18"/>
      <c r="C33" s="18"/>
      <c r="D33" s="18"/>
      <c r="E33" s="18"/>
      <c r="F33" s="18"/>
      <c r="G33" s="18"/>
      <c r="H33" s="18"/>
      <c r="I33" s="18"/>
      <c r="J33" s="18"/>
      <c r="K33" s="18"/>
      <c r="L33" s="25"/>
    </row>
    <row r="34" spans="1:20" x14ac:dyDescent="0.2">
      <c r="A34" s="28"/>
      <c r="L34" s="25"/>
    </row>
    <row r="35" spans="1:20" ht="16" customHeight="1" x14ac:dyDescent="0.2">
      <c r="A35" s="28"/>
      <c r="L35" s="25"/>
      <c r="M35" s="5"/>
      <c r="N35" s="7"/>
      <c r="O35" s="7"/>
      <c r="P35" s="7"/>
      <c r="Q35" s="7"/>
    </row>
    <row r="36" spans="1:20" ht="16" customHeight="1" x14ac:dyDescent="0.2">
      <c r="A36" s="28"/>
      <c r="L36" s="25"/>
      <c r="M36" s="7"/>
      <c r="N36" s="7"/>
      <c r="O36" s="7"/>
      <c r="P36" s="7"/>
      <c r="Q36" s="7"/>
    </row>
    <row r="37" spans="1:20" ht="16" customHeight="1" x14ac:dyDescent="0.2">
      <c r="A37" s="28"/>
      <c r="L37" s="25"/>
      <c r="P37" s="5"/>
      <c r="Q37" s="6"/>
      <c r="R37" s="6"/>
      <c r="S37" s="6"/>
      <c r="T37" s="6"/>
    </row>
    <row r="38" spans="1:20" ht="16" customHeight="1" x14ac:dyDescent="0.2">
      <c r="A38" s="28"/>
      <c r="L38" s="25"/>
      <c r="P38" s="6"/>
      <c r="Q38" s="6"/>
      <c r="R38" s="6"/>
      <c r="S38" s="6"/>
      <c r="T38" s="6"/>
    </row>
    <row r="39" spans="1:20" x14ac:dyDescent="0.2">
      <c r="A39" s="28"/>
      <c r="L39" s="25"/>
    </row>
    <row r="40" spans="1:20" x14ac:dyDescent="0.2">
      <c r="A40" s="28"/>
      <c r="L40" s="25"/>
    </row>
    <row r="41" spans="1:20" x14ac:dyDescent="0.2">
      <c r="A41" s="28"/>
      <c r="L41" s="25"/>
    </row>
    <row r="42" spans="1:20" x14ac:dyDescent="0.2">
      <c r="A42" s="28"/>
      <c r="L42" s="25"/>
    </row>
    <row r="43" spans="1:20" ht="16" customHeight="1" x14ac:dyDescent="0.2">
      <c r="A43" s="28"/>
      <c r="L43" s="25"/>
      <c r="M43" s="5"/>
      <c r="N43" s="4"/>
      <c r="O43" s="4"/>
      <c r="P43" s="4"/>
      <c r="Q43" s="4"/>
    </row>
    <row r="44" spans="1:20" ht="16" customHeight="1" x14ac:dyDescent="0.2">
      <c r="A44" s="28"/>
      <c r="L44" s="25"/>
      <c r="M44" s="4"/>
      <c r="N44" s="4"/>
      <c r="O44" s="4"/>
      <c r="P44" s="4"/>
      <c r="Q44" s="4"/>
    </row>
    <row r="45" spans="1:20" x14ac:dyDescent="0.2">
      <c r="A45" s="28"/>
      <c r="L45" s="25"/>
    </row>
    <row r="46" spans="1:20" x14ac:dyDescent="0.2">
      <c r="A46" s="28"/>
      <c r="L46" s="25"/>
    </row>
    <row r="47" spans="1:20" x14ac:dyDescent="0.2">
      <c r="A47" s="28"/>
      <c r="L47" s="25"/>
    </row>
    <row r="48" spans="1:20" x14ac:dyDescent="0.2">
      <c r="A48" s="28"/>
      <c r="L48" s="25"/>
    </row>
    <row r="49" spans="1:12" x14ac:dyDescent="0.2">
      <c r="A49" s="28"/>
      <c r="L49" s="25"/>
    </row>
    <row r="50" spans="1:12" x14ac:dyDescent="0.2">
      <c r="A50" s="28"/>
      <c r="L50" s="25"/>
    </row>
    <row r="51" spans="1:12" x14ac:dyDescent="0.2">
      <c r="A51" s="28"/>
      <c r="L51" s="25"/>
    </row>
    <row r="52" spans="1:12" x14ac:dyDescent="0.2">
      <c r="A52" s="28"/>
      <c r="L52" s="25"/>
    </row>
    <row r="53" spans="1:12" x14ac:dyDescent="0.2">
      <c r="A53" s="28"/>
      <c r="L53" s="25"/>
    </row>
    <row r="54" spans="1:12" x14ac:dyDescent="0.2">
      <c r="A54" s="28"/>
      <c r="L54" s="25"/>
    </row>
    <row r="55" spans="1:12" x14ac:dyDescent="0.2">
      <c r="A55" s="28"/>
      <c r="B55" s="16"/>
      <c r="C55" s="16"/>
      <c r="D55" s="16"/>
      <c r="E55" s="16"/>
      <c r="F55" s="16"/>
      <c r="G55" s="16"/>
      <c r="H55" s="16"/>
      <c r="I55" s="16"/>
      <c r="J55" s="16"/>
      <c r="K55" s="16"/>
      <c r="L55" s="25"/>
    </row>
    <row r="56" spans="1:12" ht="16" customHeight="1" x14ac:dyDescent="0.2">
      <c r="A56" s="28"/>
      <c r="B56" s="18" t="s">
        <v>321</v>
      </c>
      <c r="C56" s="19"/>
      <c r="D56" s="19"/>
      <c r="E56" s="19"/>
      <c r="F56" s="20" t="s">
        <v>322</v>
      </c>
      <c r="G56" s="19"/>
      <c r="H56" s="19"/>
      <c r="I56" s="19"/>
      <c r="J56" s="19"/>
      <c r="K56" s="19"/>
      <c r="L56" s="25"/>
    </row>
    <row r="57" spans="1:12" ht="16" customHeight="1" x14ac:dyDescent="0.2">
      <c r="A57" s="28"/>
      <c r="B57" s="19"/>
      <c r="C57" s="19"/>
      <c r="D57" s="19"/>
      <c r="E57" s="19"/>
      <c r="F57" s="19"/>
      <c r="G57" s="19"/>
      <c r="H57" s="19"/>
      <c r="I57" s="19"/>
      <c r="J57" s="19"/>
      <c r="K57" s="19"/>
      <c r="L57" s="25"/>
    </row>
    <row r="58" spans="1:12" x14ac:dyDescent="0.2">
      <c r="A58" s="28"/>
      <c r="L58" s="25"/>
    </row>
    <row r="59" spans="1:12" x14ac:dyDescent="0.2">
      <c r="A59" s="28"/>
      <c r="L59" s="25"/>
    </row>
    <row r="60" spans="1:12" x14ac:dyDescent="0.2">
      <c r="A60" s="28"/>
      <c r="L60" s="25"/>
    </row>
    <row r="61" spans="1:12" x14ac:dyDescent="0.2">
      <c r="A61" s="28"/>
      <c r="L61" s="25"/>
    </row>
    <row r="62" spans="1:12" x14ac:dyDescent="0.2">
      <c r="A62" s="28"/>
      <c r="L62" s="25"/>
    </row>
    <row r="63" spans="1:12" x14ac:dyDescent="0.2">
      <c r="A63" s="28"/>
      <c r="L63" s="25"/>
    </row>
    <row r="64" spans="1:12" x14ac:dyDescent="0.2">
      <c r="A64" s="28"/>
      <c r="L64" s="25"/>
    </row>
    <row r="65" spans="1:12" x14ac:dyDescent="0.2">
      <c r="A65" s="28"/>
      <c r="L65" s="25"/>
    </row>
    <row r="66" spans="1:12" x14ac:dyDescent="0.2">
      <c r="A66" s="28"/>
      <c r="L66" s="25"/>
    </row>
    <row r="67" spans="1:12" x14ac:dyDescent="0.2">
      <c r="A67" s="28"/>
      <c r="L67" s="25"/>
    </row>
    <row r="68" spans="1:12" x14ac:dyDescent="0.2">
      <c r="A68" s="28"/>
      <c r="L68" s="25"/>
    </row>
    <row r="69" spans="1:12" x14ac:dyDescent="0.2">
      <c r="A69" s="28"/>
      <c r="L69" s="25"/>
    </row>
    <row r="70" spans="1:12" x14ac:dyDescent="0.2">
      <c r="A70" s="28"/>
      <c r="L70" s="25"/>
    </row>
    <row r="71" spans="1:12" x14ac:dyDescent="0.2">
      <c r="A71" s="28"/>
      <c r="L71" s="25"/>
    </row>
    <row r="72" spans="1:12" x14ac:dyDescent="0.2">
      <c r="A72" s="28"/>
      <c r="L72" s="25"/>
    </row>
    <row r="73" spans="1:12" x14ac:dyDescent="0.2">
      <c r="A73" s="28"/>
      <c r="L73" s="25"/>
    </row>
    <row r="74" spans="1:12" x14ac:dyDescent="0.2">
      <c r="A74" s="28"/>
      <c r="L74" s="25"/>
    </row>
    <row r="75" spans="1:12" x14ac:dyDescent="0.2">
      <c r="A75" s="28"/>
      <c r="L75" s="25"/>
    </row>
    <row r="76" spans="1:12" x14ac:dyDescent="0.2">
      <c r="A76" s="28"/>
      <c r="L76" s="25"/>
    </row>
    <row r="77" spans="1:12" x14ac:dyDescent="0.2">
      <c r="A77" s="28"/>
      <c r="B77" s="10"/>
      <c r="C77" s="16"/>
      <c r="D77" s="16"/>
      <c r="E77" s="16"/>
      <c r="F77" s="16"/>
      <c r="G77" s="16"/>
      <c r="H77" s="16"/>
      <c r="I77" s="16"/>
      <c r="J77" s="16"/>
      <c r="K77" s="16"/>
      <c r="L77" s="25"/>
    </row>
    <row r="78" spans="1:12" ht="19" x14ac:dyDescent="0.2">
      <c r="A78" s="28"/>
      <c r="B78" s="18" t="s">
        <v>309</v>
      </c>
      <c r="C78" s="18"/>
      <c r="D78" s="18"/>
      <c r="E78" s="18"/>
      <c r="F78" s="15" t="s">
        <v>330</v>
      </c>
      <c r="G78" s="15"/>
      <c r="H78" s="15"/>
      <c r="I78" s="15"/>
      <c r="J78" s="15"/>
      <c r="K78" s="15"/>
      <c r="L78" s="25"/>
    </row>
    <row r="79" spans="1:12" x14ac:dyDescent="0.2">
      <c r="A79" s="28"/>
      <c r="B79" s="18"/>
      <c r="C79" s="18"/>
      <c r="D79" s="18"/>
      <c r="E79" s="18"/>
      <c r="F79" s="11" t="s">
        <v>306</v>
      </c>
      <c r="G79" s="12" t="s">
        <v>28</v>
      </c>
      <c r="H79" s="12" t="s">
        <v>32</v>
      </c>
      <c r="I79" s="12" t="s">
        <v>17</v>
      </c>
      <c r="J79" s="12" t="s">
        <v>59</v>
      </c>
      <c r="K79" s="12" t="s">
        <v>40</v>
      </c>
      <c r="L79" s="25"/>
    </row>
    <row r="80" spans="1:12" x14ac:dyDescent="0.2">
      <c r="A80" s="28"/>
      <c r="F80" s="13" t="s">
        <v>73</v>
      </c>
      <c r="G80" s="12">
        <f>GETPIVOTDATA("Payment Method",'means of payment '!$A$3,"Customer Name","Chris White","Payment Method","Amazon Pay")</f>
        <v>2</v>
      </c>
      <c r="H80" s="12">
        <f>GETPIVOTDATA("Payment Method",'means of payment '!$A$3,"Customer Name","Chris White","Payment Method","Credit Card")</f>
        <v>4</v>
      </c>
      <c r="I80" s="12">
        <f>GETPIVOTDATA("Payment Method",'means of payment '!$A$3,"Customer Name","Chris White","Payment Method","Debit Card")</f>
        <v>9</v>
      </c>
      <c r="J80" s="12">
        <f>GETPIVOTDATA("Payment Method",'means of payment '!$A$3,"Customer Name","Chris White","Payment Method","Gift Card")</f>
        <v>3</v>
      </c>
      <c r="K80" s="12">
        <f>GETPIVOTDATA("Payment Method",'means of payment '!$A$3,"Customer Name","Chris White","Payment Method","PayPal")</f>
        <v>4</v>
      </c>
      <c r="L80" s="25"/>
    </row>
    <row r="81" spans="1:12" x14ac:dyDescent="0.2">
      <c r="A81" s="28"/>
      <c r="F81" s="13" t="s">
        <v>58</v>
      </c>
      <c r="G81" s="12">
        <f>GETPIVOTDATA("Payment Method",'means of payment '!$A$3,"Customer Name","Daniel Harris","Payment Method","Amazon Pay")</f>
        <v>2</v>
      </c>
      <c r="H81" s="12">
        <f>GETPIVOTDATA("Payment Method",'means of payment '!$A$3,"Customer Name","Daniel Harris","Payment Method","Credit Card")</f>
        <v>8</v>
      </c>
      <c r="I81" s="12">
        <f>GETPIVOTDATA("Payment Method",'means of payment '!$A$3,"Customer Name","Daniel Harris","Payment Method","Debit Card")</f>
        <v>3</v>
      </c>
      <c r="J81" s="12">
        <f>GETPIVOTDATA("Payment Method",'means of payment '!$A$3,"Customer Name","Daniel Harris","Payment Method","Gift Card")</f>
        <v>4</v>
      </c>
      <c r="K81" s="12">
        <f>GETPIVOTDATA("Payment Method",'means of payment '!$A$3,"Customer Name","Daniel Harris","Payment Method","PayPal")</f>
        <v>6</v>
      </c>
      <c r="L81" s="25"/>
    </row>
    <row r="82" spans="1:12" x14ac:dyDescent="0.2">
      <c r="A82" s="28"/>
      <c r="F82" s="13" t="s">
        <v>52</v>
      </c>
      <c r="G82" s="12">
        <f>GETPIVOTDATA("Payment Method",'means of payment '!$A$3,"Customer Name","David Lee","Payment Method","Amazon Pay")</f>
        <v>4</v>
      </c>
      <c r="H82" s="12">
        <f>GETPIVOTDATA("Payment Method",'means of payment '!$A$3,"Customer Name","David Lee","Payment Method","Credit Card")</f>
        <v>2</v>
      </c>
      <c r="I82" s="12">
        <f>GETPIVOTDATA("Payment Method",'means of payment '!$A$3,"Customer Name","David Lee","Payment Method","Debit Card")</f>
        <v>7</v>
      </c>
      <c r="J82" s="12">
        <f>GETPIVOTDATA("Payment Method",'means of payment '!$A$3,"Customer Name","David Lee","Payment Method","Gift Card")</f>
        <v>7</v>
      </c>
      <c r="K82" s="12">
        <f>GETPIVOTDATA("Payment Method",'means of payment '!$A$3,"Customer Name","David Lee","Payment Method","PayPal")</f>
        <v>6</v>
      </c>
      <c r="L82" s="25"/>
    </row>
    <row r="83" spans="1:12" x14ac:dyDescent="0.2">
      <c r="A83" s="28"/>
      <c r="F83" s="13" t="s">
        <v>22</v>
      </c>
      <c r="G83" s="12">
        <f>GETPIVOTDATA("Payment Method",'means of payment '!$A$3,"Customer Name","Emily Johnson","Payment Method","Amazon Pay")</f>
        <v>5</v>
      </c>
      <c r="H83" s="12">
        <f>GETPIVOTDATA("Payment Method",'means of payment '!$A$3,"Customer Name","Emily Johnson","Payment Method","Credit Card")</f>
        <v>4</v>
      </c>
      <c r="I83" s="12">
        <f>GETPIVOTDATA("Payment Method",'means of payment '!$A$3,"Customer Name","Emily Johnson","Payment Method","Debit Card")</f>
        <v>4</v>
      </c>
      <c r="J83" s="12">
        <f>GETPIVOTDATA("Payment Method",'means of payment '!$A$3,"Customer Name","Emily Johnson","Payment Method","Gift Card")</f>
        <v>4</v>
      </c>
      <c r="K83" s="12">
        <f>GETPIVOTDATA("Payment Method",'means of payment '!$A$3,"Customer Name","Emily Johnson","Payment Method","PayPal")</f>
        <v>5</v>
      </c>
      <c r="L83" s="25"/>
    </row>
    <row r="84" spans="1:12" x14ac:dyDescent="0.2">
      <c r="A84" s="28"/>
      <c r="F84" s="13" t="s">
        <v>15</v>
      </c>
      <c r="G84" s="12">
        <v>6</v>
      </c>
      <c r="H84" s="12">
        <v>8</v>
      </c>
      <c r="I84" s="12">
        <f>GETPIVOTDATA("Payment Method",'means of payment '!$A$3,"Customer Name","Emma Clark","Payment Method","Debit Card")</f>
        <v>8</v>
      </c>
      <c r="J84" s="12">
        <f>GETPIVOTDATA("Payment Method",'means of payment '!$A$3,"Customer Name","Emma Clark","Payment Method","Gift Card")</f>
        <v>7</v>
      </c>
      <c r="K84" s="12">
        <f>GETPIVOTDATA("Payment Method",'means of payment '!$A$3,"Customer Name","Emma Clark","Payment Method","PayPal")</f>
        <v>3</v>
      </c>
      <c r="L84" s="25"/>
    </row>
    <row r="85" spans="1:12" x14ac:dyDescent="0.2">
      <c r="A85" s="28"/>
      <c r="F85" s="13" t="s">
        <v>81</v>
      </c>
      <c r="G85" s="12">
        <f>GETPIVOTDATA("Payment Method",'means of payment '!$A$3,"Customer Name","Jane Smith","Payment Method","Amazon Pay")</f>
        <v>11</v>
      </c>
      <c r="H85" s="12">
        <f>GETPIVOTDATA("Payment Method",'means of payment '!$A$3,"Customer Name","Jane Smith","Payment Method","Credit Card")</f>
        <v>5</v>
      </c>
      <c r="I85" s="12">
        <f>GETPIVOTDATA("Payment Method",'means of payment '!$A$3,"Customer Name","Jane Smith","Payment Method","Debit Card")</f>
        <v>4</v>
      </c>
      <c r="J85" s="12">
        <f>GETPIVOTDATA("Payment Method",'means of payment '!$A$3,"Customer Name","Jane Smith","Payment Method","Gift Card")</f>
        <v>3</v>
      </c>
      <c r="K85" s="12">
        <f>GETPIVOTDATA("Payment Method",'means of payment '!$A$3,"Customer Name","Jane Smith","Payment Method","PayPal")</f>
        <v>7</v>
      </c>
      <c r="L85" s="25"/>
    </row>
    <row r="86" spans="1:12" x14ac:dyDescent="0.2">
      <c r="A86" s="28"/>
      <c r="F86" s="13" t="s">
        <v>26</v>
      </c>
      <c r="G86" s="12">
        <f>GETPIVOTDATA("Payment Method",'means of payment '!$A$3,"Customer Name","John Doe","Payment Method","Amazon Pay")</f>
        <v>4</v>
      </c>
      <c r="H86" s="12">
        <f>GETPIVOTDATA("Payment Method",'means of payment '!$A$3,"Customer Name","John Doe","Payment Method","Credit Card")</f>
        <v>8</v>
      </c>
      <c r="I86" s="12">
        <f>GETPIVOTDATA("Payment Method",'means of payment '!$A$3,"Customer Name","John Doe","Payment Method","Debit Card")</f>
        <v>3</v>
      </c>
      <c r="J86" s="12">
        <f>GETPIVOTDATA("Payment Method",'means of payment '!$A$3,"Customer Name","John Doe","Payment Method","Gift Card")</f>
        <v>5</v>
      </c>
      <c r="K86" s="12">
        <f>GETPIVOTDATA("Payment Method",'means of payment '!$A$3,"Customer Name","John Doe","Payment Method","PayPal")</f>
        <v>6</v>
      </c>
      <c r="L86" s="25"/>
    </row>
    <row r="87" spans="1:12" x14ac:dyDescent="0.2">
      <c r="A87" s="28"/>
      <c r="F87" s="13" t="s">
        <v>55</v>
      </c>
      <c r="G87" s="12">
        <v>2</v>
      </c>
      <c r="H87" s="12">
        <f>GETPIVOTDATA("Payment Method",'means of payment '!$A$3,"Customer Name","Michael Brown","Payment Method","Credit Card")</f>
        <v>4</v>
      </c>
      <c r="I87" s="12">
        <f>GETPIVOTDATA("Payment Method",'means of payment '!$A$3,"Customer Name","Michael Brown","Payment Method","Debit Card")</f>
        <v>7</v>
      </c>
      <c r="J87" s="12">
        <f>GETPIVOTDATA("Payment Method",'means of payment '!$A$3,"Customer Name","Michael Brown","Payment Method","Gift Card")</f>
        <v>3</v>
      </c>
      <c r="K87" s="12">
        <f>GETPIVOTDATA("Payment Method",'means of payment '!$A$3,"Customer Name","Michael Brown","Payment Method","PayPal")</f>
        <v>8</v>
      </c>
      <c r="L87" s="25"/>
    </row>
    <row r="88" spans="1:12" x14ac:dyDescent="0.2">
      <c r="A88" s="28"/>
      <c r="F88" s="13" t="s">
        <v>30</v>
      </c>
      <c r="G88" s="12">
        <f>GETPIVOTDATA("Payment Method",'means of payment '!$A$3,"Customer Name","Olivia Wilson","Payment Method","Amazon Pay")</f>
        <v>4</v>
      </c>
      <c r="H88" s="12">
        <f>GETPIVOTDATA("Payment Method",'means of payment '!$A$3,"Customer Name","Olivia Wilson","Payment Method","Credit Card")</f>
        <v>8</v>
      </c>
      <c r="I88" s="12">
        <f>GETPIVOTDATA("Payment Method",'means of payment '!$A$3,"Customer Name","Olivia Wilson","Payment Method","Debit Card")</f>
        <v>5</v>
      </c>
      <c r="J88" s="12">
        <f>GETPIVOTDATA("Payment Method",'means of payment '!$A$3,"Customer Name","Olivia Wilson","Payment Method","Gift Card")</f>
        <v>3</v>
      </c>
      <c r="K88" s="12">
        <f>GETPIVOTDATA("Payment Method",'means of payment '!$A$3,"Customer Name","Olivia Wilson","Payment Method","PayPal")</f>
        <v>9</v>
      </c>
      <c r="L88" s="25"/>
    </row>
    <row r="89" spans="1:12" x14ac:dyDescent="0.2">
      <c r="A89" s="28"/>
      <c r="F89" s="13" t="s">
        <v>44</v>
      </c>
      <c r="G89" s="12">
        <f>GETPIVOTDATA("Payment Method",'means of payment '!$A$3,"Customer Name","Sophia Miller","Payment Method","Amazon Pay")</f>
        <v>1</v>
      </c>
      <c r="H89" s="12">
        <f>GETPIVOTDATA("Payment Method",'means of payment '!$A$3,"Customer Name","Sophia Miller","Payment Method","Credit Card")</f>
        <v>3</v>
      </c>
      <c r="I89" s="12">
        <f>GETPIVOTDATA("Payment Method",'means of payment '!$A$3,"Customer Name","Sophia Miller","Payment Method","Debit Card")</f>
        <v>3</v>
      </c>
      <c r="J89" s="12">
        <f>GETPIVOTDATA("Payment Method",'means of payment '!$A$3,"Customer Name","Sophia Miller","Payment Method","Gift Card")</f>
        <v>3</v>
      </c>
      <c r="K89" s="12">
        <f>GETPIVOTDATA("Payment Method",'means of payment '!$A$3,"Customer Name","Sophia Miller","Payment Method","PayPal")</f>
        <v>6</v>
      </c>
      <c r="L89" s="25"/>
    </row>
    <row r="90" spans="1:12" x14ac:dyDescent="0.2">
      <c r="A90" s="28"/>
      <c r="F90" s="13" t="s">
        <v>305</v>
      </c>
      <c r="G90" s="12">
        <f>SUM(G80:G89)</f>
        <v>41</v>
      </c>
      <c r="H90" s="12">
        <f>SUM(H80:H89)</f>
        <v>54</v>
      </c>
      <c r="I90" s="12">
        <f>SUM(I80:I89)</f>
        <v>53</v>
      </c>
      <c r="J90" s="12">
        <f>SUM(J80:J89)</f>
        <v>42</v>
      </c>
      <c r="K90" s="12">
        <f>SUM(K80:K89)</f>
        <v>60</v>
      </c>
      <c r="L90" s="25"/>
    </row>
    <row r="91" spans="1:12" ht="29" customHeight="1" thickBot="1" x14ac:dyDescent="0.25">
      <c r="A91" s="26"/>
      <c r="B91" s="27"/>
      <c r="C91" s="27"/>
      <c r="D91" s="27"/>
      <c r="E91" s="27"/>
      <c r="F91" s="27"/>
      <c r="G91" s="27"/>
      <c r="H91" s="27"/>
      <c r="I91" s="27"/>
      <c r="J91" s="27"/>
      <c r="K91" s="27"/>
      <c r="L91" s="25"/>
    </row>
  </sheetData>
  <mergeCells count="34">
    <mergeCell ref="B15:K15"/>
    <mergeCell ref="B8:K8"/>
    <mergeCell ref="B9:C10"/>
    <mergeCell ref="D9:E10"/>
    <mergeCell ref="B11:E11"/>
    <mergeCell ref="B12:C13"/>
    <mergeCell ref="D12:E13"/>
    <mergeCell ref="H9:I10"/>
    <mergeCell ref="B14:E14"/>
    <mergeCell ref="I5:K6"/>
    <mergeCell ref="I3:K4"/>
    <mergeCell ref="I7:K7"/>
    <mergeCell ref="B3:H7"/>
    <mergeCell ref="A2:L2"/>
    <mergeCell ref="L3:L91"/>
    <mergeCell ref="A91:K91"/>
    <mergeCell ref="A3:A90"/>
    <mergeCell ref="J12:K12"/>
    <mergeCell ref="F13:G14"/>
    <mergeCell ref="H13:I14"/>
    <mergeCell ref="C77:K77"/>
    <mergeCell ref="B78:E79"/>
    <mergeCell ref="F12:G12"/>
    <mergeCell ref="H12:I12"/>
    <mergeCell ref="J13:K14"/>
    <mergeCell ref="F78:K78"/>
    <mergeCell ref="B55:K55"/>
    <mergeCell ref="B31:K31"/>
    <mergeCell ref="I30:K30"/>
    <mergeCell ref="I16:K29"/>
    <mergeCell ref="B56:E57"/>
    <mergeCell ref="F56:K57"/>
    <mergeCell ref="B32:E33"/>
    <mergeCell ref="F32:K33"/>
  </mergeCells>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39665-FEF5-7D40-ADFC-C75D79F8542D}">
  <dimension ref="A1"/>
  <sheetViews>
    <sheetView zoomScaleNormal="100" workbookViewId="0">
      <selection activeCell="R9" sqref="R9"/>
    </sheetView>
  </sheetViews>
  <sheetFormatPr baseColWidth="10" defaultRowHeight="16"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BFD0-AE32-6544-B33A-BAC478191874}">
  <dimension ref="A1:B1"/>
  <sheetViews>
    <sheetView workbookViewId="0">
      <selection activeCell="B1" sqref="B1"/>
    </sheetView>
  </sheetViews>
  <sheetFormatPr baseColWidth="10" defaultRowHeight="16" x14ac:dyDescent="0.2"/>
  <cols>
    <col min="2" max="2" width="23.6640625" customWidth="1"/>
  </cols>
  <sheetData>
    <row r="1" spans="1:2" x14ac:dyDescent="0.2">
      <c r="A1" s="14" t="s">
        <v>331</v>
      </c>
      <c r="B1" s="1">
        <f ca="1">TODAY()</f>
        <v>45814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435F2-D410-9F46-A380-8A26BB3B6259}">
  <dimension ref="A3:B6"/>
  <sheetViews>
    <sheetView workbookViewId="0">
      <selection activeCell="B6" sqref="B6"/>
    </sheetView>
  </sheetViews>
  <sheetFormatPr baseColWidth="10" defaultRowHeight="16" x14ac:dyDescent="0.2"/>
  <cols>
    <col min="1" max="1" width="13" bestFit="1" customWidth="1"/>
    <col min="2" max="2" width="17.5" bestFit="1" customWidth="1"/>
  </cols>
  <sheetData>
    <row r="3" spans="1:2" x14ac:dyDescent="0.2">
      <c r="A3" s="3" t="s">
        <v>315</v>
      </c>
      <c r="B3" t="s">
        <v>316</v>
      </c>
    </row>
    <row r="4" spans="1:2" x14ac:dyDescent="0.2">
      <c r="A4" s="2" t="s">
        <v>18</v>
      </c>
      <c r="B4" s="49">
        <v>77</v>
      </c>
    </row>
    <row r="5" spans="1:2" x14ac:dyDescent="0.2">
      <c r="A5" s="2" t="s">
        <v>41</v>
      </c>
      <c r="B5" s="49">
        <v>88</v>
      </c>
    </row>
    <row r="6" spans="1:2" x14ac:dyDescent="0.2">
      <c r="A6" s="2" t="s">
        <v>24</v>
      </c>
      <c r="B6" s="49">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F225D-058E-344F-880C-2F701DC863B6}">
  <dimension ref="A3:B6"/>
  <sheetViews>
    <sheetView workbookViewId="0">
      <selection activeCell="L24" sqref="L24"/>
    </sheetView>
  </sheetViews>
  <sheetFormatPr baseColWidth="10" defaultRowHeight="16" x14ac:dyDescent="0.2"/>
  <cols>
    <col min="1" max="1" width="13" bestFit="1" customWidth="1"/>
    <col min="2" max="2" width="16" bestFit="1" customWidth="1"/>
  </cols>
  <sheetData>
    <row r="3" spans="1:2" x14ac:dyDescent="0.2">
      <c r="A3" s="3" t="s">
        <v>315</v>
      </c>
      <c r="B3" t="s">
        <v>313</v>
      </c>
    </row>
    <row r="4" spans="1:2" x14ac:dyDescent="0.2">
      <c r="A4" s="2" t="s">
        <v>317</v>
      </c>
      <c r="B4" s="49">
        <v>122695</v>
      </c>
    </row>
    <row r="5" spans="1:2" x14ac:dyDescent="0.2">
      <c r="A5" s="2" t="s">
        <v>318</v>
      </c>
      <c r="B5" s="49">
        <v>117730</v>
      </c>
    </row>
    <row r="6" spans="1:2" x14ac:dyDescent="0.2">
      <c r="A6" s="2" t="s">
        <v>319</v>
      </c>
      <c r="B6" s="49">
        <v>3420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B17D7-BB7E-EB47-80E6-F73DA895C68E}">
  <dimension ref="A3:C13"/>
  <sheetViews>
    <sheetView workbookViewId="0">
      <selection activeCell="D27" sqref="D27"/>
    </sheetView>
  </sheetViews>
  <sheetFormatPr baseColWidth="10" defaultRowHeight="16" x14ac:dyDescent="0.2"/>
  <cols>
    <col min="1" max="1" width="13" bestFit="1" customWidth="1"/>
    <col min="2" max="2" width="16" bestFit="1" customWidth="1"/>
    <col min="3" max="3" width="17.1640625" bestFit="1" customWidth="1"/>
  </cols>
  <sheetData>
    <row r="3" spans="1:3" x14ac:dyDescent="0.2">
      <c r="A3" s="3" t="s">
        <v>315</v>
      </c>
      <c r="B3" t="s">
        <v>313</v>
      </c>
      <c r="C3" t="s">
        <v>320</v>
      </c>
    </row>
    <row r="4" spans="1:3" x14ac:dyDescent="0.2">
      <c r="A4" s="2" t="s">
        <v>47</v>
      </c>
      <c r="B4" s="49">
        <v>26170</v>
      </c>
      <c r="C4" s="8">
        <v>0.10732227439562017</v>
      </c>
    </row>
    <row r="5" spans="1:3" x14ac:dyDescent="0.2">
      <c r="A5" s="2" t="s">
        <v>82</v>
      </c>
      <c r="B5" s="49">
        <v>20810</v>
      </c>
      <c r="C5" s="8">
        <v>8.5341097828538617E-2</v>
      </c>
    </row>
    <row r="6" spans="1:3" x14ac:dyDescent="0.2">
      <c r="A6" s="2" t="s">
        <v>31</v>
      </c>
      <c r="B6" s="49">
        <v>27145</v>
      </c>
      <c r="C6" s="8">
        <v>0.11132071602862474</v>
      </c>
    </row>
    <row r="7" spans="1:3" x14ac:dyDescent="0.2">
      <c r="A7" s="2" t="s">
        <v>27</v>
      </c>
      <c r="B7" s="49">
        <v>29785</v>
      </c>
      <c r="C7" s="8">
        <v>0.12214726568106789</v>
      </c>
    </row>
    <row r="8" spans="1:3" x14ac:dyDescent="0.2">
      <c r="A8" s="2" t="s">
        <v>39</v>
      </c>
      <c r="B8" s="49">
        <v>28390</v>
      </c>
      <c r="C8" s="8">
        <v>0.11642641842153827</v>
      </c>
    </row>
    <row r="9" spans="1:3" x14ac:dyDescent="0.2">
      <c r="A9" s="2" t="s">
        <v>69</v>
      </c>
      <c r="B9" s="49">
        <v>17820</v>
      </c>
      <c r="C9" s="8">
        <v>7.307921015399127E-2</v>
      </c>
    </row>
    <row r="10" spans="1:3" x14ac:dyDescent="0.2">
      <c r="A10" s="2" t="s">
        <v>45</v>
      </c>
      <c r="B10" s="49">
        <v>31700</v>
      </c>
      <c r="C10" s="8">
        <v>0.1300006151448666</v>
      </c>
    </row>
    <row r="11" spans="1:3" x14ac:dyDescent="0.2">
      <c r="A11" s="2" t="s">
        <v>16</v>
      </c>
      <c r="B11" s="49">
        <v>18940</v>
      </c>
      <c r="C11" s="8">
        <v>7.7672291824724723E-2</v>
      </c>
    </row>
    <row r="12" spans="1:3" x14ac:dyDescent="0.2">
      <c r="A12" s="2" t="s">
        <v>23</v>
      </c>
      <c r="B12" s="49">
        <v>16195</v>
      </c>
      <c r="C12" s="8">
        <v>6.6415140765650305E-2</v>
      </c>
    </row>
    <row r="13" spans="1:3" x14ac:dyDescent="0.2">
      <c r="A13" s="2" t="s">
        <v>64</v>
      </c>
      <c r="B13" s="49">
        <v>26890</v>
      </c>
      <c r="C13" s="8">
        <v>0.11027496975537739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34985-BE7A-214A-9BA2-816964C0DE7B}">
  <dimension ref="A3:C13"/>
  <sheetViews>
    <sheetView workbookViewId="0">
      <selection activeCell="P22" sqref="P22"/>
    </sheetView>
  </sheetViews>
  <sheetFormatPr baseColWidth="10" defaultRowHeight="16" x14ac:dyDescent="0.2"/>
  <cols>
    <col min="1" max="1" width="15.33203125" bestFit="1" customWidth="1"/>
    <col min="2" max="2" width="16" bestFit="1" customWidth="1"/>
    <col min="3" max="3" width="17.1640625" bestFit="1" customWidth="1"/>
  </cols>
  <sheetData>
    <row r="3" spans="1:3" x14ac:dyDescent="0.2">
      <c r="A3" s="3" t="s">
        <v>315</v>
      </c>
      <c r="B3" t="s">
        <v>313</v>
      </c>
      <c r="C3" t="s">
        <v>320</v>
      </c>
    </row>
    <row r="4" spans="1:3" x14ac:dyDescent="0.2">
      <c r="A4" s="2" t="s">
        <v>50</v>
      </c>
      <c r="B4" s="49">
        <v>1035</v>
      </c>
      <c r="C4" s="8">
        <v>4.2444995796510074E-3</v>
      </c>
    </row>
    <row r="5" spans="1:3" x14ac:dyDescent="0.2">
      <c r="A5" s="2" t="s">
        <v>20</v>
      </c>
      <c r="B5" s="49">
        <v>7300</v>
      </c>
      <c r="C5" s="8">
        <v>2.9937050175316286E-2</v>
      </c>
    </row>
    <row r="6" spans="1:3" x14ac:dyDescent="0.2">
      <c r="A6" s="2" t="s">
        <v>54</v>
      </c>
      <c r="B6" s="49">
        <v>2480</v>
      </c>
      <c r="C6" s="8">
        <v>1.0170395128052656E-2</v>
      </c>
    </row>
    <row r="7" spans="1:3" x14ac:dyDescent="0.2">
      <c r="A7" s="2" t="s">
        <v>57</v>
      </c>
      <c r="B7" s="49">
        <v>58400</v>
      </c>
      <c r="C7" s="8">
        <v>0.23949640140253028</v>
      </c>
    </row>
    <row r="8" spans="1:3" x14ac:dyDescent="0.2">
      <c r="A8" s="2" t="s">
        <v>66</v>
      </c>
      <c r="B8" s="49">
        <v>78000</v>
      </c>
      <c r="C8" s="8">
        <v>0.31987533064036583</v>
      </c>
    </row>
    <row r="9" spans="1:3" x14ac:dyDescent="0.2">
      <c r="A9" s="2" t="s">
        <v>13</v>
      </c>
      <c r="B9" s="49">
        <v>4320</v>
      </c>
      <c r="C9" s="8">
        <v>1.7716172158543337E-2</v>
      </c>
    </row>
    <row r="10" spans="1:3" x14ac:dyDescent="0.2">
      <c r="A10" s="2" t="s">
        <v>43</v>
      </c>
      <c r="B10" s="49">
        <v>48500</v>
      </c>
      <c r="C10" s="8">
        <v>0.19889684020586848</v>
      </c>
    </row>
    <row r="11" spans="1:3" x14ac:dyDescent="0.2">
      <c r="A11" s="2" t="s">
        <v>34</v>
      </c>
      <c r="B11" s="49">
        <v>15750</v>
      </c>
      <c r="C11" s="8">
        <v>6.4590210994689243E-2</v>
      </c>
    </row>
    <row r="12" spans="1:3" x14ac:dyDescent="0.2">
      <c r="A12" s="2" t="s">
        <v>36</v>
      </c>
      <c r="B12" s="49">
        <v>1060</v>
      </c>
      <c r="C12" s="8">
        <v>4.3470237240870223E-3</v>
      </c>
    </row>
    <row r="13" spans="1:3" x14ac:dyDescent="0.2">
      <c r="A13" s="2" t="s">
        <v>61</v>
      </c>
      <c r="B13" s="49">
        <v>27000</v>
      </c>
      <c r="C13" s="8">
        <v>0.11072607599089586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AFA6-C949-E149-8F0B-3454B4C10C06}">
  <dimension ref="A3:C8"/>
  <sheetViews>
    <sheetView workbookViewId="0">
      <selection activeCell="E34" sqref="E34"/>
    </sheetView>
  </sheetViews>
  <sheetFormatPr baseColWidth="10" defaultRowHeight="16" x14ac:dyDescent="0.2"/>
  <cols>
    <col min="1" max="1" width="15.1640625" bestFit="1" customWidth="1"/>
    <col min="2" max="2" width="17.1640625" bestFit="1" customWidth="1"/>
    <col min="3" max="3" width="16" bestFit="1" customWidth="1"/>
  </cols>
  <sheetData>
    <row r="3" spans="1:3" x14ac:dyDescent="0.2">
      <c r="A3" s="3" t="s">
        <v>315</v>
      </c>
      <c r="B3" t="s">
        <v>320</v>
      </c>
      <c r="C3" t="s">
        <v>313</v>
      </c>
    </row>
    <row r="4" spans="1:3" x14ac:dyDescent="0.2">
      <c r="A4" s="2" t="s">
        <v>51</v>
      </c>
      <c r="B4" s="49">
        <v>1035</v>
      </c>
      <c r="C4" s="8">
        <v>4.2444995796510074E-3</v>
      </c>
    </row>
    <row r="5" spans="1:3" x14ac:dyDescent="0.2">
      <c r="A5" s="2" t="s">
        <v>37</v>
      </c>
      <c r="B5" s="49">
        <v>3540</v>
      </c>
      <c r="C5" s="8">
        <v>1.4517418852139679E-2</v>
      </c>
    </row>
    <row r="6" spans="1:3" x14ac:dyDescent="0.2">
      <c r="A6" s="2" t="s">
        <v>21</v>
      </c>
      <c r="B6" s="49">
        <v>129950</v>
      </c>
      <c r="C6" s="8">
        <v>0.5329205027784043</v>
      </c>
    </row>
    <row r="7" spans="1:3" x14ac:dyDescent="0.2">
      <c r="A7" s="2" t="s">
        <v>14</v>
      </c>
      <c r="B7" s="49">
        <v>4320</v>
      </c>
      <c r="C7" s="8">
        <v>1.7716172158543337E-2</v>
      </c>
    </row>
    <row r="8" spans="1:3" x14ac:dyDescent="0.2">
      <c r="A8" s="2" t="s">
        <v>62</v>
      </c>
      <c r="B8" s="49">
        <v>105000</v>
      </c>
      <c r="C8" s="8">
        <v>0.43060140663126167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BF758-EB24-E440-A0E8-6B4C00BB044D}">
  <dimension ref="A3:B13"/>
  <sheetViews>
    <sheetView topLeftCell="A5" zoomScale="127" workbookViewId="0">
      <selection activeCell="L20" sqref="L20"/>
    </sheetView>
  </sheetViews>
  <sheetFormatPr baseColWidth="10" defaultRowHeight="16" x14ac:dyDescent="0.2"/>
  <cols>
    <col min="1" max="1" width="13.1640625" bestFit="1" customWidth="1"/>
    <col min="2" max="2" width="14.1640625" bestFit="1" customWidth="1"/>
    <col min="3" max="3" width="16" bestFit="1" customWidth="1"/>
  </cols>
  <sheetData>
    <row r="3" spans="1:2" x14ac:dyDescent="0.2">
      <c r="A3" s="3" t="s">
        <v>315</v>
      </c>
      <c r="B3" t="s">
        <v>314</v>
      </c>
    </row>
    <row r="4" spans="1:2" x14ac:dyDescent="0.2">
      <c r="A4" s="2" t="s">
        <v>73</v>
      </c>
      <c r="B4" s="49">
        <v>56</v>
      </c>
    </row>
    <row r="5" spans="1:2" x14ac:dyDescent="0.2">
      <c r="A5" s="2" t="s">
        <v>58</v>
      </c>
      <c r="B5" s="49">
        <v>66</v>
      </c>
    </row>
    <row r="6" spans="1:2" x14ac:dyDescent="0.2">
      <c r="A6" s="2" t="s">
        <v>52</v>
      </c>
      <c r="B6" s="49">
        <v>72</v>
      </c>
    </row>
    <row r="7" spans="1:2" x14ac:dyDescent="0.2">
      <c r="A7" s="2" t="s">
        <v>22</v>
      </c>
      <c r="B7" s="49">
        <v>66</v>
      </c>
    </row>
    <row r="8" spans="1:2" x14ac:dyDescent="0.2">
      <c r="A8" s="2" t="s">
        <v>15</v>
      </c>
      <c r="B8" s="49">
        <v>95</v>
      </c>
    </row>
    <row r="9" spans="1:2" x14ac:dyDescent="0.2">
      <c r="A9" s="2" t="s">
        <v>81</v>
      </c>
      <c r="B9" s="49">
        <v>88</v>
      </c>
    </row>
    <row r="10" spans="1:2" x14ac:dyDescent="0.2">
      <c r="A10" s="2" t="s">
        <v>26</v>
      </c>
      <c r="B10" s="49">
        <v>71</v>
      </c>
    </row>
    <row r="11" spans="1:2" x14ac:dyDescent="0.2">
      <c r="A11" s="2" t="s">
        <v>55</v>
      </c>
      <c r="B11" s="49">
        <v>75</v>
      </c>
    </row>
    <row r="12" spans="1:2" x14ac:dyDescent="0.2">
      <c r="A12" s="2" t="s">
        <v>30</v>
      </c>
      <c r="B12" s="49">
        <v>83</v>
      </c>
    </row>
    <row r="13" spans="1:2" x14ac:dyDescent="0.2">
      <c r="A13" s="2" t="s">
        <v>44</v>
      </c>
      <c r="B13" s="49">
        <v>42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B61E5-B3BD-8948-B989-924F73955644}">
  <dimension ref="A3:B11"/>
  <sheetViews>
    <sheetView topLeftCell="B6" zoomScale="139" workbookViewId="0">
      <selection activeCell="B23" sqref="B23"/>
    </sheetView>
  </sheetViews>
  <sheetFormatPr baseColWidth="10" defaultRowHeight="16" x14ac:dyDescent="0.2"/>
  <cols>
    <col min="1" max="1" width="13" bestFit="1" customWidth="1"/>
    <col min="2" max="2" width="16.6640625" bestFit="1" customWidth="1"/>
  </cols>
  <sheetData>
    <row r="3" spans="1:2" x14ac:dyDescent="0.2">
      <c r="A3" s="3" t="s">
        <v>315</v>
      </c>
      <c r="B3" t="s">
        <v>313</v>
      </c>
    </row>
    <row r="4" spans="1:2" x14ac:dyDescent="0.2">
      <c r="A4" s="2" t="s">
        <v>323</v>
      </c>
      <c r="B4" s="49">
        <v>42975</v>
      </c>
    </row>
    <row r="5" spans="1:2" x14ac:dyDescent="0.2">
      <c r="A5" s="2" t="s">
        <v>324</v>
      </c>
      <c r="B5" s="49">
        <v>42650</v>
      </c>
    </row>
    <row r="6" spans="1:2" x14ac:dyDescent="0.2">
      <c r="A6" s="2" t="s">
        <v>325</v>
      </c>
      <c r="B6" s="49">
        <v>26930</v>
      </c>
    </row>
    <row r="7" spans="1:2" x14ac:dyDescent="0.2">
      <c r="A7" s="2" t="s">
        <v>326</v>
      </c>
      <c r="B7" s="49">
        <v>40815</v>
      </c>
    </row>
    <row r="8" spans="1:2" x14ac:dyDescent="0.2">
      <c r="A8" s="2" t="s">
        <v>327</v>
      </c>
      <c r="B8" s="49">
        <v>32715</v>
      </c>
    </row>
    <row r="9" spans="1:2" x14ac:dyDescent="0.2">
      <c r="A9" s="2" t="s">
        <v>328</v>
      </c>
      <c r="B9" s="49">
        <v>19625</v>
      </c>
    </row>
    <row r="10" spans="1:2" x14ac:dyDescent="0.2">
      <c r="A10" s="2" t="s">
        <v>329</v>
      </c>
      <c r="B10" s="49">
        <v>38135</v>
      </c>
    </row>
    <row r="11" spans="1:2" x14ac:dyDescent="0.2">
      <c r="A11" s="2" t="s">
        <v>305</v>
      </c>
      <c r="B11" s="49">
        <v>243845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54A7D-68BC-784D-B086-474BDB04D738}">
  <dimension ref="A3:F14"/>
  <sheetViews>
    <sheetView workbookViewId="0">
      <selection activeCell="A15" sqref="A15"/>
    </sheetView>
  </sheetViews>
  <sheetFormatPr baseColWidth="10" defaultRowHeight="16" x14ac:dyDescent="0.2"/>
  <cols>
    <col min="1" max="1" width="22.6640625" bestFit="1" customWidth="1"/>
    <col min="2" max="2" width="16" bestFit="1" customWidth="1"/>
    <col min="3" max="3" width="10.6640625" bestFit="1" customWidth="1"/>
    <col min="4" max="4" width="10" bestFit="1" customWidth="1"/>
    <col min="5" max="5" width="8.6640625" bestFit="1" customWidth="1"/>
    <col min="6" max="6" width="6.83203125" bestFit="1" customWidth="1"/>
  </cols>
  <sheetData>
    <row r="3" spans="1:6" x14ac:dyDescent="0.2">
      <c r="A3" s="3" t="s">
        <v>308</v>
      </c>
      <c r="B3" s="3" t="s">
        <v>307</v>
      </c>
    </row>
    <row r="4" spans="1:6" x14ac:dyDescent="0.2">
      <c r="A4" s="3" t="s">
        <v>315</v>
      </c>
      <c r="B4" t="s">
        <v>28</v>
      </c>
      <c r="C4" t="s">
        <v>32</v>
      </c>
      <c r="D4" t="s">
        <v>17</v>
      </c>
      <c r="E4" t="s">
        <v>59</v>
      </c>
      <c r="F4" t="s">
        <v>40</v>
      </c>
    </row>
    <row r="5" spans="1:6" x14ac:dyDescent="0.2">
      <c r="A5" s="2" t="s">
        <v>73</v>
      </c>
      <c r="B5" s="49">
        <v>2</v>
      </c>
      <c r="C5" s="49">
        <v>4</v>
      </c>
      <c r="D5" s="49">
        <v>9</v>
      </c>
      <c r="E5" s="49">
        <v>3</v>
      </c>
      <c r="F5" s="49">
        <v>4</v>
      </c>
    </row>
    <row r="6" spans="1:6" x14ac:dyDescent="0.2">
      <c r="A6" s="2" t="s">
        <v>58</v>
      </c>
      <c r="B6" s="49">
        <v>2</v>
      </c>
      <c r="C6" s="49">
        <v>8</v>
      </c>
      <c r="D6" s="49">
        <v>3</v>
      </c>
      <c r="E6" s="49">
        <v>4</v>
      </c>
      <c r="F6" s="49">
        <v>6</v>
      </c>
    </row>
    <row r="7" spans="1:6" x14ac:dyDescent="0.2">
      <c r="A7" s="2" t="s">
        <v>52</v>
      </c>
      <c r="B7" s="49">
        <v>4</v>
      </c>
      <c r="C7" s="49">
        <v>2</v>
      </c>
      <c r="D7" s="49">
        <v>7</v>
      </c>
      <c r="E7" s="49">
        <v>7</v>
      </c>
      <c r="F7" s="49">
        <v>6</v>
      </c>
    </row>
    <row r="8" spans="1:6" x14ac:dyDescent="0.2">
      <c r="A8" s="2" t="s">
        <v>22</v>
      </c>
      <c r="B8" s="49">
        <v>5</v>
      </c>
      <c r="C8" s="49">
        <v>4</v>
      </c>
      <c r="D8" s="49">
        <v>4</v>
      </c>
      <c r="E8" s="49">
        <v>4</v>
      </c>
      <c r="F8" s="49">
        <v>5</v>
      </c>
    </row>
    <row r="9" spans="1:6" x14ac:dyDescent="0.2">
      <c r="A9" s="2" t="s">
        <v>15</v>
      </c>
      <c r="B9" s="49">
        <v>6</v>
      </c>
      <c r="C9" s="49">
        <v>8</v>
      </c>
      <c r="D9" s="49">
        <v>8</v>
      </c>
      <c r="E9" s="49">
        <v>7</v>
      </c>
      <c r="F9" s="49">
        <v>3</v>
      </c>
    </row>
    <row r="10" spans="1:6" x14ac:dyDescent="0.2">
      <c r="A10" s="2" t="s">
        <v>81</v>
      </c>
      <c r="B10" s="49">
        <v>11</v>
      </c>
      <c r="C10" s="49">
        <v>5</v>
      </c>
      <c r="D10" s="49">
        <v>4</v>
      </c>
      <c r="E10" s="49">
        <v>3</v>
      </c>
      <c r="F10" s="49">
        <v>7</v>
      </c>
    </row>
    <row r="11" spans="1:6" x14ac:dyDescent="0.2">
      <c r="A11" s="2" t="s">
        <v>26</v>
      </c>
      <c r="B11" s="49">
        <v>4</v>
      </c>
      <c r="C11" s="49">
        <v>8</v>
      </c>
      <c r="D11" s="49">
        <v>3</v>
      </c>
      <c r="E11" s="49">
        <v>5</v>
      </c>
      <c r="F11" s="49">
        <v>6</v>
      </c>
    </row>
    <row r="12" spans="1:6" x14ac:dyDescent="0.2">
      <c r="A12" s="2" t="s">
        <v>55</v>
      </c>
      <c r="B12" s="49">
        <v>2</v>
      </c>
      <c r="C12" s="49">
        <v>4</v>
      </c>
      <c r="D12" s="49">
        <v>7</v>
      </c>
      <c r="E12" s="49">
        <v>3</v>
      </c>
      <c r="F12" s="49">
        <v>8</v>
      </c>
    </row>
    <row r="13" spans="1:6" x14ac:dyDescent="0.2">
      <c r="A13" s="2" t="s">
        <v>30</v>
      </c>
      <c r="B13" s="49">
        <v>4</v>
      </c>
      <c r="C13" s="49">
        <v>8</v>
      </c>
      <c r="D13" s="49">
        <v>5</v>
      </c>
      <c r="E13" s="49">
        <v>3</v>
      </c>
      <c r="F13" s="49">
        <v>9</v>
      </c>
    </row>
    <row r="14" spans="1:6" x14ac:dyDescent="0.2">
      <c r="A14" s="2" t="s">
        <v>44</v>
      </c>
      <c r="B14" s="49">
        <v>1</v>
      </c>
      <c r="C14" s="49">
        <v>3</v>
      </c>
      <c r="D14" s="49">
        <v>3</v>
      </c>
      <c r="E14" s="49">
        <v>3</v>
      </c>
      <c r="F14" s="49">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sales and quantity </vt:lpstr>
      <vt:lpstr>status bar </vt:lpstr>
      <vt:lpstr>monthly sales</vt:lpstr>
      <vt:lpstr>sales based on state</vt:lpstr>
      <vt:lpstr>sales based on products </vt:lpstr>
      <vt:lpstr>sales based on category</vt:lpstr>
      <vt:lpstr>quantity sales </vt:lpstr>
      <vt:lpstr>line chart </vt:lpstr>
      <vt:lpstr>means of payment </vt:lpstr>
      <vt:lpstr>amazon_sales data_</vt:lpstr>
      <vt:lpstr>Dashboard</vt:lpstr>
      <vt:lpstr>Sheet1</vt:lpstr>
      <vt:lpstr>today's date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Pralhad MAHAT</dc:creator>
  <cp:lastModifiedBy>Pralhad MAHAT</cp:lastModifiedBy>
  <dcterms:created xsi:type="dcterms:W3CDTF">2025-04-28T03:32:41Z</dcterms:created>
  <dcterms:modified xsi:type="dcterms:W3CDTF">2025-06-06T04:42:51Z</dcterms:modified>
</cp:coreProperties>
</file>