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tables/table1.xml" ContentType="application/vnd.openxmlformats-officedocument.spreadsheetml.table+xml"/>
  <Override PartName="/xl/drawings/drawing2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"/>
    </mc:Choice>
  </mc:AlternateContent>
  <xr:revisionPtr revIDLastSave="0" documentId="13_ncr:1_{2B1EF42F-1016-4673-B42C-3F968FBB6A21}" xr6:coauthVersionLast="47" xr6:coauthVersionMax="47" xr10:uidLastSave="{00000000-0000-0000-0000-000000000000}"/>
  <bookViews>
    <workbookView xWindow="-120" yWindow="-120" windowWidth="20730" windowHeight="11040" activeTab="4" xr2:uid="{2F0ED997-DE00-45BA-BC0D-FBDE0AD41DA9}"/>
  </bookViews>
  <sheets>
    <sheet name="Sum" sheetId="1" r:id="rId1"/>
    <sheet name="Sumif" sheetId="2" r:id="rId2"/>
    <sheet name="Sumifs" sheetId="18" r:id="rId3"/>
    <sheet name="Product" sheetId="3" r:id="rId4"/>
    <sheet name="Max" sheetId="4" r:id="rId5"/>
    <sheet name="LEN" sheetId="5" r:id="rId6"/>
    <sheet name=" Count &amp; Counta" sheetId="6" r:id="rId7"/>
    <sheet name="Countif" sheetId="7" r:id="rId8"/>
    <sheet name="Countifs" sheetId="19" r:id="rId9"/>
    <sheet name="Average" sheetId="8" r:id="rId10"/>
    <sheet name=" Proper &amp; upper" sheetId="9" r:id="rId11"/>
    <sheet name="Concatenate" sheetId="10" r:id="rId12"/>
    <sheet name=" Large &amp; Small" sheetId="11" r:id="rId13"/>
    <sheet name="Roman" sheetId="12" r:id="rId14"/>
    <sheet name="IF" sheetId="13" r:id="rId15"/>
    <sheet name=" Left &amp; Right" sheetId="14" r:id="rId16"/>
    <sheet name="CountBlank" sheetId="15" r:id="rId17"/>
    <sheet name="Date &amp; Time" sheetId="16" r:id="rId18"/>
    <sheet name="Month &amp; Datedif" sheetId="17" r:id="rId19"/>
    <sheet name="VLookup" sheetId="20" r:id="rId20"/>
    <sheet name="HLookup" sheetId="21" r:id="rId21"/>
    <sheet name="XLookup" sheetId="22" r:id="rId22"/>
    <sheet name="Picture Lookup" sheetId="23" r:id="rId23"/>
    <sheet name="Filter" sheetId="24" r:id="rId24"/>
    <sheet name="&amp;" sheetId="25" r:id="rId25"/>
    <sheet name="Textjoin" sheetId="26" r:id="rId26"/>
  </sheets>
  <definedNames>
    <definedName name="abc">_xlfn.XLOOKUP('Picture Lookup'!$E$5,#REF!,#REF!)</definedName>
    <definedName name="IMAGE">_xlfn.XLOOKUP('Picture Lookup'!$A$6,#REF!,#REF!)</definedName>
    <definedName name="Picture_lookup">'Picture Lookup'!$F$5</definedName>
    <definedName name="px">_xlfn.XLOOKUP('Picture Lookup'!$E$5,'Picture Lookup'!$A$5:$A$8,'Picture Lookup'!XFB1:XFB4)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4" i="19" l="1"/>
  <c r="J19" i="7"/>
  <c r="J18" i="7"/>
  <c r="H15" i="19"/>
  <c r="H14" i="18"/>
  <c r="H13" i="18"/>
  <c r="G39" i="2"/>
  <c r="G38" i="2"/>
  <c r="G37" i="2"/>
  <c r="G36" i="2"/>
  <c r="G26" i="2"/>
  <c r="G23" i="2"/>
  <c r="E8" i="26"/>
  <c r="E9" i="26"/>
  <c r="E10" i="26"/>
  <c r="E11" i="26"/>
  <c r="E12" i="26"/>
  <c r="E13" i="26"/>
  <c r="E14" i="26"/>
  <c r="E7" i="26"/>
  <c r="F6" i="25"/>
  <c r="F11" i="25"/>
  <c r="F12" i="25"/>
  <c r="F13" i="25"/>
  <c r="F10" i="25"/>
  <c r="F7" i="25"/>
  <c r="F8" i="25"/>
  <c r="F9" i="25"/>
  <c r="J23" i="24" a="1"/>
  <c r="J23" i="24" s="1"/>
  <c r="J16" i="24" a="1"/>
  <c r="J16" i="24" s="1"/>
  <c r="I6" i="24" a="1"/>
  <c r="I6" i="24" s="1"/>
  <c r="F5" i="23"/>
  <c r="H28" i="22"/>
  <c r="H25" i="22"/>
  <c r="K23" i="22"/>
  <c r="K24" i="22"/>
  <c r="K25" i="22"/>
  <c r="K26" i="22"/>
  <c r="K22" i="22"/>
  <c r="H22" i="22"/>
  <c r="E26" i="22"/>
  <c r="D26" i="22"/>
  <c r="C26" i="22"/>
  <c r="B26" i="22"/>
  <c r="G17" i="22"/>
  <c r="I14" i="22"/>
  <c r="J14" i="22"/>
  <c r="K14" i="22"/>
  <c r="H14" i="22"/>
  <c r="H10" i="22"/>
  <c r="H6" i="22"/>
  <c r="L7" i="21"/>
  <c r="L8" i="21"/>
  <c r="L9" i="21"/>
  <c r="L10" i="21"/>
  <c r="L6" i="21"/>
  <c r="I12" i="21"/>
  <c r="I9" i="21"/>
  <c r="I6" i="21"/>
  <c r="D10" i="21"/>
  <c r="E10" i="21"/>
  <c r="F10" i="21"/>
  <c r="C10" i="21"/>
  <c r="J17" i="20"/>
  <c r="K17" i="20"/>
  <c r="L17" i="20"/>
  <c r="I17" i="20"/>
  <c r="K15" i="20"/>
  <c r="L15" i="20"/>
  <c r="J15" i="20"/>
  <c r="I15" i="20"/>
  <c r="L14" i="20"/>
  <c r="K14" i="20"/>
  <c r="J14" i="20"/>
  <c r="I14" i="20"/>
  <c r="I10" i="20"/>
  <c r="I6" i="20"/>
  <c r="I12" i="24" l="1" a="1"/>
  <c r="I12" i="24" s="1"/>
  <c r="I13" i="24" a="1"/>
  <c r="I13" i="24" s="1"/>
  <c r="H8" i="19"/>
  <c r="H7" i="19"/>
  <c r="G8" i="19"/>
  <c r="G7" i="19"/>
  <c r="H6" i="19"/>
  <c r="G6" i="19"/>
  <c r="H7" i="18"/>
  <c r="H8" i="18"/>
  <c r="G8" i="18"/>
  <c r="G7" i="18"/>
  <c r="H6" i="18"/>
  <c r="G6" i="18"/>
  <c r="G7" i="17"/>
  <c r="G6" i="17"/>
  <c r="G5" i="17"/>
  <c r="C6" i="17"/>
  <c r="C7" i="17"/>
  <c r="C8" i="17"/>
  <c r="C5" i="17"/>
  <c r="K5" i="16"/>
  <c r="I5" i="16"/>
  <c r="G7" i="16"/>
  <c r="G6" i="16"/>
  <c r="G5" i="16"/>
  <c r="B5" i="16"/>
  <c r="F6" i="15"/>
  <c r="G6" i="14"/>
  <c r="G7" i="14"/>
  <c r="G8" i="14"/>
  <c r="G9" i="14"/>
  <c r="G10" i="14"/>
  <c r="G11" i="14"/>
  <c r="G12" i="14"/>
  <c r="G5" i="14"/>
  <c r="D6" i="14"/>
  <c r="D7" i="14"/>
  <c r="D8" i="14"/>
  <c r="D9" i="14"/>
  <c r="D10" i="14"/>
  <c r="D11" i="14"/>
  <c r="D5" i="14"/>
  <c r="E8" i="13"/>
  <c r="E9" i="13"/>
  <c r="E10" i="13"/>
  <c r="E11" i="13"/>
  <c r="E12" i="13"/>
  <c r="E13" i="13"/>
  <c r="E14" i="13"/>
  <c r="E15" i="13"/>
  <c r="E16" i="13"/>
  <c r="E7" i="13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6" i="12"/>
  <c r="L10" i="11"/>
  <c r="L9" i="11"/>
  <c r="K7" i="11"/>
  <c r="F10" i="11"/>
  <c r="F9" i="11"/>
  <c r="E7" i="11"/>
  <c r="J7" i="10"/>
  <c r="J8" i="10"/>
  <c r="J9" i="10"/>
  <c r="J10" i="10"/>
  <c r="J11" i="10"/>
  <c r="J6" i="10"/>
  <c r="D7" i="10"/>
  <c r="D8" i="10"/>
  <c r="D9" i="10"/>
  <c r="D10" i="10"/>
  <c r="D11" i="10"/>
  <c r="D6" i="10"/>
  <c r="I7" i="9"/>
  <c r="I8" i="9"/>
  <c r="I9" i="9"/>
  <c r="I10" i="9"/>
  <c r="I11" i="9"/>
  <c r="I6" i="9"/>
  <c r="F7" i="9"/>
  <c r="F8" i="9"/>
  <c r="F9" i="9"/>
  <c r="F10" i="9"/>
  <c r="F11" i="9"/>
  <c r="F6" i="9"/>
  <c r="C7" i="9"/>
  <c r="C8" i="9"/>
  <c r="C9" i="9"/>
  <c r="C10" i="9"/>
  <c r="C11" i="9"/>
  <c r="C6" i="9"/>
  <c r="E12" i="8"/>
  <c r="D12" i="8"/>
  <c r="C12" i="8"/>
  <c r="H6" i="7"/>
  <c r="I6" i="7"/>
  <c r="H7" i="7"/>
  <c r="I7" i="7"/>
  <c r="H8" i="7"/>
  <c r="I8" i="7"/>
  <c r="H9" i="7"/>
  <c r="I9" i="7"/>
  <c r="H10" i="7"/>
  <c r="I10" i="7"/>
  <c r="H11" i="7"/>
  <c r="I11" i="7"/>
  <c r="H12" i="7"/>
  <c r="I12" i="7"/>
  <c r="H13" i="7"/>
  <c r="I13" i="7"/>
  <c r="H14" i="7"/>
  <c r="I14" i="7"/>
  <c r="I5" i="7"/>
  <c r="H5" i="7"/>
  <c r="E5" i="6"/>
  <c r="J6" i="6"/>
  <c r="C6" i="5"/>
  <c r="C7" i="5"/>
  <c r="C8" i="5"/>
  <c r="C9" i="5"/>
  <c r="C10" i="5"/>
  <c r="C11" i="5"/>
  <c r="C12" i="5"/>
  <c r="C5" i="5"/>
  <c r="E4" i="4"/>
  <c r="E6" i="3"/>
  <c r="E7" i="3"/>
  <c r="E8" i="3"/>
  <c r="E9" i="3"/>
  <c r="E10" i="3"/>
  <c r="E11" i="3"/>
  <c r="E12" i="3"/>
  <c r="E13" i="3"/>
  <c r="E14" i="3"/>
  <c r="E5" i="3"/>
  <c r="H6" i="2"/>
  <c r="E17" i="2"/>
  <c r="F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<sst xmlns="http://schemas.openxmlformats.org/spreadsheetml/2006/main" count="873" uniqueCount="263">
  <si>
    <t>Bill NO.</t>
  </si>
  <si>
    <t>Product</t>
  </si>
  <si>
    <t>Qty</t>
  </si>
  <si>
    <t>Rate</t>
  </si>
  <si>
    <t>Total Amount</t>
  </si>
  <si>
    <t>ax-01</t>
  </si>
  <si>
    <t>ax-02</t>
  </si>
  <si>
    <t>ax-03</t>
  </si>
  <si>
    <t>ax-04</t>
  </si>
  <si>
    <t>ax-05</t>
  </si>
  <si>
    <t>ax-06</t>
  </si>
  <si>
    <t>ax-07</t>
  </si>
  <si>
    <t>ax-08</t>
  </si>
  <si>
    <t>ax-09</t>
  </si>
  <si>
    <t>ax-10</t>
  </si>
  <si>
    <t>Jeans</t>
  </si>
  <si>
    <t>T-shirt</t>
  </si>
  <si>
    <t>Pants</t>
  </si>
  <si>
    <t>Pajamas</t>
  </si>
  <si>
    <t>Hat</t>
  </si>
  <si>
    <t>Grand Total</t>
  </si>
  <si>
    <t>T-shirt Total</t>
  </si>
  <si>
    <t>Students Name</t>
  </si>
  <si>
    <t>Suresh</t>
  </si>
  <si>
    <t>Akash</t>
  </si>
  <si>
    <t>Mohan</t>
  </si>
  <si>
    <t>Deepak</t>
  </si>
  <si>
    <t>Tarun</t>
  </si>
  <si>
    <t>Devesh</t>
  </si>
  <si>
    <t>Manish</t>
  </si>
  <si>
    <t>Pankaj</t>
  </si>
  <si>
    <t>Kalicharan</t>
  </si>
  <si>
    <t>Poonam</t>
  </si>
  <si>
    <t>Maximum Marks</t>
  </si>
  <si>
    <t>Total Marks</t>
  </si>
  <si>
    <t>MAX</t>
  </si>
  <si>
    <t>ID Numbers</t>
  </si>
  <si>
    <t>Number Digit</t>
  </si>
  <si>
    <t>ax0022345</t>
  </si>
  <si>
    <t>ax12345</t>
  </si>
  <si>
    <t>ax7654322</t>
  </si>
  <si>
    <t>ax!23456789</t>
  </si>
  <si>
    <t>ax1234567800</t>
  </si>
  <si>
    <t>ax13</t>
  </si>
  <si>
    <t>ax11345667786544</t>
  </si>
  <si>
    <t>ax121</t>
  </si>
  <si>
    <t>Emp.Names</t>
  </si>
  <si>
    <t>Pay Salary</t>
  </si>
  <si>
    <t>Count</t>
  </si>
  <si>
    <t>Name</t>
  </si>
  <si>
    <t>COUNTA</t>
  </si>
  <si>
    <t>Stu_Names</t>
  </si>
  <si>
    <t>Mon</t>
  </si>
  <si>
    <t>Tue</t>
  </si>
  <si>
    <t>Wed</t>
  </si>
  <si>
    <t>Thu</t>
  </si>
  <si>
    <t>Sat</t>
  </si>
  <si>
    <t>Total Peresent</t>
  </si>
  <si>
    <t>Total Absent</t>
  </si>
  <si>
    <t>P</t>
  </si>
  <si>
    <t>A</t>
  </si>
  <si>
    <t>Coat</t>
  </si>
  <si>
    <t>January</t>
  </si>
  <si>
    <t>February</t>
  </si>
  <si>
    <t>March</t>
  </si>
  <si>
    <t>April</t>
  </si>
  <si>
    <t>May</t>
  </si>
  <si>
    <t>June</t>
  </si>
  <si>
    <t>Per Month Average</t>
  </si>
  <si>
    <t>Name List</t>
  </si>
  <si>
    <t>First Character Capital</t>
  </si>
  <si>
    <t>ram pal</t>
  </si>
  <si>
    <t>jatin singh</t>
  </si>
  <si>
    <t>om prakash</t>
  </si>
  <si>
    <t>kiran kumari</t>
  </si>
  <si>
    <t>harish kumar</t>
  </si>
  <si>
    <t>mohan</t>
  </si>
  <si>
    <t>mohan lal</t>
  </si>
  <si>
    <t>All Character Capital</t>
  </si>
  <si>
    <t xml:space="preserve"> </t>
  </si>
  <si>
    <t>First Name</t>
  </si>
  <si>
    <t>Last Name</t>
  </si>
  <si>
    <t>ram</t>
  </si>
  <si>
    <t xml:space="preserve">jatin </t>
  </si>
  <si>
    <t>om</t>
  </si>
  <si>
    <t>kiran</t>
  </si>
  <si>
    <t>harish</t>
  </si>
  <si>
    <t>pal</t>
  </si>
  <si>
    <t>shingh</t>
  </si>
  <si>
    <t>prakash</t>
  </si>
  <si>
    <t>kumari</t>
  </si>
  <si>
    <t>kumar</t>
  </si>
  <si>
    <t>lal</t>
  </si>
  <si>
    <t xml:space="preserve">Product </t>
  </si>
  <si>
    <t>Total Sales</t>
  </si>
  <si>
    <t>Trouser</t>
  </si>
  <si>
    <t>Sweater</t>
  </si>
  <si>
    <t>Dress</t>
  </si>
  <si>
    <t>LARGE</t>
  </si>
  <si>
    <t>SMALL</t>
  </si>
  <si>
    <t>Numbers</t>
  </si>
  <si>
    <t>Roman</t>
  </si>
  <si>
    <t>Pajama</t>
  </si>
  <si>
    <t>Prize</t>
  </si>
  <si>
    <t>Weeks Name</t>
  </si>
  <si>
    <t>left 3 Character</t>
  </si>
  <si>
    <t>Sunday</t>
  </si>
  <si>
    <t>Monday</t>
  </si>
  <si>
    <t>Tuesday</t>
  </si>
  <si>
    <t>Wednesday</t>
  </si>
  <si>
    <t>Thursday</t>
  </si>
  <si>
    <t>Friday</t>
  </si>
  <si>
    <t>Saturday</t>
  </si>
  <si>
    <t>mobile number</t>
  </si>
  <si>
    <t>Right 4 Digit</t>
  </si>
  <si>
    <t>Mobile</t>
  </si>
  <si>
    <t>Count Blank Cell</t>
  </si>
  <si>
    <t>Yesterday</t>
  </si>
  <si>
    <t>Today</t>
  </si>
  <si>
    <t>Tomorrow</t>
  </si>
  <si>
    <t>Days</t>
  </si>
  <si>
    <t>Months</t>
  </si>
  <si>
    <t>Date of Birth</t>
  </si>
  <si>
    <t>Year</t>
  </si>
  <si>
    <t>Month</t>
  </si>
  <si>
    <t>Day</t>
  </si>
  <si>
    <t>datedif(a1,today(),"y"</t>
  </si>
  <si>
    <t>datedif(a2,today(),"YM"</t>
  </si>
  <si>
    <t>datedif(A4,today(),"MD"</t>
  </si>
  <si>
    <t>All Character small</t>
  </si>
  <si>
    <t>RAM PAL</t>
  </si>
  <si>
    <t>JATIN SINGH</t>
  </si>
  <si>
    <t>OM PRAKASH</t>
  </si>
  <si>
    <t>KIRAN KUMARI</t>
  </si>
  <si>
    <t>HARISH KUMAR</t>
  </si>
  <si>
    <t>MOHAN LAL</t>
  </si>
  <si>
    <t>Full Name</t>
  </si>
  <si>
    <t>Result</t>
  </si>
  <si>
    <t xml:space="preserve"> Q:     First alphabates Captial and concate</t>
  </si>
  <si>
    <t>2nd large :</t>
  </si>
  <si>
    <t>3rd large :</t>
  </si>
  <si>
    <t>3rd small for Sale :</t>
  </si>
  <si>
    <t>2nd Small for sale :</t>
  </si>
  <si>
    <t>total sale &gt; 50000 ---&gt; Laptop</t>
  </si>
  <si>
    <t>total sale &lt; 50000 ----&gt; Tab</t>
  </si>
  <si>
    <t>DATEDIF(DATE_SELECT,TODAY(),"Y"/"M"/"D")</t>
  </si>
  <si>
    <t>Apple</t>
  </si>
  <si>
    <t>Banana</t>
  </si>
  <si>
    <t>Orange</t>
  </si>
  <si>
    <t>North</t>
  </si>
  <si>
    <t>Region</t>
  </si>
  <si>
    <t>South</t>
  </si>
  <si>
    <t>Sales</t>
  </si>
  <si>
    <t xml:space="preserve">North </t>
  </si>
  <si>
    <t xml:space="preserve">South </t>
  </si>
  <si>
    <t>Product ID</t>
  </si>
  <si>
    <t>Product Name</t>
  </si>
  <si>
    <t>HardDisk</t>
  </si>
  <si>
    <t>Micophone</t>
  </si>
  <si>
    <t>Mobile Stand</t>
  </si>
  <si>
    <t>Laptop Stand</t>
  </si>
  <si>
    <t>Mic Holder</t>
  </si>
  <si>
    <t>Printer</t>
  </si>
  <si>
    <t>Scanner</t>
  </si>
  <si>
    <t>Monitor</t>
  </si>
  <si>
    <t>Mouse</t>
  </si>
  <si>
    <t>Keyboard</t>
  </si>
  <si>
    <t>HSN Code</t>
  </si>
  <si>
    <t>APO101</t>
  </si>
  <si>
    <t>APO102</t>
  </si>
  <si>
    <t>APO103</t>
  </si>
  <si>
    <t>APO104</t>
  </si>
  <si>
    <t>APO105</t>
  </si>
  <si>
    <t>APO106</t>
  </si>
  <si>
    <t>APO107</t>
  </si>
  <si>
    <t>APO108</t>
  </si>
  <si>
    <t>APO109</t>
  </si>
  <si>
    <t>APO110</t>
  </si>
  <si>
    <t>Seller Name</t>
  </si>
  <si>
    <t>Ram Traders</t>
  </si>
  <si>
    <t>Rajesh</t>
  </si>
  <si>
    <t>Shivam</t>
  </si>
  <si>
    <t>Sethi</t>
  </si>
  <si>
    <t>Rahul</t>
  </si>
  <si>
    <t>Aman</t>
  </si>
  <si>
    <t>Sohan</t>
  </si>
  <si>
    <t>Charu</t>
  </si>
  <si>
    <t>Rohan</t>
  </si>
  <si>
    <t>Sonu</t>
  </si>
  <si>
    <t>Qty Sold</t>
  </si>
  <si>
    <t xml:space="preserve">HSN Code </t>
  </si>
  <si>
    <t xml:space="preserve">Product ID </t>
  </si>
  <si>
    <r>
      <t>VLOOKUP(</t>
    </r>
    <r>
      <rPr>
        <i/>
        <sz val="14"/>
        <color rgb="FF00B0F0"/>
        <rFont val="Calibri"/>
        <family val="2"/>
        <scheme val="minor"/>
      </rPr>
      <t>lookup_value,table_array,</t>
    </r>
    <r>
      <rPr>
        <i/>
        <sz val="14"/>
        <color theme="5" tint="-0.249977111117893"/>
        <rFont val="Calibri"/>
        <family val="2"/>
        <scheme val="minor"/>
      </rPr>
      <t>coloumns(1,2)?f4 &gt; 0)</t>
    </r>
  </si>
  <si>
    <r>
      <t>vlookup(</t>
    </r>
    <r>
      <rPr>
        <i/>
        <sz val="14"/>
        <color rgb="FF002060"/>
        <rFont val="Calibri"/>
        <family val="2"/>
        <scheme val="minor"/>
      </rPr>
      <t>lookup_value,table_Array,col_index_number,0</t>
    </r>
    <r>
      <rPr>
        <i/>
        <sz val="14"/>
        <color rgb="FFFF0000"/>
        <rFont val="Calibri"/>
        <family val="2"/>
        <scheme val="minor"/>
      </rPr>
      <t>)</t>
    </r>
  </si>
  <si>
    <t>Q1 Sales</t>
  </si>
  <si>
    <t>Q2 Sales</t>
  </si>
  <si>
    <t>Q3 Sales</t>
  </si>
  <si>
    <t>Q4 Sales</t>
  </si>
  <si>
    <t>Total</t>
  </si>
  <si>
    <t>East</t>
  </si>
  <si>
    <t>West</t>
  </si>
  <si>
    <t xml:space="preserve">Region </t>
  </si>
  <si>
    <t>west</t>
  </si>
  <si>
    <t>dsaf</t>
  </si>
  <si>
    <t>region</t>
  </si>
  <si>
    <t>total</t>
  </si>
  <si>
    <t>hlookup(lookup_value,table_array,row_index_num,0)</t>
  </si>
  <si>
    <t>HLOOKUP(lookup_value,table_array,COLUMNS(1-2),0)</t>
  </si>
  <si>
    <r>
      <rPr>
        <i/>
        <sz val="14"/>
        <color theme="1"/>
        <rFont val="Calibri"/>
        <family val="2"/>
        <scheme val="minor"/>
      </rPr>
      <t xml:space="preserve">Found the Product ID 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8"/>
        <color rgb="FFFF0000"/>
        <rFont val="Calibri"/>
        <family val="2"/>
        <scheme val="minor"/>
      </rPr>
      <t>299</t>
    </r>
    <r>
      <rPr>
        <sz val="11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Seller Name</t>
    </r>
  </si>
  <si>
    <t>Ans: #N/A</t>
  </si>
  <si>
    <t>ID</t>
  </si>
  <si>
    <t>NAME</t>
  </si>
  <si>
    <t>IMAGE</t>
  </si>
  <si>
    <t xml:space="preserve">ID </t>
  </si>
  <si>
    <t>Python</t>
  </si>
  <si>
    <t>Power BI</t>
  </si>
  <si>
    <t>JAVA</t>
  </si>
  <si>
    <t>HTML</t>
  </si>
  <si>
    <t>Chandu</t>
  </si>
  <si>
    <t>Laptop</t>
  </si>
  <si>
    <t>error</t>
  </si>
  <si>
    <t>Raj</t>
  </si>
  <si>
    <t>Rohit</t>
  </si>
  <si>
    <t>Anil</t>
  </si>
  <si>
    <t>Reena</t>
  </si>
  <si>
    <t>Anjali</t>
  </si>
  <si>
    <t>Neha</t>
  </si>
  <si>
    <t>Singh</t>
  </si>
  <si>
    <t>Sharma</t>
  </si>
  <si>
    <t>Kumari</t>
  </si>
  <si>
    <t>Kumar</t>
  </si>
  <si>
    <t>Rajpoot</t>
  </si>
  <si>
    <t>Nehra</t>
  </si>
  <si>
    <t>Gender</t>
  </si>
  <si>
    <t>Male</t>
  </si>
  <si>
    <t>Female</t>
  </si>
  <si>
    <t xml:space="preserve">First Name </t>
  </si>
  <si>
    <t>Middle Name</t>
  </si>
  <si>
    <t>Ram</t>
  </si>
  <si>
    <t>Tewatia</t>
  </si>
  <si>
    <t>Rathor</t>
  </si>
  <si>
    <t>FULL NAME</t>
  </si>
  <si>
    <t>Total Qty Sold</t>
  </si>
  <si>
    <t>Printer HP</t>
  </si>
  <si>
    <t>HP Scanner</t>
  </si>
  <si>
    <t xml:space="preserve">HCL Monitor </t>
  </si>
  <si>
    <t>Mouse HP</t>
  </si>
  <si>
    <t>HCL Printer</t>
  </si>
  <si>
    <t>Monitor 32''HCL</t>
  </si>
  <si>
    <t>Mouse HP PS2</t>
  </si>
  <si>
    <t>hp*</t>
  </si>
  <si>
    <t>hp* -&gt; Strating hp check</t>
  </si>
  <si>
    <t>*hp -&gt; Last check hp</t>
  </si>
  <si>
    <t>*hp</t>
  </si>
  <si>
    <t>*hp* -&gt; left right both checking of hp</t>
  </si>
  <si>
    <t>*hp*</t>
  </si>
  <si>
    <t>*mouse*</t>
  </si>
  <si>
    <t>ABC Ltd</t>
  </si>
  <si>
    <t>mouse</t>
  </si>
  <si>
    <t xml:space="preserve">Product Name </t>
  </si>
  <si>
    <t>Total Records</t>
  </si>
  <si>
    <t>Total Sold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</si>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</sst>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4"/>
      <color rgb="FFFF0000"/>
      <name val="Calibri"/>
      <family val="2"/>
      <scheme val="minor"/>
    </font>
    <font>
      <i/>
      <sz val="14"/>
      <color rgb="FF00B0F0"/>
      <name val="Calibri"/>
      <family val="2"/>
      <scheme val="minor"/>
    </font>
    <font>
      <i/>
      <sz val="14"/>
      <color theme="5" tint="-0.249977111117893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4"/>
      <color rgb="FF00206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/>
      <top/>
      <bottom style="thin">
        <color rgb="FF00B0F0"/>
      </bottom>
      <diagonal/>
    </border>
    <border>
      <left/>
      <right style="thin">
        <color rgb="FF00B0F0"/>
      </right>
      <top/>
      <bottom style="thin">
        <color rgb="FF00B0F0"/>
      </bottom>
      <diagonal/>
    </border>
    <border>
      <left style="thin">
        <color rgb="FF00B0F0"/>
      </left>
      <right/>
      <top style="thin">
        <color rgb="FF00B0F0"/>
      </top>
      <bottom style="thin">
        <color rgb="FF00B0F0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 style="thin">
        <color rgb="FF00B0F0"/>
      </right>
      <top style="thin">
        <color rgb="FF00B0F0"/>
      </top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FF0000"/>
      </left>
      <right style="thin">
        <color indexed="64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/>
    <xf numFmtId="0" fontId="1" fillId="0" borderId="0" xfId="0" applyFont="1" applyFill="1" applyBorder="1"/>
    <xf numFmtId="0" fontId="0" fillId="0" borderId="0" xfId="0" applyFill="1" applyBorder="1"/>
    <xf numFmtId="0" fontId="1" fillId="3" borderId="1" xfId="0" applyFont="1" applyFill="1" applyBorder="1"/>
    <xf numFmtId="0" fontId="8" fillId="0" borderId="0" xfId="0" applyFont="1"/>
    <xf numFmtId="0" fontId="0" fillId="0" borderId="1" xfId="0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/>
    <xf numFmtId="0" fontId="5" fillId="2" borderId="1" xfId="0" applyFont="1" applyFill="1" applyBorder="1" applyAlignment="1"/>
    <xf numFmtId="0" fontId="5" fillId="2" borderId="1" xfId="0" applyFont="1" applyFill="1" applyBorder="1"/>
    <xf numFmtId="0" fontId="5" fillId="5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0" xfId="0" applyFont="1" applyFill="1"/>
    <xf numFmtId="0" fontId="3" fillId="0" borderId="1" xfId="0" applyFont="1" applyBorder="1"/>
    <xf numFmtId="0" fontId="0" fillId="0" borderId="0" xfId="0" applyBorder="1"/>
    <xf numFmtId="0" fontId="1" fillId="0" borderId="0" xfId="0" applyFont="1" applyFill="1" applyBorder="1" applyAlignment="1"/>
    <xf numFmtId="0" fontId="5" fillId="0" borderId="0" xfId="0" applyFont="1"/>
    <xf numFmtId="0" fontId="5" fillId="9" borderId="1" xfId="0" applyFont="1" applyFill="1" applyBorder="1"/>
    <xf numFmtId="0" fontId="0" fillId="0" borderId="1" xfId="0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5" fillId="0" borderId="1" xfId="0" applyFont="1" applyBorder="1"/>
    <xf numFmtId="0" fontId="5" fillId="9" borderId="1" xfId="0" applyFont="1" applyFill="1" applyBorder="1" applyAlignment="1">
      <alignment horizontal="center"/>
    </xf>
    <xf numFmtId="0" fontId="6" fillId="0" borderId="1" xfId="0" applyFont="1" applyBorder="1"/>
    <xf numFmtId="0" fontId="9" fillId="9" borderId="1" xfId="0" applyFont="1" applyFill="1" applyBorder="1"/>
    <xf numFmtId="0" fontId="9" fillId="0" borderId="1" xfId="0" applyFont="1" applyBorder="1"/>
    <xf numFmtId="14" fontId="5" fillId="2" borderId="1" xfId="0" applyNumberFormat="1" applyFont="1" applyFill="1" applyBorder="1"/>
    <xf numFmtId="0" fontId="1" fillId="1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7" borderId="1" xfId="0" applyFont="1" applyFill="1" applyBorder="1"/>
    <xf numFmtId="0" fontId="6" fillId="9" borderId="1" xfId="0" applyFont="1" applyFill="1" applyBorder="1"/>
    <xf numFmtId="0" fontId="6" fillId="0" borderId="1" xfId="0" applyFont="1" applyBorder="1" applyAlignment="1">
      <alignment horizontal="center"/>
    </xf>
    <xf numFmtId="0" fontId="0" fillId="9" borderId="1" xfId="0" applyFill="1" applyBorder="1"/>
    <xf numFmtId="14" fontId="6" fillId="0" borderId="1" xfId="0" applyNumberFormat="1" applyFont="1" applyBorder="1"/>
    <xf numFmtId="0" fontId="0" fillId="0" borderId="0" xfId="0" applyBorder="1" applyAlignment="1"/>
    <xf numFmtId="18" fontId="0" fillId="0" borderId="0" xfId="0" applyNumberFormat="1" applyBorder="1" applyAlignment="1"/>
    <xf numFmtId="14" fontId="0" fillId="0" borderId="0" xfId="0" applyNumberFormat="1"/>
    <xf numFmtId="0" fontId="12" fillId="0" borderId="0" xfId="0" applyFont="1" applyFill="1" applyBorder="1"/>
    <xf numFmtId="0" fontId="13" fillId="0" borderId="0" xfId="0" applyFont="1"/>
    <xf numFmtId="0" fontId="14" fillId="9" borderId="0" xfId="0" applyFont="1" applyFill="1" applyAlignment="1"/>
    <xf numFmtId="0" fontId="15" fillId="9" borderId="0" xfId="0" applyFont="1" applyFill="1"/>
    <xf numFmtId="0" fontId="9" fillId="2" borderId="1" xfId="0" applyFont="1" applyFill="1" applyBorder="1"/>
    <xf numFmtId="0" fontId="1" fillId="5" borderId="8" xfId="0" applyFont="1" applyFill="1" applyBorder="1"/>
    <xf numFmtId="0" fontId="0" fillId="0" borderId="8" xfId="0" applyBorder="1"/>
    <xf numFmtId="0" fontId="0" fillId="5" borderId="13" xfId="0" applyFill="1" applyBorder="1"/>
    <xf numFmtId="0" fontId="0" fillId="0" borderId="0" xfId="0" applyAlignment="1">
      <alignment vertical="center"/>
    </xf>
    <xf numFmtId="0" fontId="1" fillId="5" borderId="20" xfId="0" applyFont="1" applyFill="1" applyBorder="1" applyAlignment="1">
      <alignment horizontal="center"/>
    </xf>
    <xf numFmtId="0" fontId="1" fillId="5" borderId="19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13" borderId="17" xfId="0" applyFill="1" applyBorder="1" applyAlignment="1">
      <alignment horizontal="center"/>
    </xf>
    <xf numFmtId="0" fontId="0" fillId="13" borderId="14" xfId="0" applyFill="1" applyBorder="1" applyAlignment="1">
      <alignment horizontal="center"/>
    </xf>
    <xf numFmtId="0" fontId="0" fillId="13" borderId="15" xfId="0" applyFill="1" applyBorder="1" applyAlignment="1">
      <alignment horizontal="center"/>
    </xf>
    <xf numFmtId="0" fontId="1" fillId="14" borderId="14" xfId="0" applyFont="1" applyFill="1" applyBorder="1" applyAlignment="1">
      <alignment horizontal="center"/>
    </xf>
    <xf numFmtId="0" fontId="1" fillId="0" borderId="1" xfId="0" applyFont="1" applyFill="1" applyBorder="1"/>
    <xf numFmtId="0" fontId="0" fillId="2" borderId="0" xfId="0" applyFill="1"/>
    <xf numFmtId="0" fontId="16" fillId="0" borderId="1" xfId="0" applyFont="1" applyBorder="1"/>
    <xf numFmtId="0" fontId="16" fillId="0" borderId="1" xfId="0" applyFont="1" applyFill="1" applyBorder="1"/>
    <xf numFmtId="0" fontId="0" fillId="0" borderId="21" xfId="0" applyBorder="1"/>
    <xf numFmtId="0" fontId="0" fillId="0" borderId="22" xfId="0" applyBorder="1"/>
    <xf numFmtId="0" fontId="1" fillId="15" borderId="1" xfId="0" applyFont="1" applyFill="1" applyBorder="1"/>
    <xf numFmtId="0" fontId="0" fillId="2" borderId="1" xfId="0" applyFont="1" applyFill="1" applyBorder="1" applyAlignment="1">
      <alignment horizontal="center" vertical="center"/>
    </xf>
    <xf numFmtId="0" fontId="22" fillId="2" borderId="0" xfId="0" applyFont="1" applyFill="1" applyAlignment="1"/>
    <xf numFmtId="0" fontId="16" fillId="0" borderId="1" xfId="0" applyFont="1" applyBorder="1" applyAlignment="1">
      <alignment horizontal="center"/>
    </xf>
    <xf numFmtId="0" fontId="16" fillId="0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0" fillId="16" borderId="23" xfId="0" applyFill="1" applyBorder="1" applyAlignment="1"/>
    <xf numFmtId="0" fontId="25" fillId="16" borderId="23" xfId="0" applyFont="1" applyFill="1" applyBorder="1" applyAlignment="1"/>
    <xf numFmtId="0" fontId="25" fillId="16" borderId="13" xfId="0" applyFont="1" applyFill="1" applyBorder="1" applyAlignment="1"/>
    <xf numFmtId="0" fontId="26" fillId="16" borderId="8" xfId="0" applyFont="1" applyFill="1" applyBorder="1"/>
    <xf numFmtId="0" fontId="0" fillId="0" borderId="25" xfId="0" applyBorder="1"/>
    <xf numFmtId="0" fontId="0" fillId="0" borderId="7" xfId="0" applyBorder="1"/>
    <xf numFmtId="0" fontId="5" fillId="2" borderId="21" xfId="0" applyFont="1" applyFill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6" fillId="7" borderId="8" xfId="0" applyFont="1" applyFill="1" applyBorder="1"/>
    <xf numFmtId="0" fontId="0" fillId="0" borderId="2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4" xfId="0" applyBorder="1"/>
    <xf numFmtId="0" fontId="0" fillId="0" borderId="30" xfId="0" applyBorder="1"/>
    <xf numFmtId="0" fontId="27" fillId="7" borderId="27" xfId="0" applyFont="1" applyFill="1" applyBorder="1"/>
    <xf numFmtId="0" fontId="27" fillId="7" borderId="28" xfId="0" applyFont="1" applyFill="1" applyBorder="1"/>
    <xf numFmtId="0" fontId="27" fillId="7" borderId="29" xfId="0" applyFont="1" applyFill="1" applyBorder="1"/>
    <xf numFmtId="0" fontId="1" fillId="9" borderId="8" xfId="0" applyFont="1" applyFill="1" applyBorder="1"/>
    <xf numFmtId="0" fontId="0" fillId="0" borderId="8" xfId="0" applyBorder="1" applyAlignment="1">
      <alignment horizontal="left" vertical="top"/>
    </xf>
    <xf numFmtId="0" fontId="1" fillId="3" borderId="8" xfId="0" applyFont="1" applyFill="1" applyBorder="1"/>
    <xf numFmtId="0" fontId="0" fillId="0" borderId="13" xfId="0" applyBorder="1"/>
    <xf numFmtId="0" fontId="0" fillId="0" borderId="26" xfId="0" applyBorder="1"/>
    <xf numFmtId="0" fontId="0" fillId="0" borderId="31" xfId="0" applyBorder="1"/>
    <xf numFmtId="0" fontId="1" fillId="9" borderId="28" xfId="0" applyFont="1" applyFill="1" applyBorder="1"/>
    <xf numFmtId="0" fontId="0" fillId="0" borderId="8" xfId="0" applyFill="1" applyBorder="1"/>
    <xf numFmtId="0" fontId="13" fillId="0" borderId="0" xfId="0" applyFont="1" applyFill="1" applyBorder="1"/>
    <xf numFmtId="0" fontId="1" fillId="3" borderId="26" xfId="0" applyFont="1" applyFill="1" applyBorder="1"/>
    <xf numFmtId="0" fontId="6" fillId="7" borderId="8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6" fillId="7" borderId="13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23" fillId="15" borderId="8" xfId="0" applyFont="1" applyFill="1" applyBorder="1" applyAlignment="1">
      <alignment horizontal="center" vertical="center"/>
    </xf>
    <xf numFmtId="0" fontId="23" fillId="15" borderId="13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5" fillId="0" borderId="8" xfId="0" applyFont="1" applyBorder="1"/>
    <xf numFmtId="0" fontId="1" fillId="17" borderId="27" xfId="0" applyFont="1" applyFill="1" applyBorder="1"/>
    <xf numFmtId="0" fontId="1" fillId="17" borderId="28" xfId="0" applyFont="1" applyFill="1" applyBorder="1"/>
    <xf numFmtId="0" fontId="1" fillId="17" borderId="29" xfId="0" applyFont="1" applyFill="1" applyBorder="1"/>
    <xf numFmtId="0" fontId="6" fillId="2" borderId="8" xfId="0" applyFont="1" applyFill="1" applyBorder="1" applyAlignment="1">
      <alignment horizontal="center"/>
    </xf>
    <xf numFmtId="0" fontId="28" fillId="2" borderId="1" xfId="0" applyFont="1" applyFill="1" applyBorder="1" applyAlignment="1">
      <alignment horizontal="center"/>
    </xf>
    <xf numFmtId="0" fontId="0" fillId="0" borderId="25" xfId="0" applyBorder="1" applyAlignment="1">
      <alignment vertical="center"/>
    </xf>
    <xf numFmtId="0" fontId="1" fillId="2" borderId="8" xfId="0" applyFont="1" applyFill="1" applyBorder="1"/>
    <xf numFmtId="0" fontId="6" fillId="5" borderId="8" xfId="0" applyFont="1" applyFill="1" applyBorder="1"/>
    <xf numFmtId="0" fontId="6" fillId="2" borderId="8" xfId="0" applyFont="1" applyFill="1" applyBorder="1"/>
    <xf numFmtId="0" fontId="6" fillId="14" borderId="8" xfId="0" applyFont="1" applyFill="1" applyBorder="1"/>
    <xf numFmtId="0" fontId="6" fillId="9" borderId="8" xfId="0" applyFont="1" applyFill="1" applyBorder="1"/>
    <xf numFmtId="0" fontId="13" fillId="18" borderId="0" xfId="0" applyFont="1" applyFill="1"/>
    <xf numFmtId="0" fontId="5" fillId="19" borderId="8" xfId="0" applyFont="1" applyFill="1" applyBorder="1"/>
    <xf numFmtId="0" fontId="7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0" fillId="12" borderId="0" xfId="0" applyFont="1" applyFill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22" fontId="7" fillId="0" borderId="3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8" fontId="11" fillId="0" borderId="9" xfId="0" applyNumberFormat="1" applyFont="1" applyBorder="1" applyAlignment="1">
      <alignment horizontal="center" vertical="center"/>
    </xf>
    <xf numFmtId="18" fontId="11" fillId="0" borderId="10" xfId="0" applyNumberFormat="1" applyFont="1" applyBorder="1" applyAlignment="1">
      <alignment horizontal="center" vertical="center"/>
    </xf>
    <xf numFmtId="18" fontId="11" fillId="0" borderId="11" xfId="0" applyNumberFormat="1" applyFont="1" applyBorder="1" applyAlignment="1">
      <alignment horizontal="center" vertical="center"/>
    </xf>
    <xf numFmtId="18" fontId="11" fillId="0" borderId="12" xfId="0" applyNumberFormat="1" applyFont="1" applyBorder="1" applyAlignment="1">
      <alignment horizontal="center" vertical="center"/>
    </xf>
    <xf numFmtId="0" fontId="17" fillId="2" borderId="0" xfId="0" applyFont="1" applyFill="1" applyAlignment="1">
      <alignment horizontal="center"/>
    </xf>
    <xf numFmtId="0" fontId="22" fillId="2" borderId="0" xfId="0" applyFont="1" applyFill="1" applyAlignment="1">
      <alignment horizontal="center"/>
    </xf>
    <xf numFmtId="0" fontId="4" fillId="0" borderId="8" xfId="0" applyFont="1" applyBorder="1" applyAlignment="1">
      <alignment horizontal="center" vertical="center"/>
    </xf>
  </cellXfs>
  <cellStyles count="1">
    <cellStyle name="Normal" xfId="0" builtinId="0"/>
  </cellStyles>
  <dxfs count="7">
    <dxf>
      <border diagonalUp="0" diagonalDown="0">
        <left style="thin">
          <color rgb="FFFF0000"/>
        </left>
        <right/>
        <top style="thin">
          <color rgb="FFFF0000"/>
        </top>
        <bottom style="thin">
          <color rgb="FFFF0000"/>
        </bottom>
        <vertical/>
        <horizontal/>
      </border>
    </dxf>
    <dxf>
      <border diagonalUp="0" diagonalDown="0"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border diagonalUp="0" diagonalDown="0">
        <left/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border outline="0">
        <top style="thin">
          <color rgb="FFFF0000"/>
        </top>
      </border>
    </dxf>
    <dxf>
      <border outline="0"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border outline="0">
        <bottom style="thin">
          <color rgb="FFFF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 tint="4.9989318521683403E-2"/>
        </patternFill>
      </fill>
      <border diagonalUp="0" diagonalDown="0" outline="0">
        <left style="thin">
          <color rgb="FFFF0000"/>
        </left>
        <right style="thin">
          <color rgb="FFFF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eetMetadata" Target="metadata.xml"/></Relationships>
</file>

<file path=xl/drawings/_rels/drawing23.xml.rels><?xml version="1.0" encoding="UTF-8" standalone="yes"?>
<Relationships xmlns="http://schemas.openxmlformats.org/package/2006/relationships"><Relationship Id="rId8" Type="http://schemas.openxmlformats.org/officeDocument/2006/relationships/hyperlink" Target="https://pixabay.com/pt/logotipo-html-html5-%C3%ADcone-2582748/" TargetMode="External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2" Type="http://schemas.openxmlformats.org/officeDocument/2006/relationships/hyperlink" Target="https://www.pngall.com/python-programming-language-png/" TargetMode="External"/><Relationship Id="rId1" Type="http://schemas.openxmlformats.org/officeDocument/2006/relationships/image" Target="../media/image1.png"/><Relationship Id="rId6" Type="http://schemas.openxmlformats.org/officeDocument/2006/relationships/hyperlink" Target="https://www.pngall.com/java-png/" TargetMode="External"/><Relationship Id="rId5" Type="http://schemas.openxmlformats.org/officeDocument/2006/relationships/image" Target="../media/image3.png"/><Relationship Id="rId4" Type="http://schemas.openxmlformats.org/officeDocument/2006/relationships/hyperlink" Target="https://luciamonterorodriguez.com/conoce-que-te-ofrece-microsoft-power-bi/" TargetMode="External"/><Relationship Id="rId9" Type="http://schemas.openxmlformats.org/officeDocument/2006/relationships/image" Target="../media/image5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0</xdr:row>
      <xdr:rowOff>0</xdr:rowOff>
    </xdr:from>
    <xdr:to>
      <xdr:col>5</xdr:col>
      <xdr:colOff>38100</xdr:colOff>
      <xdr:row>2</xdr:row>
      <xdr:rowOff>85725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68718D5D-9EAB-48FC-B011-F168721CFA13}"/>
            </a:ext>
          </a:extLst>
        </xdr:cNvPr>
        <xdr:cNvSpPr/>
      </xdr:nvSpPr>
      <xdr:spPr>
        <a:xfrm>
          <a:off x="1009650" y="0"/>
          <a:ext cx="1695450" cy="466725"/>
        </a:xfrm>
        <a:prstGeom prst="roundRect">
          <a:avLst/>
        </a:prstGeom>
        <a:solidFill>
          <a:srgbClr val="002060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/>
            <a:t>SUM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533400</xdr:colOff>
      <xdr:row>0</xdr:row>
      <xdr:rowOff>47625</xdr:rowOff>
    </xdr:from>
    <xdr:to>
      <xdr:col>6</xdr:col>
      <xdr:colOff>133350</xdr:colOff>
      <xdr:row>2</xdr:row>
      <xdr:rowOff>133350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DF3CC64A-721A-4DA8-9D14-631235D6F2F7}"/>
            </a:ext>
          </a:extLst>
        </xdr:cNvPr>
        <xdr:cNvSpPr/>
      </xdr:nvSpPr>
      <xdr:spPr>
        <a:xfrm>
          <a:off x="2362200" y="47625"/>
          <a:ext cx="1695450" cy="466725"/>
        </a:xfrm>
        <a:prstGeom prst="roundRect">
          <a:avLst/>
        </a:prstGeom>
        <a:solidFill>
          <a:srgbClr val="002060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/>
            <a:t>SUMIF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0</xdr:row>
      <xdr:rowOff>0</xdr:rowOff>
    </xdr:from>
    <xdr:to>
      <xdr:col>6</xdr:col>
      <xdr:colOff>257175</xdr:colOff>
      <xdr:row>2</xdr:row>
      <xdr:rowOff>123825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E6B8C310-DDDD-4E27-B8A3-7D92462D2343}"/>
            </a:ext>
          </a:extLst>
        </xdr:cNvPr>
        <xdr:cNvSpPr/>
      </xdr:nvSpPr>
      <xdr:spPr>
        <a:xfrm>
          <a:off x="1924050" y="0"/>
          <a:ext cx="1990725" cy="504825"/>
        </a:xfrm>
        <a:prstGeom prst="round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28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SUMIFS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276225</xdr:colOff>
      <xdr:row>0</xdr:row>
      <xdr:rowOff>0</xdr:rowOff>
    </xdr:from>
    <xdr:to>
      <xdr:col>4</xdr:col>
      <xdr:colOff>142875</xdr:colOff>
      <xdr:row>2</xdr:row>
      <xdr:rowOff>85725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8133E233-9AD1-487A-B523-D26FCB853E1E}"/>
            </a:ext>
          </a:extLst>
        </xdr:cNvPr>
        <xdr:cNvSpPr/>
      </xdr:nvSpPr>
      <xdr:spPr>
        <a:xfrm>
          <a:off x="885825" y="0"/>
          <a:ext cx="1695450" cy="466725"/>
        </a:xfrm>
        <a:prstGeom prst="roundRect">
          <a:avLst/>
        </a:prstGeom>
        <a:solidFill>
          <a:srgbClr val="002060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/>
            <a:t>PRODUCT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0</xdr:row>
      <xdr:rowOff>0</xdr:rowOff>
    </xdr:from>
    <xdr:to>
      <xdr:col>4</xdr:col>
      <xdr:colOff>76200</xdr:colOff>
      <xdr:row>2</xdr:row>
      <xdr:rowOff>9525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49506FC-53C1-4C15-AC44-9602F105B6E0}"/>
            </a:ext>
          </a:extLst>
        </xdr:cNvPr>
        <xdr:cNvSpPr/>
      </xdr:nvSpPr>
      <xdr:spPr>
        <a:xfrm>
          <a:off x="1790700" y="0"/>
          <a:ext cx="1695450" cy="466725"/>
        </a:xfrm>
        <a:prstGeom prst="roundRect">
          <a:avLst/>
        </a:prstGeom>
        <a:solidFill>
          <a:srgbClr val="002060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/>
            <a:t>MAX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0</xdr:row>
      <xdr:rowOff>0</xdr:rowOff>
    </xdr:from>
    <xdr:to>
      <xdr:col>2</xdr:col>
      <xdr:colOff>847725</xdr:colOff>
      <xdr:row>2</xdr:row>
      <xdr:rowOff>85725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1357031-1C99-4ED2-9B8D-52FF05C80A15}"/>
            </a:ext>
          </a:extLst>
        </xdr:cNvPr>
        <xdr:cNvSpPr/>
      </xdr:nvSpPr>
      <xdr:spPr>
        <a:xfrm>
          <a:off x="666750" y="0"/>
          <a:ext cx="1943100" cy="466725"/>
        </a:xfrm>
        <a:prstGeom prst="roundRect">
          <a:avLst/>
        </a:prstGeom>
        <a:solidFill>
          <a:srgbClr val="002060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/>
            <a:t>LEN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0</xdr:row>
      <xdr:rowOff>0</xdr:rowOff>
    </xdr:from>
    <xdr:to>
      <xdr:col>4</xdr:col>
      <xdr:colOff>485775</xdr:colOff>
      <xdr:row>2</xdr:row>
      <xdr:rowOff>85725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DE030E23-60BA-4240-93AA-845E8F340C12}"/>
            </a:ext>
          </a:extLst>
        </xdr:cNvPr>
        <xdr:cNvSpPr/>
      </xdr:nvSpPr>
      <xdr:spPr>
        <a:xfrm>
          <a:off x="1390650" y="0"/>
          <a:ext cx="1743075" cy="466725"/>
        </a:xfrm>
        <a:prstGeom prst="roundRect">
          <a:avLst/>
        </a:prstGeom>
        <a:solidFill>
          <a:srgbClr val="002060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/>
            <a:t>COUNT</a:t>
          </a:r>
        </a:p>
      </xdr:txBody>
    </xdr:sp>
    <xdr:clientData/>
  </xdr:twoCellAnchor>
  <xdr:twoCellAnchor>
    <xdr:from>
      <xdr:col>6</xdr:col>
      <xdr:colOff>314325</xdr:colOff>
      <xdr:row>0</xdr:row>
      <xdr:rowOff>0</xdr:rowOff>
    </xdr:from>
    <xdr:to>
      <xdr:col>8</xdr:col>
      <xdr:colOff>590550</xdr:colOff>
      <xdr:row>2</xdr:row>
      <xdr:rowOff>85725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128503E3-91C3-4E64-8100-E29B05C5ACFF}"/>
            </a:ext>
          </a:extLst>
        </xdr:cNvPr>
        <xdr:cNvSpPr/>
      </xdr:nvSpPr>
      <xdr:spPr>
        <a:xfrm>
          <a:off x="4562475" y="0"/>
          <a:ext cx="1743075" cy="466725"/>
        </a:xfrm>
        <a:prstGeom prst="roundRect">
          <a:avLst/>
        </a:prstGeom>
        <a:solidFill>
          <a:srgbClr val="002060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/>
            <a:t>COUNTA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581025</xdr:colOff>
      <xdr:row>0</xdr:row>
      <xdr:rowOff>38100</xdr:rowOff>
    </xdr:from>
    <xdr:to>
      <xdr:col>6</xdr:col>
      <xdr:colOff>495300</xdr:colOff>
      <xdr:row>2</xdr:row>
      <xdr:rowOff>123825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D01A3293-9CD1-4E80-9A1F-C5150D90C05B}"/>
            </a:ext>
          </a:extLst>
        </xdr:cNvPr>
        <xdr:cNvSpPr/>
      </xdr:nvSpPr>
      <xdr:spPr>
        <a:xfrm>
          <a:off x="2409825" y="38100"/>
          <a:ext cx="1743075" cy="466725"/>
        </a:xfrm>
        <a:prstGeom prst="roundRect">
          <a:avLst/>
        </a:prstGeom>
        <a:solidFill>
          <a:srgbClr val="002060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/>
            <a:t>COUNTIF</a:t>
          </a:r>
        </a:p>
        <a:p>
          <a:pPr algn="ctr"/>
          <a:endParaRPr lang="en-US" sz="2400" b="1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7</xdr:col>
      <xdr:colOff>161925</xdr:colOff>
      <xdr:row>2</xdr:row>
      <xdr:rowOff>123825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BB94192B-F8C4-4BBD-A977-266957CE78B2}"/>
            </a:ext>
          </a:extLst>
        </xdr:cNvPr>
        <xdr:cNvSpPr/>
      </xdr:nvSpPr>
      <xdr:spPr>
        <a:xfrm>
          <a:off x="2438400" y="0"/>
          <a:ext cx="1990725" cy="504825"/>
        </a:xfrm>
        <a:prstGeom prst="round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COUNTIFS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847725</xdr:colOff>
      <xdr:row>0</xdr:row>
      <xdr:rowOff>0</xdr:rowOff>
    </xdr:from>
    <xdr:to>
      <xdr:col>4</xdr:col>
      <xdr:colOff>9525</xdr:colOff>
      <xdr:row>2</xdr:row>
      <xdr:rowOff>85725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DE4D6E0B-5C64-42DE-97F1-DB316BAD532D}"/>
            </a:ext>
          </a:extLst>
        </xdr:cNvPr>
        <xdr:cNvSpPr/>
      </xdr:nvSpPr>
      <xdr:spPr>
        <a:xfrm>
          <a:off x="1457325" y="0"/>
          <a:ext cx="1743075" cy="466725"/>
        </a:xfrm>
        <a:prstGeom prst="roundRect">
          <a:avLst/>
        </a:prstGeom>
        <a:solidFill>
          <a:srgbClr val="002060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/>
            <a:t>AVERAGE</a:t>
          </a:r>
        </a:p>
        <a:p>
          <a:pPr algn="ctr"/>
          <a:endParaRPr lang="en-US" sz="2400" b="1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257176</xdr:colOff>
      <xdr:row>0</xdr:row>
      <xdr:rowOff>28575</xdr:rowOff>
    </xdr:from>
    <xdr:to>
      <xdr:col>2</xdr:col>
      <xdr:colOff>1638300</xdr:colOff>
      <xdr:row>3</xdr:row>
      <xdr:rowOff>38100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1183FB1A-FD77-4E77-AC51-1B7F0ACA5DCC}"/>
            </a:ext>
          </a:extLst>
        </xdr:cNvPr>
        <xdr:cNvSpPr/>
      </xdr:nvSpPr>
      <xdr:spPr>
        <a:xfrm>
          <a:off x="866776" y="28575"/>
          <a:ext cx="2257424" cy="581025"/>
        </a:xfrm>
        <a:prstGeom prst="roundRect">
          <a:avLst/>
        </a:prstGeom>
        <a:solidFill>
          <a:srgbClr val="002060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800" b="1"/>
            <a:t>PROPER</a:t>
          </a:r>
        </a:p>
      </xdr:txBody>
    </xdr:sp>
    <xdr:clientData/>
  </xdr:twoCellAnchor>
  <xdr:twoCellAnchor>
    <xdr:from>
      <xdr:col>4</xdr:col>
      <xdr:colOff>180976</xdr:colOff>
      <xdr:row>0</xdr:row>
      <xdr:rowOff>0</xdr:rowOff>
    </xdr:from>
    <xdr:to>
      <xdr:col>5</xdr:col>
      <xdr:colOff>1562100</xdr:colOff>
      <xdr:row>3</xdr:row>
      <xdr:rowOff>9525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189921BE-CC6B-487B-B281-1F84B5D6F32E}"/>
            </a:ext>
          </a:extLst>
        </xdr:cNvPr>
        <xdr:cNvSpPr/>
      </xdr:nvSpPr>
      <xdr:spPr>
        <a:xfrm>
          <a:off x="4200526" y="0"/>
          <a:ext cx="2257424" cy="581025"/>
        </a:xfrm>
        <a:prstGeom prst="roundRect">
          <a:avLst/>
        </a:prstGeom>
        <a:solidFill>
          <a:srgbClr val="002060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2800" b="1">
              <a:solidFill>
                <a:schemeClr val="lt1"/>
              </a:solidFill>
              <a:latin typeface="+mn-lt"/>
              <a:ea typeface="+mn-ea"/>
              <a:cs typeface="+mn-cs"/>
            </a:rPr>
            <a:t>UPPER</a:t>
          </a:r>
        </a:p>
      </xdr:txBody>
    </xdr:sp>
    <xdr:clientData/>
  </xdr:twoCellAnchor>
  <xdr:twoCellAnchor>
    <xdr:from>
      <xdr:col>7</xdr:col>
      <xdr:colOff>19051</xdr:colOff>
      <xdr:row>0</xdr:row>
      <xdr:rowOff>0</xdr:rowOff>
    </xdr:from>
    <xdr:to>
      <xdr:col>8</xdr:col>
      <xdr:colOff>1162050</xdr:colOff>
      <xdr:row>2</xdr:row>
      <xdr:rowOff>180975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8AE949C6-D807-4322-B507-3F9F3E7CB2E0}"/>
            </a:ext>
          </a:extLst>
        </xdr:cNvPr>
        <xdr:cNvSpPr/>
      </xdr:nvSpPr>
      <xdr:spPr>
        <a:xfrm>
          <a:off x="7181851" y="0"/>
          <a:ext cx="2124074" cy="561975"/>
        </a:xfrm>
        <a:prstGeom prst="roundRect">
          <a:avLst/>
        </a:prstGeom>
        <a:solidFill>
          <a:srgbClr val="002060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2800" b="1">
              <a:solidFill>
                <a:schemeClr val="lt1"/>
              </a:solidFill>
              <a:latin typeface="+mn-lt"/>
              <a:ea typeface="+mn-ea"/>
              <a:cs typeface="+mn-cs"/>
            </a:rPr>
            <a:t>LOWER</a:t>
          </a:r>
        </a:p>
        <a:p>
          <a:pPr marL="0" indent="0" algn="ctr"/>
          <a:endParaRPr lang="en-US" sz="2800" b="1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</xdr:colOff>
      <xdr:row>0</xdr:row>
      <xdr:rowOff>9525</xdr:rowOff>
    </xdr:from>
    <xdr:to>
      <xdr:col>4</xdr:col>
      <xdr:colOff>581025</xdr:colOff>
      <xdr:row>3</xdr:row>
      <xdr:rowOff>38100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6B3A3C00-566D-42E9-8F22-B63BA826A964}"/>
            </a:ext>
          </a:extLst>
        </xdr:cNvPr>
        <xdr:cNvSpPr/>
      </xdr:nvSpPr>
      <xdr:spPr>
        <a:xfrm>
          <a:off x="85724" y="9525"/>
          <a:ext cx="4019551" cy="600075"/>
        </a:xfrm>
        <a:prstGeom prst="roundRect">
          <a:avLst/>
        </a:prstGeom>
        <a:solidFill>
          <a:srgbClr val="002060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3200" b="1"/>
            <a:t>CONCATINATE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0</xdr:rowOff>
    </xdr:from>
    <xdr:to>
      <xdr:col>3</xdr:col>
      <xdr:colOff>561974</xdr:colOff>
      <xdr:row>3</xdr:row>
      <xdr:rowOff>9525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292D8C7D-97C5-4CB4-91C1-E2AB6E68AA9A}"/>
            </a:ext>
          </a:extLst>
        </xdr:cNvPr>
        <xdr:cNvSpPr/>
      </xdr:nvSpPr>
      <xdr:spPr>
        <a:xfrm>
          <a:off x="152400" y="0"/>
          <a:ext cx="2409824" cy="581025"/>
        </a:xfrm>
        <a:prstGeom prst="roundRect">
          <a:avLst/>
        </a:prstGeom>
        <a:solidFill>
          <a:srgbClr val="002060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800" b="1"/>
            <a:t>LARGE</a:t>
          </a:r>
        </a:p>
      </xdr:txBody>
    </xdr:sp>
    <xdr:clientData/>
  </xdr:twoCellAnchor>
  <xdr:twoCellAnchor>
    <xdr:from>
      <xdr:col>7</xdr:col>
      <xdr:colOff>9525</xdr:colOff>
      <xdr:row>0</xdr:row>
      <xdr:rowOff>19050</xdr:rowOff>
    </xdr:from>
    <xdr:to>
      <xdr:col>10</xdr:col>
      <xdr:colOff>590549</xdr:colOff>
      <xdr:row>3</xdr:row>
      <xdr:rowOff>28575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6AA1A5A2-3EAD-45E0-8C3D-F2ADFBD7FC3B}"/>
            </a:ext>
          </a:extLst>
        </xdr:cNvPr>
        <xdr:cNvSpPr/>
      </xdr:nvSpPr>
      <xdr:spPr>
        <a:xfrm>
          <a:off x="4514850" y="19050"/>
          <a:ext cx="2562224" cy="581025"/>
        </a:xfrm>
        <a:prstGeom prst="roundRect">
          <a:avLst/>
        </a:prstGeom>
        <a:solidFill>
          <a:srgbClr val="002060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800" b="1"/>
            <a:t>SMALL</a:t>
          </a:r>
        </a:p>
        <a:p>
          <a:pPr algn="ctr"/>
          <a:endParaRPr lang="en-US" sz="2800" b="1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4</xdr:col>
      <xdr:colOff>581024</xdr:colOff>
      <xdr:row>3</xdr:row>
      <xdr:rowOff>9525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38A9C72A-00F2-4C11-A348-08858BE71112}"/>
            </a:ext>
          </a:extLst>
        </xdr:cNvPr>
        <xdr:cNvSpPr/>
      </xdr:nvSpPr>
      <xdr:spPr>
        <a:xfrm>
          <a:off x="609600" y="0"/>
          <a:ext cx="2409824" cy="581025"/>
        </a:xfrm>
        <a:prstGeom prst="roundRect">
          <a:avLst/>
        </a:prstGeom>
        <a:solidFill>
          <a:srgbClr val="002060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800" b="1"/>
            <a:t>ROMAN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438150</xdr:colOff>
      <xdr:row>0</xdr:row>
      <xdr:rowOff>0</xdr:rowOff>
    </xdr:from>
    <xdr:to>
      <xdr:col>6</xdr:col>
      <xdr:colOff>76200</xdr:colOff>
      <xdr:row>2</xdr:row>
      <xdr:rowOff>114300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8E60F952-CA06-43CF-9588-B3B172537E29}"/>
            </a:ext>
          </a:extLst>
        </xdr:cNvPr>
        <xdr:cNvSpPr/>
      </xdr:nvSpPr>
      <xdr:spPr>
        <a:xfrm>
          <a:off x="1657350" y="0"/>
          <a:ext cx="2076450" cy="495300"/>
        </a:xfrm>
        <a:prstGeom prst="roundRect">
          <a:avLst/>
        </a:prstGeom>
        <a:solidFill>
          <a:srgbClr val="00206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3200" b="1">
              <a:solidFill>
                <a:schemeClr val="bg1"/>
              </a:solidFill>
            </a:rPr>
            <a:t>IF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19049</xdr:colOff>
      <xdr:row>0</xdr:row>
      <xdr:rowOff>0</xdr:rowOff>
    </xdr:from>
    <xdr:to>
      <xdr:col>3</xdr:col>
      <xdr:colOff>971549</xdr:colOff>
      <xdr:row>2</xdr:row>
      <xdr:rowOff>114300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E88905FA-7070-4DFB-A5A1-C48C94536FCA}"/>
            </a:ext>
          </a:extLst>
        </xdr:cNvPr>
        <xdr:cNvSpPr/>
      </xdr:nvSpPr>
      <xdr:spPr>
        <a:xfrm>
          <a:off x="1238249" y="0"/>
          <a:ext cx="1876425" cy="495300"/>
        </a:xfrm>
        <a:prstGeom prst="roundRect">
          <a:avLst/>
        </a:prstGeom>
        <a:solidFill>
          <a:srgbClr val="00206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3200" b="1">
              <a:solidFill>
                <a:schemeClr val="bg1"/>
              </a:solidFill>
            </a:rPr>
            <a:t>LEFT</a:t>
          </a:r>
        </a:p>
      </xdr:txBody>
    </xdr:sp>
    <xdr:clientData/>
  </xdr:twoCellAnchor>
  <xdr:twoCellAnchor>
    <xdr:from>
      <xdr:col>4</xdr:col>
      <xdr:colOff>552449</xdr:colOff>
      <xdr:row>0</xdr:row>
      <xdr:rowOff>0</xdr:rowOff>
    </xdr:from>
    <xdr:to>
      <xdr:col>7</xdr:col>
      <xdr:colOff>85723</xdr:colOff>
      <xdr:row>2</xdr:row>
      <xdr:rowOff>114300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F92B9C76-E3BF-4195-877E-FE226B2D0992}"/>
            </a:ext>
          </a:extLst>
        </xdr:cNvPr>
        <xdr:cNvSpPr/>
      </xdr:nvSpPr>
      <xdr:spPr>
        <a:xfrm>
          <a:off x="3771899" y="0"/>
          <a:ext cx="1904999" cy="495300"/>
        </a:xfrm>
        <a:prstGeom prst="roundRect">
          <a:avLst/>
        </a:prstGeom>
        <a:solidFill>
          <a:srgbClr val="00206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3200" b="1">
              <a:solidFill>
                <a:schemeClr val="bg1"/>
              </a:solidFill>
            </a:rPr>
            <a:t>RIGHT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742950</xdr:colOff>
      <xdr:row>0</xdr:row>
      <xdr:rowOff>0</xdr:rowOff>
    </xdr:from>
    <xdr:to>
      <xdr:col>7</xdr:col>
      <xdr:colOff>504825</xdr:colOff>
      <xdr:row>2</xdr:row>
      <xdr:rowOff>180974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3ED86A43-C3B2-4736-ABB0-50E07B37A977}"/>
            </a:ext>
          </a:extLst>
        </xdr:cNvPr>
        <xdr:cNvSpPr/>
      </xdr:nvSpPr>
      <xdr:spPr>
        <a:xfrm>
          <a:off x="1962150" y="0"/>
          <a:ext cx="3000375" cy="561974"/>
        </a:xfrm>
        <a:prstGeom prst="roundRect">
          <a:avLst/>
        </a:prstGeom>
        <a:solidFill>
          <a:srgbClr val="00206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3200" b="1">
              <a:solidFill>
                <a:schemeClr val="bg1"/>
              </a:solidFill>
            </a:rPr>
            <a:t>COUNTBLANK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0</xdr:row>
      <xdr:rowOff>0</xdr:rowOff>
    </xdr:from>
    <xdr:to>
      <xdr:col>3</xdr:col>
      <xdr:colOff>476250</xdr:colOff>
      <xdr:row>2</xdr:row>
      <xdr:rowOff>114300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E19F02D0-3F60-46B2-B2A6-B12D383089FA}"/>
            </a:ext>
          </a:extLst>
        </xdr:cNvPr>
        <xdr:cNvSpPr/>
      </xdr:nvSpPr>
      <xdr:spPr>
        <a:xfrm>
          <a:off x="695325" y="0"/>
          <a:ext cx="1609725" cy="495300"/>
        </a:xfrm>
        <a:prstGeom prst="roundRect">
          <a:avLst/>
        </a:prstGeom>
        <a:solidFill>
          <a:srgbClr val="00206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3200" b="1">
              <a:solidFill>
                <a:schemeClr val="bg1"/>
              </a:solidFill>
            </a:rPr>
            <a:t>NOW</a:t>
          </a:r>
        </a:p>
      </xdr:txBody>
    </xdr:sp>
    <xdr:clientData/>
  </xdr:twoCellAnchor>
  <xdr:twoCellAnchor>
    <xdr:from>
      <xdr:col>5</xdr:col>
      <xdr:colOff>152400</xdr:colOff>
      <xdr:row>0</xdr:row>
      <xdr:rowOff>0</xdr:rowOff>
    </xdr:from>
    <xdr:to>
      <xdr:col>6</xdr:col>
      <xdr:colOff>1000125</xdr:colOff>
      <xdr:row>2</xdr:row>
      <xdr:rowOff>114300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80529C53-A938-4349-AE6E-22BA6F102924}"/>
            </a:ext>
          </a:extLst>
        </xdr:cNvPr>
        <xdr:cNvSpPr/>
      </xdr:nvSpPr>
      <xdr:spPr>
        <a:xfrm>
          <a:off x="3200400" y="0"/>
          <a:ext cx="1714500" cy="495300"/>
        </a:xfrm>
        <a:prstGeom prst="roundRect">
          <a:avLst/>
        </a:prstGeom>
        <a:solidFill>
          <a:srgbClr val="00206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3200" b="1">
              <a:solidFill>
                <a:schemeClr val="bg1"/>
              </a:solidFill>
            </a:rPr>
            <a:t>TODAY</a:t>
          </a:r>
        </a:p>
      </xdr:txBody>
    </xdr:sp>
    <xdr:clientData/>
  </xdr:twoCellAnchor>
  <xdr:twoCellAnchor>
    <xdr:from>
      <xdr:col>8</xdr:col>
      <xdr:colOff>257175</xdr:colOff>
      <xdr:row>0</xdr:row>
      <xdr:rowOff>0</xdr:rowOff>
    </xdr:from>
    <xdr:to>
      <xdr:col>11</xdr:col>
      <xdr:colOff>304800</xdr:colOff>
      <xdr:row>2</xdr:row>
      <xdr:rowOff>114300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D00E27B7-A0CC-462C-ADF6-7011F652FB26}"/>
            </a:ext>
          </a:extLst>
        </xdr:cNvPr>
        <xdr:cNvSpPr/>
      </xdr:nvSpPr>
      <xdr:spPr>
        <a:xfrm>
          <a:off x="5810250" y="0"/>
          <a:ext cx="1876425" cy="495300"/>
        </a:xfrm>
        <a:prstGeom prst="roundRect">
          <a:avLst/>
        </a:prstGeom>
        <a:solidFill>
          <a:srgbClr val="00206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3200" b="1">
              <a:solidFill>
                <a:schemeClr val="bg1"/>
              </a:solidFill>
            </a:rPr>
            <a:t>TIME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0</xdr:row>
      <xdr:rowOff>0</xdr:rowOff>
    </xdr:from>
    <xdr:to>
      <xdr:col>3</xdr:col>
      <xdr:colOff>447675</xdr:colOff>
      <xdr:row>2</xdr:row>
      <xdr:rowOff>114300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921636A5-B195-43C4-AD5D-CC45444F9C71}"/>
            </a:ext>
          </a:extLst>
        </xdr:cNvPr>
        <xdr:cNvSpPr/>
      </xdr:nvSpPr>
      <xdr:spPr>
        <a:xfrm>
          <a:off x="333375" y="0"/>
          <a:ext cx="2095500" cy="495300"/>
        </a:xfrm>
        <a:prstGeom prst="roundRect">
          <a:avLst/>
        </a:prstGeom>
        <a:solidFill>
          <a:srgbClr val="00206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3200" b="1">
              <a:solidFill>
                <a:schemeClr val="bg1"/>
              </a:solidFill>
            </a:rPr>
            <a:t>Month</a:t>
          </a:r>
        </a:p>
      </xdr:txBody>
    </xdr:sp>
    <xdr:clientData/>
  </xdr:twoCellAnchor>
  <xdr:twoCellAnchor>
    <xdr:from>
      <xdr:col>4</xdr:col>
      <xdr:colOff>523875</xdr:colOff>
      <xdr:row>0</xdr:row>
      <xdr:rowOff>9525</xdr:rowOff>
    </xdr:from>
    <xdr:to>
      <xdr:col>8</xdr:col>
      <xdr:colOff>180975</xdr:colOff>
      <xdr:row>2</xdr:row>
      <xdr:rowOff>123825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42DAE1EC-1760-40C5-A36E-F3D2DE2271C0}"/>
            </a:ext>
          </a:extLst>
        </xdr:cNvPr>
        <xdr:cNvSpPr/>
      </xdr:nvSpPr>
      <xdr:spPr>
        <a:xfrm>
          <a:off x="3114675" y="9525"/>
          <a:ext cx="2095500" cy="495300"/>
        </a:xfrm>
        <a:prstGeom prst="roundRect">
          <a:avLst/>
        </a:prstGeom>
        <a:solidFill>
          <a:srgbClr val="00206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3200" b="1">
              <a:solidFill>
                <a:schemeClr val="bg1"/>
              </a:solidFill>
            </a:rPr>
            <a:t>DATEDIF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685800</xdr:colOff>
      <xdr:row>0</xdr:row>
      <xdr:rowOff>38100</xdr:rowOff>
    </xdr:from>
    <xdr:to>
      <xdr:col>7</xdr:col>
      <xdr:colOff>104775</xdr:colOff>
      <xdr:row>3</xdr:row>
      <xdr:rowOff>47625</xdr:rowOff>
    </xdr:to>
    <xdr:sp macro="" textlink="">
      <xdr:nvSpPr>
        <xdr:cNvPr id="4" name="Rectangle: Top Corners Rounded 3">
          <a:extLst>
            <a:ext uri="{FF2B5EF4-FFF2-40B4-BE49-F238E27FC236}">
              <a16:creationId xmlns:a16="http://schemas.microsoft.com/office/drawing/2014/main" id="{339B767B-6802-43F7-9100-43564A4B437D}"/>
            </a:ext>
          </a:extLst>
        </xdr:cNvPr>
        <xdr:cNvSpPr/>
      </xdr:nvSpPr>
      <xdr:spPr>
        <a:xfrm>
          <a:off x="1971675" y="38100"/>
          <a:ext cx="2943225" cy="581025"/>
        </a:xfrm>
        <a:prstGeom prst="round2SameRect">
          <a:avLst/>
        </a:prstGeom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3200"/>
            <a:t>VLOOKUP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8</xdr:col>
      <xdr:colOff>504825</xdr:colOff>
      <xdr:row>3</xdr:row>
      <xdr:rowOff>9525</xdr:rowOff>
    </xdr:to>
    <xdr:sp macro="" textlink="">
      <xdr:nvSpPr>
        <xdr:cNvPr id="2" name="Rectangle: Top Corners Rounded 1">
          <a:extLst>
            <a:ext uri="{FF2B5EF4-FFF2-40B4-BE49-F238E27FC236}">
              <a16:creationId xmlns:a16="http://schemas.microsoft.com/office/drawing/2014/main" id="{EC831C3F-FD8E-4678-B854-5B884341A411}"/>
            </a:ext>
          </a:extLst>
        </xdr:cNvPr>
        <xdr:cNvSpPr/>
      </xdr:nvSpPr>
      <xdr:spPr>
        <a:xfrm>
          <a:off x="2438400" y="0"/>
          <a:ext cx="2943225" cy="581025"/>
        </a:xfrm>
        <a:prstGeom prst="round2SameRect">
          <a:avLst/>
        </a:prstGeom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3200"/>
            <a:t>HLOOKUP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7</xdr:col>
      <xdr:colOff>400050</xdr:colOff>
      <xdr:row>3</xdr:row>
      <xdr:rowOff>9525</xdr:rowOff>
    </xdr:to>
    <xdr:sp macro="" textlink="">
      <xdr:nvSpPr>
        <xdr:cNvPr id="2" name="Rectangle: Top Corners Rounded 1">
          <a:extLst>
            <a:ext uri="{FF2B5EF4-FFF2-40B4-BE49-F238E27FC236}">
              <a16:creationId xmlns:a16="http://schemas.microsoft.com/office/drawing/2014/main" id="{5D77226D-AC74-436E-8BA0-F66E0035BF87}"/>
            </a:ext>
          </a:extLst>
        </xdr:cNvPr>
        <xdr:cNvSpPr/>
      </xdr:nvSpPr>
      <xdr:spPr>
        <a:xfrm>
          <a:off x="1828800" y="0"/>
          <a:ext cx="2838450" cy="581025"/>
        </a:xfrm>
        <a:prstGeom prst="round2SameRect">
          <a:avLst/>
        </a:prstGeom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3200"/>
            <a:t>XLOOKUP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76939</xdr:colOff>
      <xdr:row>4</xdr:row>
      <xdr:rowOff>406</xdr:rowOff>
    </xdr:from>
    <xdr:to>
      <xdr:col>2</xdr:col>
      <xdr:colOff>644621</xdr:colOff>
      <xdr:row>5</xdr:row>
      <xdr:rowOff>28382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53EE9C5-A567-416C-B80B-6C091003B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1202621" y="1145330"/>
          <a:ext cx="567682" cy="576385"/>
        </a:xfrm>
        <a:prstGeom prst="rect">
          <a:avLst/>
        </a:prstGeom>
      </xdr:spPr>
    </xdr:pic>
    <xdr:clientData/>
  </xdr:twoCellAnchor>
  <xdr:twoCellAnchor editAs="oneCell">
    <xdr:from>
      <xdr:col>2</xdr:col>
      <xdr:colOff>160868</xdr:colOff>
      <xdr:row>5</xdr:row>
      <xdr:rowOff>115455</xdr:rowOff>
    </xdr:from>
    <xdr:to>
      <xdr:col>2</xdr:col>
      <xdr:colOff>558030</xdr:colOff>
      <xdr:row>5</xdr:row>
      <xdr:rowOff>529165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7D6F38F-A44F-4CBA-8920-6D4ED6CB52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"/>
            </a:ext>
          </a:extLst>
        </a:blip>
        <a:stretch>
          <a:fillRect/>
        </a:stretch>
      </xdr:blipFill>
      <xdr:spPr>
        <a:xfrm>
          <a:off x="1286550" y="1808788"/>
          <a:ext cx="397162" cy="413710"/>
        </a:xfrm>
        <a:prstGeom prst="rect">
          <a:avLst/>
        </a:prstGeom>
      </xdr:spPr>
    </xdr:pic>
    <xdr:clientData/>
  </xdr:twoCellAnchor>
  <xdr:twoCellAnchor editAs="oneCell">
    <xdr:from>
      <xdr:col>2</xdr:col>
      <xdr:colOff>96212</xdr:colOff>
      <xdr:row>6</xdr:row>
      <xdr:rowOff>57726</xdr:rowOff>
    </xdr:from>
    <xdr:to>
      <xdr:col>2</xdr:col>
      <xdr:colOff>555325</xdr:colOff>
      <xdr:row>6</xdr:row>
      <xdr:rowOff>516839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F135F918-6E76-4E32-8702-09BE2475B2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1366212" y="1751059"/>
          <a:ext cx="459113" cy="459113"/>
        </a:xfrm>
        <a:prstGeom prst="rect">
          <a:avLst/>
        </a:prstGeom>
      </xdr:spPr>
    </xdr:pic>
    <xdr:clientData/>
  </xdr:twoCellAnchor>
  <xdr:twoCellAnchor editAs="oneCell">
    <xdr:from>
      <xdr:col>2</xdr:col>
      <xdr:colOff>163559</xdr:colOff>
      <xdr:row>7</xdr:row>
      <xdr:rowOff>115453</xdr:rowOff>
    </xdr:from>
    <xdr:to>
      <xdr:col>2</xdr:col>
      <xdr:colOff>556104</xdr:colOff>
      <xdr:row>7</xdr:row>
      <xdr:rowOff>507998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A2791C29-94BE-4C56-A79E-53F8774562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8"/>
            </a:ext>
          </a:extLst>
        </a:blip>
        <a:stretch>
          <a:fillRect/>
        </a:stretch>
      </xdr:blipFill>
      <xdr:spPr>
        <a:xfrm>
          <a:off x="1289241" y="2424544"/>
          <a:ext cx="392545" cy="39254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28863</xdr:colOff>
          <xdr:row>4</xdr:row>
          <xdr:rowOff>538787</xdr:rowOff>
        </xdr:from>
        <xdr:to>
          <xdr:col>6</xdr:col>
          <xdr:colOff>28862</xdr:colOff>
          <xdr:row>5</xdr:row>
          <xdr:rowOff>461818</xdr:rowOff>
        </xdr:to>
        <xdr:pic>
          <xdr:nvPicPr>
            <xdr:cNvPr id="25" name="Picture 24">
              <a:extLst>
                <a:ext uri="{FF2B5EF4-FFF2-40B4-BE49-F238E27FC236}">
                  <a16:creationId xmlns:a16="http://schemas.microsoft.com/office/drawing/2014/main" id="{B04040ED-18DD-43C2-8382-9D13FA619BC5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px" spid="_x0000_s23573"/>
                </a:ext>
              </a:extLst>
            </xdr:cNvPicPr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3126893" y="1164166"/>
              <a:ext cx="606136" cy="471440"/>
            </a:xfrm>
            <a:prstGeom prst="rect">
              <a:avLst/>
            </a:prstGeom>
          </xdr:spPr>
        </xdr:pic>
        <xdr:clientData/>
      </xdr:twoCellAnchor>
    </mc:Choice>
    <mc:Fallback/>
  </mc:AlternateContent>
  <xdr:twoCellAnchor>
    <xdr:from>
      <xdr:col>2</xdr:col>
      <xdr:colOff>240530</xdr:colOff>
      <xdr:row>0</xdr:row>
      <xdr:rowOff>76969</xdr:rowOff>
    </xdr:from>
    <xdr:to>
      <xdr:col>6</xdr:col>
      <xdr:colOff>57727</xdr:colOff>
      <xdr:row>2</xdr:row>
      <xdr:rowOff>96212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673B36C-ADCD-43A8-B1F4-8DFBFAE5867E}"/>
            </a:ext>
          </a:extLst>
        </xdr:cNvPr>
        <xdr:cNvSpPr/>
      </xdr:nvSpPr>
      <xdr:spPr>
        <a:xfrm>
          <a:off x="1366212" y="76969"/>
          <a:ext cx="2395682" cy="40409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 u="sng"/>
            <a:t>PICTURE</a:t>
          </a:r>
          <a:r>
            <a:rPr lang="en-US" sz="2000" b="1" u="sng" baseline="0"/>
            <a:t> LOOKUP</a:t>
          </a:r>
          <a:endParaRPr lang="en-US" sz="2000" b="1" u="sng"/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628650</xdr:colOff>
      <xdr:row>0</xdr:row>
      <xdr:rowOff>0</xdr:rowOff>
    </xdr:from>
    <xdr:to>
      <xdr:col>6</xdr:col>
      <xdr:colOff>1095375</xdr:colOff>
      <xdr:row>3</xdr:row>
      <xdr:rowOff>9525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267CBDBE-BB9A-4640-8492-00AE5D129E0C}"/>
            </a:ext>
          </a:extLst>
        </xdr:cNvPr>
        <xdr:cNvSpPr/>
      </xdr:nvSpPr>
      <xdr:spPr>
        <a:xfrm>
          <a:off x="2724150" y="0"/>
          <a:ext cx="2428875" cy="5810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3200" b="1">
              <a:solidFill>
                <a:srgbClr val="FF0000"/>
              </a:solidFill>
            </a:rPr>
            <a:t>FILTER</a:t>
          </a: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371475</xdr:colOff>
      <xdr:row>0</xdr:row>
      <xdr:rowOff>0</xdr:rowOff>
    </xdr:from>
    <xdr:to>
      <xdr:col>5</xdr:col>
      <xdr:colOff>533400</xdr:colOff>
      <xdr:row>3</xdr:row>
      <xdr:rowOff>9525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BE4CCEC1-386C-4C31-AA15-7EEBEC1B96EE}"/>
            </a:ext>
          </a:extLst>
        </xdr:cNvPr>
        <xdr:cNvSpPr/>
      </xdr:nvSpPr>
      <xdr:spPr>
        <a:xfrm>
          <a:off x="981075" y="0"/>
          <a:ext cx="2667000" cy="5810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3200" b="1">
              <a:solidFill>
                <a:srgbClr val="FF0000"/>
              </a:solidFill>
            </a:rPr>
            <a:t>&amp;</a:t>
          </a:r>
          <a:r>
            <a:rPr lang="en-US" sz="3200" b="1" baseline="0">
              <a:solidFill>
                <a:srgbClr val="FF0000"/>
              </a:solidFill>
            </a:rPr>
            <a:t> </a:t>
          </a:r>
          <a:r>
            <a:rPr lang="en-US" sz="3200" b="1" baseline="0">
              <a:solidFill>
                <a:schemeClr val="bg1">
                  <a:lumMod val="95000"/>
                </a:schemeClr>
              </a:solidFill>
            </a:rPr>
            <a:t>Formula</a:t>
          </a:r>
          <a:endParaRPr lang="en-US" sz="3200" b="1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0</xdr:row>
      <xdr:rowOff>19050</xdr:rowOff>
    </xdr:from>
    <xdr:to>
      <xdr:col>4</xdr:col>
      <xdr:colOff>1038225</xdr:colOff>
      <xdr:row>3</xdr:row>
      <xdr:rowOff>28575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F438AF9D-B98A-415D-BAA4-DC9ED0CF1B25}"/>
            </a:ext>
          </a:extLst>
        </xdr:cNvPr>
        <xdr:cNvSpPr/>
      </xdr:nvSpPr>
      <xdr:spPr>
        <a:xfrm>
          <a:off x="1581150" y="19050"/>
          <a:ext cx="2362200" cy="5810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3200" b="1">
              <a:solidFill>
                <a:schemeClr val="bg2"/>
              </a:solidFill>
            </a:rPr>
            <a:t>TEXTJOIN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F66CE2-CD0D-409C-9FA3-EA4EB79CDC19}" name="Table2" displayName="Table2" ref="B5:D13" totalsRowShown="0" headerRowDxfId="6" headerRowBorderDxfId="5" tableBorderDxfId="4" totalsRowBorderDxfId="3">
  <autoFilter ref="B5:D13" xr:uid="{5EF66CE2-CD0D-409C-9FA3-EA4EB79CDC19}"/>
  <tableColumns count="3">
    <tableColumn id="1" xr3:uid="{F2B6419D-4410-4306-9971-0D932A92F62D}" name="First Name" dataDxfId="2"/>
    <tableColumn id="2" xr3:uid="{26FA4BF3-05FB-4F2C-8E0A-A2B12EAB1246}" name="Last Name" dataDxfId="1"/>
    <tableColumn id="3" xr3:uid="{D4F26164-A84C-47A9-BADF-8FAFF50C2665}" name="Gend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BC710-FF76-4D93-8085-1E1FEAB7EF41}">
  <dimension ref="B1:I15"/>
  <sheetViews>
    <sheetView showGridLines="0" workbookViewId="0">
      <selection activeCell="D17" sqref="D17"/>
    </sheetView>
  </sheetViews>
  <sheetFormatPr defaultColWidth="10" defaultRowHeight="15" x14ac:dyDescent="0.25"/>
  <cols>
    <col min="6" max="6" width="13.7109375" customWidth="1"/>
    <col min="8" max="8" width="11.5703125" bestFit="1" customWidth="1"/>
  </cols>
  <sheetData>
    <row r="1" spans="2:9" x14ac:dyDescent="0.25">
      <c r="H1" s="7"/>
      <c r="I1" s="8"/>
    </row>
    <row r="4" spans="2:9" x14ac:dyDescent="0.25"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</row>
    <row r="5" spans="2:9" x14ac:dyDescent="0.25">
      <c r="B5" s="3" t="s">
        <v>5</v>
      </c>
      <c r="C5" s="3" t="s">
        <v>15</v>
      </c>
      <c r="D5" s="3">
        <v>6</v>
      </c>
      <c r="E5" s="3">
        <v>650</v>
      </c>
      <c r="F5" s="3">
        <v>3900</v>
      </c>
    </row>
    <row r="6" spans="2:9" x14ac:dyDescent="0.25">
      <c r="B6" s="3" t="s">
        <v>6</v>
      </c>
      <c r="C6" s="3" t="s">
        <v>16</v>
      </c>
      <c r="D6" s="3">
        <v>3</v>
      </c>
      <c r="E6" s="3">
        <v>720</v>
      </c>
      <c r="F6" s="3">
        <v>2160</v>
      </c>
    </row>
    <row r="7" spans="2:9" x14ac:dyDescent="0.25">
      <c r="B7" s="3" t="s">
        <v>7</v>
      </c>
      <c r="C7" s="3" t="s">
        <v>16</v>
      </c>
      <c r="D7" s="3">
        <v>5</v>
      </c>
      <c r="E7" s="3">
        <v>950</v>
      </c>
      <c r="F7" s="3">
        <v>4750</v>
      </c>
    </row>
    <row r="8" spans="2:9" x14ac:dyDescent="0.25">
      <c r="B8" s="3" t="s">
        <v>8</v>
      </c>
      <c r="C8" s="3" t="s">
        <v>17</v>
      </c>
      <c r="D8" s="3">
        <v>2</v>
      </c>
      <c r="E8" s="3">
        <v>680</v>
      </c>
      <c r="F8" s="3">
        <v>1360</v>
      </c>
    </row>
    <row r="9" spans="2:9" x14ac:dyDescent="0.25">
      <c r="B9" s="3" t="s">
        <v>9</v>
      </c>
      <c r="C9" s="3" t="s">
        <v>15</v>
      </c>
      <c r="D9" s="3">
        <v>7</v>
      </c>
      <c r="E9" s="3">
        <v>600</v>
      </c>
      <c r="F9" s="3">
        <v>4200</v>
      </c>
    </row>
    <row r="10" spans="2:9" x14ac:dyDescent="0.25">
      <c r="B10" s="3" t="s">
        <v>10</v>
      </c>
      <c r="C10" s="3" t="s">
        <v>15</v>
      </c>
      <c r="D10" s="3">
        <v>5</v>
      </c>
      <c r="E10" s="3">
        <v>250</v>
      </c>
      <c r="F10" s="3">
        <v>1250</v>
      </c>
    </row>
    <row r="11" spans="2:9" x14ac:dyDescent="0.25">
      <c r="B11" s="3" t="s">
        <v>11</v>
      </c>
      <c r="C11" s="3" t="s">
        <v>15</v>
      </c>
      <c r="D11" s="3">
        <v>4</v>
      </c>
      <c r="E11" s="3">
        <v>300</v>
      </c>
      <c r="F11" s="3">
        <v>1200</v>
      </c>
    </row>
    <row r="12" spans="2:9" x14ac:dyDescent="0.25">
      <c r="B12" s="3" t="s">
        <v>12</v>
      </c>
      <c r="C12" s="3" t="s">
        <v>16</v>
      </c>
      <c r="D12" s="3">
        <v>2</v>
      </c>
      <c r="E12" s="3">
        <v>500</v>
      </c>
      <c r="F12" s="3">
        <v>1000</v>
      </c>
    </row>
    <row r="13" spans="2:9" x14ac:dyDescent="0.25">
      <c r="B13" s="3" t="s">
        <v>13</v>
      </c>
      <c r="C13" s="3" t="s">
        <v>18</v>
      </c>
      <c r="D13" s="3">
        <v>3</v>
      </c>
      <c r="E13" s="3">
        <v>200</v>
      </c>
      <c r="F13" s="3">
        <v>600</v>
      </c>
    </row>
    <row r="14" spans="2:9" x14ac:dyDescent="0.25">
      <c r="B14" s="3" t="s">
        <v>14</v>
      </c>
      <c r="C14" s="3" t="s">
        <v>19</v>
      </c>
      <c r="D14" s="3">
        <v>9</v>
      </c>
      <c r="E14" s="3">
        <v>150</v>
      </c>
      <c r="F14" s="3">
        <v>20420</v>
      </c>
    </row>
    <row r="15" spans="2:9" ht="23.25" x14ac:dyDescent="0.35">
      <c r="D15" s="137" t="s">
        <v>20</v>
      </c>
      <c r="E15" s="137"/>
      <c r="F15" s="59">
        <f>SUM(F5:F14)</f>
        <v>40840</v>
      </c>
    </row>
  </sheetData>
  <mergeCells count="1">
    <mergeCell ref="D15:E15"/>
  </mergeCells>
  <phoneticPr fontId="2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47C63-2119-4FC6-BF59-A5C259877280}">
  <dimension ref="A6:AO45"/>
  <sheetViews>
    <sheetView showGridLines="0" topLeftCell="A18" workbookViewId="0">
      <selection activeCell="F30" sqref="F30"/>
    </sheetView>
  </sheetViews>
  <sheetFormatPr defaultRowHeight="15" x14ac:dyDescent="0.25"/>
  <cols>
    <col min="1" max="1" width="14.85546875" bestFit="1" customWidth="1"/>
    <col min="2" max="2" width="8.28515625" bestFit="1" customWidth="1"/>
    <col min="3" max="3" width="11.85546875" bestFit="1" customWidth="1"/>
    <col min="4" max="4" width="8.42578125" bestFit="1" customWidth="1"/>
    <col min="5" max="5" width="13.140625" bestFit="1" customWidth="1"/>
    <col min="6" max="6" width="17.42578125" customWidth="1"/>
    <col min="7" max="7" width="17.28515625" bestFit="1" customWidth="1"/>
    <col min="8" max="8" width="5.5703125" bestFit="1" customWidth="1"/>
  </cols>
  <sheetData>
    <row r="6" spans="1:8" ht="15.75" x14ac:dyDescent="0.25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G6" s="6" t="s">
        <v>21</v>
      </c>
      <c r="H6" s="19">
        <f>SUMIF(B7:B16,B8,E7:E16)</f>
        <v>7910</v>
      </c>
    </row>
    <row r="7" spans="1:8" x14ac:dyDescent="0.25">
      <c r="A7" s="3" t="s">
        <v>5</v>
      </c>
      <c r="B7" s="3" t="s">
        <v>15</v>
      </c>
      <c r="C7" s="3">
        <v>6</v>
      </c>
      <c r="D7" s="3">
        <v>650</v>
      </c>
      <c r="E7" s="3">
        <v>3900</v>
      </c>
    </row>
    <row r="8" spans="1:8" x14ac:dyDescent="0.25">
      <c r="A8" s="3" t="s">
        <v>6</v>
      </c>
      <c r="B8" s="3" t="s">
        <v>16</v>
      </c>
      <c r="C8" s="3">
        <v>3</v>
      </c>
      <c r="D8" s="3">
        <v>720</v>
      </c>
      <c r="E8" s="3">
        <v>2160</v>
      </c>
    </row>
    <row r="9" spans="1:8" x14ac:dyDescent="0.25">
      <c r="A9" s="3" t="s">
        <v>7</v>
      </c>
      <c r="B9" s="3" t="s">
        <v>16</v>
      </c>
      <c r="C9" s="3">
        <v>5</v>
      </c>
      <c r="D9" s="3">
        <v>950</v>
      </c>
      <c r="E9" s="3">
        <v>4750</v>
      </c>
    </row>
    <row r="10" spans="1:8" x14ac:dyDescent="0.25">
      <c r="A10" s="3" t="s">
        <v>8</v>
      </c>
      <c r="B10" s="3" t="s">
        <v>17</v>
      </c>
      <c r="C10" s="3">
        <v>2</v>
      </c>
      <c r="D10" s="3">
        <v>680</v>
      </c>
      <c r="E10" s="3">
        <v>1360</v>
      </c>
    </row>
    <row r="11" spans="1:8" x14ac:dyDescent="0.25">
      <c r="A11" s="3" t="s">
        <v>9</v>
      </c>
      <c r="B11" s="3" t="s">
        <v>15</v>
      </c>
      <c r="C11" s="3">
        <v>7</v>
      </c>
      <c r="D11" s="3">
        <v>600</v>
      </c>
      <c r="E11" s="3">
        <v>4200</v>
      </c>
    </row>
    <row r="12" spans="1:8" x14ac:dyDescent="0.25">
      <c r="A12" s="3" t="s">
        <v>10</v>
      </c>
      <c r="B12" s="3" t="s">
        <v>15</v>
      </c>
      <c r="C12" s="3">
        <v>5</v>
      </c>
      <c r="D12" s="3">
        <v>250</v>
      </c>
      <c r="E12" s="3">
        <v>1250</v>
      </c>
    </row>
    <row r="13" spans="1:8" x14ac:dyDescent="0.25">
      <c r="A13" s="3" t="s">
        <v>11</v>
      </c>
      <c r="B13" s="3" t="s">
        <v>15</v>
      </c>
      <c r="C13" s="3">
        <v>4</v>
      </c>
      <c r="D13" s="3">
        <v>300</v>
      </c>
      <c r="E13" s="3">
        <v>1200</v>
      </c>
    </row>
    <row r="14" spans="1:8" x14ac:dyDescent="0.25">
      <c r="A14" s="3" t="s">
        <v>12</v>
      </c>
      <c r="B14" s="3" t="s">
        <v>16</v>
      </c>
      <c r="C14" s="3">
        <v>2</v>
      </c>
      <c r="D14" s="3">
        <v>500</v>
      </c>
      <c r="E14" s="3">
        <v>1000</v>
      </c>
    </row>
    <row r="15" spans="1:8" x14ac:dyDescent="0.25">
      <c r="A15" s="3" t="s">
        <v>13</v>
      </c>
      <c r="B15" s="3" t="s">
        <v>18</v>
      </c>
      <c r="C15" s="3">
        <v>3</v>
      </c>
      <c r="D15" s="3">
        <v>200</v>
      </c>
      <c r="E15" s="3">
        <v>600</v>
      </c>
    </row>
    <row r="16" spans="1:8" x14ac:dyDescent="0.25">
      <c r="A16" s="3" t="s">
        <v>14</v>
      </c>
      <c r="B16" s="3" t="s">
        <v>19</v>
      </c>
      <c r="C16" s="3">
        <v>9</v>
      </c>
      <c r="D16" s="3">
        <v>150</v>
      </c>
      <c r="E16" s="3">
        <v>20420</v>
      </c>
    </row>
    <row r="17" spans="1:41" ht="15.75" x14ac:dyDescent="0.25">
      <c r="C17" s="138" t="s">
        <v>20</v>
      </c>
      <c r="D17" s="138"/>
      <c r="E17" s="19">
        <f>SUM(E7:E16)</f>
        <v>40840</v>
      </c>
    </row>
    <row r="20" spans="1:41" x14ac:dyDescent="0.25">
      <c r="A20" s="91"/>
      <c r="B20" s="129"/>
      <c r="C20" s="91"/>
      <c r="D20" s="91"/>
      <c r="E20" s="91"/>
      <c r="F20" s="91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1"/>
      <c r="AK20" s="91"/>
      <c r="AL20" s="91"/>
      <c r="AM20" s="91"/>
      <c r="AN20" s="91"/>
      <c r="AO20" s="91"/>
    </row>
    <row r="22" spans="1:41" x14ac:dyDescent="0.25">
      <c r="A22" s="130" t="s">
        <v>156</v>
      </c>
      <c r="B22" s="130" t="s">
        <v>150</v>
      </c>
      <c r="C22" s="130" t="s">
        <v>178</v>
      </c>
      <c r="D22" s="130" t="s">
        <v>189</v>
      </c>
      <c r="F22" s="130" t="s">
        <v>156</v>
      </c>
      <c r="G22" s="130" t="s">
        <v>242</v>
      </c>
    </row>
    <row r="23" spans="1:41" x14ac:dyDescent="0.25">
      <c r="A23" s="61" t="s">
        <v>162</v>
      </c>
      <c r="B23" s="61" t="s">
        <v>199</v>
      </c>
      <c r="C23" s="61" t="s">
        <v>179</v>
      </c>
      <c r="D23" s="61">
        <v>23</v>
      </c>
      <c r="F23" s="61" t="s">
        <v>165</v>
      </c>
      <c r="G23" s="61">
        <f>SUMIF(A22:A32,F23,D22:D32)</f>
        <v>119</v>
      </c>
    </row>
    <row r="24" spans="1:41" x14ac:dyDescent="0.25">
      <c r="A24" s="61" t="s">
        <v>163</v>
      </c>
      <c r="B24" s="61" t="s">
        <v>200</v>
      </c>
      <c r="C24" s="61" t="s">
        <v>180</v>
      </c>
      <c r="D24" s="61">
        <v>20</v>
      </c>
    </row>
    <row r="25" spans="1:41" x14ac:dyDescent="0.25">
      <c r="A25" s="61" t="s">
        <v>164</v>
      </c>
      <c r="B25" s="61" t="s">
        <v>149</v>
      </c>
      <c r="C25" s="61" t="s">
        <v>181</v>
      </c>
      <c r="D25" s="61">
        <v>30</v>
      </c>
      <c r="F25" s="130" t="s">
        <v>201</v>
      </c>
      <c r="G25" s="130" t="s">
        <v>189</v>
      </c>
    </row>
    <row r="26" spans="1:41" x14ac:dyDescent="0.25">
      <c r="A26" s="61" t="s">
        <v>165</v>
      </c>
      <c r="B26" s="61" t="s">
        <v>199</v>
      </c>
      <c r="C26" s="61" t="s">
        <v>182</v>
      </c>
      <c r="D26" s="61">
        <v>40</v>
      </c>
      <c r="F26" s="61" t="s">
        <v>200</v>
      </c>
      <c r="G26" s="61">
        <f>SUMIF(B22:B32,F26,D22:D32)</f>
        <v>64</v>
      </c>
    </row>
    <row r="27" spans="1:41" x14ac:dyDescent="0.25">
      <c r="A27" s="61" t="s">
        <v>165</v>
      </c>
      <c r="B27" s="61" t="s">
        <v>200</v>
      </c>
      <c r="C27" s="61" t="s">
        <v>183</v>
      </c>
      <c r="D27" s="61">
        <v>34</v>
      </c>
    </row>
    <row r="28" spans="1:41" x14ac:dyDescent="0.25">
      <c r="A28" s="61" t="s">
        <v>162</v>
      </c>
      <c r="B28" s="61" t="s">
        <v>149</v>
      </c>
      <c r="C28" s="61" t="s">
        <v>184</v>
      </c>
      <c r="D28" s="61">
        <v>54</v>
      </c>
    </row>
    <row r="29" spans="1:41" x14ac:dyDescent="0.25">
      <c r="A29" s="61" t="s">
        <v>163</v>
      </c>
      <c r="B29" s="61" t="s">
        <v>199</v>
      </c>
      <c r="C29" s="61" t="s">
        <v>185</v>
      </c>
      <c r="D29" s="61">
        <v>30</v>
      </c>
    </row>
    <row r="30" spans="1:41" x14ac:dyDescent="0.25">
      <c r="A30" s="61" t="s">
        <v>164</v>
      </c>
      <c r="B30" s="61" t="s">
        <v>200</v>
      </c>
      <c r="C30" s="61" t="s">
        <v>218</v>
      </c>
      <c r="D30" s="61">
        <v>10</v>
      </c>
    </row>
    <row r="31" spans="1:41" x14ac:dyDescent="0.25">
      <c r="A31" s="61" t="s">
        <v>165</v>
      </c>
      <c r="B31" s="61" t="s">
        <v>149</v>
      </c>
      <c r="C31" s="61" t="s">
        <v>187</v>
      </c>
      <c r="D31" s="61">
        <v>20</v>
      </c>
    </row>
    <row r="32" spans="1:41" x14ac:dyDescent="0.25">
      <c r="A32" s="61" t="s">
        <v>165</v>
      </c>
      <c r="B32" s="61" t="s">
        <v>199</v>
      </c>
      <c r="C32" s="61" t="s">
        <v>188</v>
      </c>
      <c r="D32" s="61">
        <v>25</v>
      </c>
    </row>
    <row r="35" spans="1:8" ht="18.75" x14ac:dyDescent="0.3">
      <c r="A35" s="130" t="s">
        <v>156</v>
      </c>
      <c r="B35" s="130" t="s">
        <v>150</v>
      </c>
      <c r="C35" s="130" t="s">
        <v>178</v>
      </c>
      <c r="D35" s="130" t="s">
        <v>189</v>
      </c>
      <c r="F35" s="132" t="s">
        <v>156</v>
      </c>
      <c r="G35" s="132" t="s">
        <v>242</v>
      </c>
    </row>
    <row r="36" spans="1:8" ht="18.75" x14ac:dyDescent="0.3">
      <c r="A36" s="61" t="s">
        <v>243</v>
      </c>
      <c r="B36" s="61" t="s">
        <v>199</v>
      </c>
      <c r="C36" s="61" t="s">
        <v>179</v>
      </c>
      <c r="D36" s="61">
        <v>23</v>
      </c>
      <c r="F36" s="131" t="s">
        <v>250</v>
      </c>
      <c r="G36" s="131">
        <f>SUMIF(A35:A45,F36,D35:D45)</f>
        <v>20</v>
      </c>
    </row>
    <row r="37" spans="1:8" ht="18.75" x14ac:dyDescent="0.3">
      <c r="A37" s="61" t="s">
        <v>244</v>
      </c>
      <c r="B37" s="61" t="s">
        <v>200</v>
      </c>
      <c r="C37" s="61" t="s">
        <v>180</v>
      </c>
      <c r="D37" s="61">
        <v>20</v>
      </c>
      <c r="F37" s="133" t="s">
        <v>253</v>
      </c>
      <c r="G37" s="133">
        <f>SUMIF(A35:A45,F37,D35:D45)</f>
        <v>63</v>
      </c>
    </row>
    <row r="38" spans="1:8" ht="18.75" x14ac:dyDescent="0.3">
      <c r="A38" s="61" t="s">
        <v>245</v>
      </c>
      <c r="B38" s="61" t="s">
        <v>149</v>
      </c>
      <c r="C38" s="61" t="s">
        <v>181</v>
      </c>
      <c r="D38" s="61">
        <v>30</v>
      </c>
      <c r="F38" s="134" t="s">
        <v>255</v>
      </c>
      <c r="G38" s="134">
        <f>SUMIF(A35:A45,F38,D35:D45)</f>
        <v>103</v>
      </c>
    </row>
    <row r="39" spans="1:8" ht="15.75" x14ac:dyDescent="0.25">
      <c r="A39" s="61" t="s">
        <v>246</v>
      </c>
      <c r="B39" s="61" t="s">
        <v>199</v>
      </c>
      <c r="C39" s="61" t="s">
        <v>182</v>
      </c>
      <c r="D39" s="61">
        <v>40</v>
      </c>
      <c r="F39" s="136" t="s">
        <v>256</v>
      </c>
      <c r="G39" s="136">
        <f>SUMIF(A35:A45,F39,D35:D45)</f>
        <v>119</v>
      </c>
      <c r="H39" s="56"/>
    </row>
    <row r="40" spans="1:8" x14ac:dyDescent="0.25">
      <c r="A40" s="61" t="s">
        <v>165</v>
      </c>
      <c r="B40" s="61" t="s">
        <v>200</v>
      </c>
      <c r="C40" s="61" t="s">
        <v>183</v>
      </c>
      <c r="D40" s="61">
        <v>34</v>
      </c>
      <c r="H40" s="56"/>
    </row>
    <row r="41" spans="1:8" x14ac:dyDescent="0.25">
      <c r="A41" s="61" t="s">
        <v>247</v>
      </c>
      <c r="B41" s="61" t="s">
        <v>149</v>
      </c>
      <c r="C41" s="61" t="s">
        <v>184</v>
      </c>
      <c r="D41" s="61">
        <v>54</v>
      </c>
      <c r="H41" s="56"/>
    </row>
    <row r="42" spans="1:8" x14ac:dyDescent="0.25">
      <c r="A42" s="61" t="s">
        <v>163</v>
      </c>
      <c r="B42" s="61" t="s">
        <v>199</v>
      </c>
      <c r="C42" s="61" t="s">
        <v>185</v>
      </c>
      <c r="D42" s="61">
        <v>30</v>
      </c>
      <c r="F42" s="135" t="s">
        <v>251</v>
      </c>
      <c r="G42" s="135"/>
    </row>
    <row r="43" spans="1:8" x14ac:dyDescent="0.25">
      <c r="A43" s="61" t="s">
        <v>248</v>
      </c>
      <c r="B43" s="61" t="s">
        <v>200</v>
      </c>
      <c r="C43" s="61" t="s">
        <v>218</v>
      </c>
      <c r="D43" s="61">
        <v>10</v>
      </c>
      <c r="F43" s="135" t="s">
        <v>252</v>
      </c>
      <c r="G43" s="135"/>
    </row>
    <row r="44" spans="1:8" x14ac:dyDescent="0.25">
      <c r="A44" s="61" t="s">
        <v>249</v>
      </c>
      <c r="B44" s="61" t="s">
        <v>149</v>
      </c>
      <c r="C44" s="61" t="s">
        <v>187</v>
      </c>
      <c r="D44" s="61">
        <v>20</v>
      </c>
      <c r="F44" s="135" t="s">
        <v>254</v>
      </c>
      <c r="G44" s="135"/>
    </row>
    <row r="45" spans="1:8" x14ac:dyDescent="0.25">
      <c r="A45" s="61" t="s">
        <v>165</v>
      </c>
      <c r="B45" s="61" t="s">
        <v>199</v>
      </c>
      <c r="C45" s="61" t="s">
        <v>188</v>
      </c>
      <c r="D45" s="61">
        <v>25</v>
      </c>
    </row>
  </sheetData>
  <mergeCells count="1">
    <mergeCell ref="C17:D1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3BAC3-F3C1-48FB-A8A6-134471444200}">
  <dimension ref="A4:H22"/>
  <sheetViews>
    <sheetView showGridLines="0" workbookViewId="0">
      <selection activeCell="A12" sqref="A12:D22"/>
    </sheetView>
  </sheetViews>
  <sheetFormatPr defaultRowHeight="15" x14ac:dyDescent="0.25"/>
  <cols>
    <col min="3" max="3" width="11.85546875" bestFit="1" customWidth="1"/>
    <col min="7" max="7" width="10.5703125" bestFit="1" customWidth="1"/>
    <col min="8" max="8" width="10.28515625" customWidth="1"/>
  </cols>
  <sheetData>
    <row r="4" spans="1:8" x14ac:dyDescent="0.25">
      <c r="B4" s="60" t="s">
        <v>1</v>
      </c>
      <c r="C4" s="60" t="s">
        <v>150</v>
      </c>
      <c r="D4" s="60" t="s">
        <v>152</v>
      </c>
    </row>
    <row r="5" spans="1:8" x14ac:dyDescent="0.25">
      <c r="B5" s="61" t="s">
        <v>146</v>
      </c>
      <c r="C5" s="61" t="s">
        <v>149</v>
      </c>
      <c r="D5" s="61">
        <v>500</v>
      </c>
      <c r="G5" s="60" t="s">
        <v>153</v>
      </c>
      <c r="H5" s="60" t="s">
        <v>154</v>
      </c>
    </row>
    <row r="6" spans="1:8" x14ac:dyDescent="0.25">
      <c r="B6" s="61" t="s">
        <v>147</v>
      </c>
      <c r="C6" s="61" t="s">
        <v>151</v>
      </c>
      <c r="D6" s="61">
        <v>300</v>
      </c>
      <c r="F6" s="62" t="s">
        <v>146</v>
      </c>
      <c r="G6" s="61">
        <f>SUMIFS(D5:D9,B5:B9,"Apple",C5:C9,"North")</f>
        <v>500</v>
      </c>
      <c r="H6" s="61">
        <f>SUMIFS(D5:D9,B5:B9,"Apple",C5:C9,"South")</f>
        <v>700</v>
      </c>
    </row>
    <row r="7" spans="1:8" x14ac:dyDescent="0.25">
      <c r="B7" s="61" t="s">
        <v>146</v>
      </c>
      <c r="C7" s="61" t="s">
        <v>151</v>
      </c>
      <c r="D7" s="61">
        <v>700</v>
      </c>
      <c r="F7" s="62" t="s">
        <v>147</v>
      </c>
      <c r="G7" s="61">
        <f>SUMIFS(D5:D9,B5:B9,"Banana",C5:C9,"North")</f>
        <v>450</v>
      </c>
      <c r="H7" s="61">
        <f>SUMIFS(D5:D9,B5:B9,"Banana",C5:C9,"South")</f>
        <v>300</v>
      </c>
    </row>
    <row r="8" spans="1:8" x14ac:dyDescent="0.25">
      <c r="B8" s="61" t="s">
        <v>148</v>
      </c>
      <c r="C8" s="61" t="s">
        <v>149</v>
      </c>
      <c r="D8" s="61">
        <v>200</v>
      </c>
      <c r="F8" s="62" t="s">
        <v>148</v>
      </c>
      <c r="G8" s="61">
        <f>SUMIFS(D5:D9,B5:B9,"Orange",C5:C9,"North")</f>
        <v>200</v>
      </c>
      <c r="H8" s="61">
        <f>SUMIFS(D5:D9,B5:B9,"Orange",C5:C9,"South")</f>
        <v>0</v>
      </c>
    </row>
    <row r="9" spans="1:8" x14ac:dyDescent="0.25">
      <c r="B9" s="61" t="s">
        <v>147</v>
      </c>
      <c r="C9" s="61" t="s">
        <v>149</v>
      </c>
      <c r="D9" s="61">
        <v>450</v>
      </c>
    </row>
    <row r="12" spans="1:8" x14ac:dyDescent="0.25">
      <c r="A12" s="130" t="s">
        <v>156</v>
      </c>
      <c r="B12" s="130" t="s">
        <v>150</v>
      </c>
      <c r="C12" s="130" t="s">
        <v>178</v>
      </c>
      <c r="D12" s="130" t="s">
        <v>189</v>
      </c>
      <c r="F12" s="6" t="s">
        <v>156</v>
      </c>
      <c r="G12" s="6" t="s">
        <v>150</v>
      </c>
      <c r="H12" s="6" t="s">
        <v>189</v>
      </c>
    </row>
    <row r="13" spans="1:8" x14ac:dyDescent="0.25">
      <c r="A13" s="61" t="s">
        <v>162</v>
      </c>
      <c r="B13" s="61" t="s">
        <v>199</v>
      </c>
      <c r="C13" s="61" t="s">
        <v>179</v>
      </c>
      <c r="D13" s="61">
        <v>23</v>
      </c>
      <c r="F13" s="5" t="s">
        <v>163</v>
      </c>
      <c r="G13" s="5" t="s">
        <v>199</v>
      </c>
      <c r="H13" s="5">
        <f>SUMIFS(D12:D22,A12:A22,F13,B12:B22,G13)</f>
        <v>30</v>
      </c>
    </row>
    <row r="14" spans="1:8" x14ac:dyDescent="0.25">
      <c r="A14" s="61" t="s">
        <v>163</v>
      </c>
      <c r="B14" s="61" t="s">
        <v>200</v>
      </c>
      <c r="C14" s="61" t="s">
        <v>257</v>
      </c>
      <c r="D14" s="61">
        <v>20</v>
      </c>
      <c r="F14" t="s">
        <v>258</v>
      </c>
      <c r="G14" t="s">
        <v>202</v>
      </c>
      <c r="H14">
        <f>SUMIFS(D12:D22,A12:A22,F14,B12:B22,G14)</f>
        <v>34</v>
      </c>
    </row>
    <row r="15" spans="1:8" x14ac:dyDescent="0.25">
      <c r="A15" s="61" t="s">
        <v>164</v>
      </c>
      <c r="B15" s="61" t="s">
        <v>149</v>
      </c>
      <c r="C15" s="61" t="s">
        <v>181</v>
      </c>
      <c r="D15" s="61">
        <v>30</v>
      </c>
    </row>
    <row r="16" spans="1:8" x14ac:dyDescent="0.25">
      <c r="A16" s="61" t="s">
        <v>165</v>
      </c>
      <c r="B16" s="61" t="s">
        <v>199</v>
      </c>
      <c r="C16" s="61" t="s">
        <v>179</v>
      </c>
      <c r="D16" s="61">
        <v>40</v>
      </c>
    </row>
    <row r="17" spans="1:4" x14ac:dyDescent="0.25">
      <c r="A17" s="61" t="s">
        <v>165</v>
      </c>
      <c r="B17" s="61" t="s">
        <v>200</v>
      </c>
      <c r="C17" s="61" t="s">
        <v>257</v>
      </c>
      <c r="D17" s="61">
        <v>34</v>
      </c>
    </row>
    <row r="18" spans="1:4" x14ac:dyDescent="0.25">
      <c r="A18" s="61" t="s">
        <v>162</v>
      </c>
      <c r="B18" s="61" t="s">
        <v>149</v>
      </c>
      <c r="C18" s="61" t="s">
        <v>181</v>
      </c>
      <c r="D18" s="61">
        <v>54</v>
      </c>
    </row>
    <row r="19" spans="1:4" x14ac:dyDescent="0.25">
      <c r="A19" s="61" t="s">
        <v>163</v>
      </c>
      <c r="B19" s="61" t="s">
        <v>199</v>
      </c>
      <c r="C19" s="61" t="s">
        <v>179</v>
      </c>
      <c r="D19" s="61">
        <v>30</v>
      </c>
    </row>
    <row r="20" spans="1:4" x14ac:dyDescent="0.25">
      <c r="A20" s="61" t="s">
        <v>164</v>
      </c>
      <c r="B20" s="61" t="s">
        <v>200</v>
      </c>
      <c r="C20" s="61" t="s">
        <v>257</v>
      </c>
      <c r="D20" s="61">
        <v>10</v>
      </c>
    </row>
    <row r="21" spans="1:4" x14ac:dyDescent="0.25">
      <c r="A21" s="61" t="s">
        <v>165</v>
      </c>
      <c r="B21" s="61" t="s">
        <v>149</v>
      </c>
      <c r="C21" s="61" t="s">
        <v>181</v>
      </c>
      <c r="D21" s="61">
        <v>20</v>
      </c>
    </row>
    <row r="22" spans="1:4" x14ac:dyDescent="0.25">
      <c r="A22" s="61" t="s">
        <v>165</v>
      </c>
      <c r="B22" s="61" t="s">
        <v>199</v>
      </c>
      <c r="C22" s="61" t="s">
        <v>179</v>
      </c>
      <c r="D22" s="61">
        <v>25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5753-6300-4B87-838A-AF44EBD934F0}">
  <dimension ref="A4:E14"/>
  <sheetViews>
    <sheetView showGridLines="0" workbookViewId="0">
      <selection activeCell="E5" sqref="E5:E14"/>
    </sheetView>
  </sheetViews>
  <sheetFormatPr defaultRowHeight="15" x14ac:dyDescent="0.25"/>
  <cols>
    <col min="5" max="5" width="13.140625" bestFit="1" customWidth="1"/>
  </cols>
  <sheetData>
    <row r="4" spans="1:5" x14ac:dyDescent="0.2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</row>
    <row r="5" spans="1:5" x14ac:dyDescent="0.25">
      <c r="A5" s="3" t="s">
        <v>5</v>
      </c>
      <c r="B5" s="3" t="s">
        <v>15</v>
      </c>
      <c r="C5" s="3">
        <v>6</v>
      </c>
      <c r="D5" s="3">
        <v>650</v>
      </c>
      <c r="E5" s="3">
        <f>PRODUCT(D5*C5)</f>
        <v>3900</v>
      </c>
    </row>
    <row r="6" spans="1:5" x14ac:dyDescent="0.25">
      <c r="A6" s="3" t="s">
        <v>6</v>
      </c>
      <c r="B6" s="3" t="s">
        <v>16</v>
      </c>
      <c r="C6" s="3">
        <v>3</v>
      </c>
      <c r="D6" s="3">
        <v>720</v>
      </c>
      <c r="E6" s="3">
        <f t="shared" ref="E6:E14" si="0">PRODUCT(D6*C6)</f>
        <v>2160</v>
      </c>
    </row>
    <row r="7" spans="1:5" x14ac:dyDescent="0.25">
      <c r="A7" s="3" t="s">
        <v>7</v>
      </c>
      <c r="B7" s="3" t="s">
        <v>16</v>
      </c>
      <c r="C7" s="3">
        <v>5</v>
      </c>
      <c r="D7" s="3">
        <v>950</v>
      </c>
      <c r="E7" s="3">
        <f t="shared" si="0"/>
        <v>4750</v>
      </c>
    </row>
    <row r="8" spans="1:5" x14ac:dyDescent="0.25">
      <c r="A8" s="3" t="s">
        <v>8</v>
      </c>
      <c r="B8" s="3" t="s">
        <v>17</v>
      </c>
      <c r="C8" s="3">
        <v>2</v>
      </c>
      <c r="D8" s="3">
        <v>680</v>
      </c>
      <c r="E8" s="3">
        <f t="shared" si="0"/>
        <v>1360</v>
      </c>
    </row>
    <row r="9" spans="1:5" x14ac:dyDescent="0.25">
      <c r="A9" s="3" t="s">
        <v>9</v>
      </c>
      <c r="B9" s="3" t="s">
        <v>15</v>
      </c>
      <c r="C9" s="3">
        <v>7</v>
      </c>
      <c r="D9" s="3">
        <v>600</v>
      </c>
      <c r="E9" s="3">
        <f t="shared" si="0"/>
        <v>4200</v>
      </c>
    </row>
    <row r="10" spans="1:5" x14ac:dyDescent="0.25">
      <c r="A10" s="3" t="s">
        <v>10</v>
      </c>
      <c r="B10" s="3" t="s">
        <v>15</v>
      </c>
      <c r="C10" s="3">
        <v>5</v>
      </c>
      <c r="D10" s="3">
        <v>250</v>
      </c>
      <c r="E10" s="3">
        <f t="shared" si="0"/>
        <v>1250</v>
      </c>
    </row>
    <row r="11" spans="1:5" x14ac:dyDescent="0.25">
      <c r="A11" s="3" t="s">
        <v>11</v>
      </c>
      <c r="B11" s="3" t="s">
        <v>15</v>
      </c>
      <c r="C11" s="3">
        <v>4</v>
      </c>
      <c r="D11" s="3">
        <v>300</v>
      </c>
      <c r="E11" s="3">
        <f t="shared" si="0"/>
        <v>1200</v>
      </c>
    </row>
    <row r="12" spans="1:5" x14ac:dyDescent="0.25">
      <c r="A12" s="3" t="s">
        <v>12</v>
      </c>
      <c r="B12" s="3" t="s">
        <v>16</v>
      </c>
      <c r="C12" s="3">
        <v>2</v>
      </c>
      <c r="D12" s="3">
        <v>500</v>
      </c>
      <c r="E12" s="3">
        <f t="shared" si="0"/>
        <v>1000</v>
      </c>
    </row>
    <row r="13" spans="1:5" x14ac:dyDescent="0.25">
      <c r="A13" s="3" t="s">
        <v>13</v>
      </c>
      <c r="B13" s="3" t="s">
        <v>18</v>
      </c>
      <c r="C13" s="3">
        <v>3</v>
      </c>
      <c r="D13" s="3">
        <v>200</v>
      </c>
      <c r="E13" s="3">
        <f t="shared" si="0"/>
        <v>600</v>
      </c>
    </row>
    <row r="14" spans="1:5" x14ac:dyDescent="0.25">
      <c r="A14" s="3" t="s">
        <v>14</v>
      </c>
      <c r="B14" s="3" t="s">
        <v>19</v>
      </c>
      <c r="C14" s="3">
        <v>9</v>
      </c>
      <c r="D14" s="3">
        <v>150</v>
      </c>
      <c r="E14" s="3">
        <f t="shared" si="0"/>
        <v>1350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9C9AB-FC92-4DD0-973E-10F387E1A022}">
  <dimension ref="A1:E14"/>
  <sheetViews>
    <sheetView showGridLines="0" tabSelected="1" workbookViewId="0">
      <selection activeCell="E4" sqref="E4"/>
    </sheetView>
  </sheetViews>
  <sheetFormatPr defaultRowHeight="15" x14ac:dyDescent="0.25"/>
  <cols>
    <col min="1" max="1" width="14.7109375" bestFit="1" customWidth="1"/>
    <col min="2" max="2" width="11.28515625" bestFit="1" customWidth="1"/>
    <col min="4" max="4" width="16" bestFit="1" customWidth="1"/>
  </cols>
  <sheetData>
    <row r="1" spans="1:5" ht="21" x14ac:dyDescent="0.35">
      <c r="D1" s="10" t="s">
        <v>35</v>
      </c>
    </row>
    <row r="4" spans="1:5" x14ac:dyDescent="0.25">
      <c r="A4" s="9" t="s">
        <v>22</v>
      </c>
      <c r="B4" s="9" t="s">
        <v>34</v>
      </c>
      <c r="D4" s="9" t="s">
        <v>33</v>
      </c>
      <c r="E4" s="9">
        <f>MAX(B5:B14)</f>
        <v>482</v>
      </c>
    </row>
    <row r="5" spans="1:5" x14ac:dyDescent="0.25">
      <c r="A5" s="5" t="s">
        <v>23</v>
      </c>
      <c r="B5" s="5">
        <v>482</v>
      </c>
    </row>
    <row r="6" spans="1:5" x14ac:dyDescent="0.25">
      <c r="A6" s="5" t="s">
        <v>24</v>
      </c>
      <c r="B6" s="5">
        <v>276</v>
      </c>
    </row>
    <row r="7" spans="1:5" x14ac:dyDescent="0.25">
      <c r="A7" s="5" t="s">
        <v>25</v>
      </c>
      <c r="B7" s="5">
        <v>373</v>
      </c>
    </row>
    <row r="8" spans="1:5" x14ac:dyDescent="0.25">
      <c r="A8" s="5" t="s">
        <v>26</v>
      </c>
      <c r="B8" s="5">
        <v>253</v>
      </c>
    </row>
    <row r="9" spans="1:5" x14ac:dyDescent="0.25">
      <c r="A9" s="5" t="s">
        <v>27</v>
      </c>
      <c r="B9" s="5">
        <v>440</v>
      </c>
    </row>
    <row r="10" spans="1:5" x14ac:dyDescent="0.25">
      <c r="A10" s="5" t="s">
        <v>28</v>
      </c>
      <c r="B10" s="5">
        <v>475</v>
      </c>
    </row>
    <row r="11" spans="1:5" x14ac:dyDescent="0.25">
      <c r="A11" s="5" t="s">
        <v>29</v>
      </c>
      <c r="B11" s="5">
        <v>418</v>
      </c>
    </row>
    <row r="12" spans="1:5" x14ac:dyDescent="0.25">
      <c r="A12" s="5" t="s">
        <v>30</v>
      </c>
      <c r="B12" s="5">
        <v>446</v>
      </c>
    </row>
    <row r="13" spans="1:5" x14ac:dyDescent="0.25">
      <c r="A13" s="5" t="s">
        <v>31</v>
      </c>
      <c r="B13" s="5">
        <v>375</v>
      </c>
    </row>
    <row r="14" spans="1:5" x14ac:dyDescent="0.25">
      <c r="A14" s="5" t="s">
        <v>32</v>
      </c>
      <c r="B14" s="5">
        <v>282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829DC-1600-4BAA-AFB7-86206D01D97F}">
  <dimension ref="B4:C12"/>
  <sheetViews>
    <sheetView showGridLines="0" workbookViewId="0">
      <selection activeCell="C5" sqref="C5:C12"/>
    </sheetView>
  </sheetViews>
  <sheetFormatPr defaultRowHeight="15" x14ac:dyDescent="0.25"/>
  <cols>
    <col min="2" max="2" width="17.28515625" bestFit="1" customWidth="1"/>
    <col min="3" max="3" width="12.85546875" bestFit="1" customWidth="1"/>
  </cols>
  <sheetData>
    <row r="4" spans="2:3" x14ac:dyDescent="0.25">
      <c r="B4" s="9" t="s">
        <v>36</v>
      </c>
      <c r="C4" s="9" t="s">
        <v>37</v>
      </c>
    </row>
    <row r="5" spans="2:3" x14ac:dyDescent="0.25">
      <c r="B5" s="5" t="s">
        <v>38</v>
      </c>
      <c r="C5" s="5">
        <f>LEN(B5)</f>
        <v>9</v>
      </c>
    </row>
    <row r="6" spans="2:3" x14ac:dyDescent="0.25">
      <c r="B6" s="5" t="s">
        <v>39</v>
      </c>
      <c r="C6" s="5">
        <f t="shared" ref="C6:C12" si="0">LEN(B6)</f>
        <v>7</v>
      </c>
    </row>
    <row r="7" spans="2:3" x14ac:dyDescent="0.25">
      <c r="B7" s="5" t="s">
        <v>40</v>
      </c>
      <c r="C7" s="5">
        <f t="shared" si="0"/>
        <v>9</v>
      </c>
    </row>
    <row r="8" spans="2:3" x14ac:dyDescent="0.25">
      <c r="B8" s="5" t="s">
        <v>41</v>
      </c>
      <c r="C8" s="5">
        <f t="shared" si="0"/>
        <v>11</v>
      </c>
    </row>
    <row r="9" spans="2:3" x14ac:dyDescent="0.25">
      <c r="B9" s="5" t="s">
        <v>42</v>
      </c>
      <c r="C9" s="5">
        <f t="shared" si="0"/>
        <v>12</v>
      </c>
    </row>
    <row r="10" spans="2:3" x14ac:dyDescent="0.25">
      <c r="B10" s="5" t="s">
        <v>43</v>
      </c>
      <c r="C10" s="5">
        <f t="shared" si="0"/>
        <v>4</v>
      </c>
    </row>
    <row r="11" spans="2:3" x14ac:dyDescent="0.25">
      <c r="B11" s="5" t="s">
        <v>44</v>
      </c>
      <c r="C11" s="5">
        <f t="shared" si="0"/>
        <v>16</v>
      </c>
    </row>
    <row r="12" spans="2:3" x14ac:dyDescent="0.25">
      <c r="B12" s="5" t="s">
        <v>45</v>
      </c>
      <c r="C12" s="5">
        <f t="shared" si="0"/>
        <v>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91D0-2A73-4DDD-9DC1-A6DA197C2275}">
  <dimension ref="B4:J14"/>
  <sheetViews>
    <sheetView showGridLines="0" workbookViewId="0">
      <selection activeCell="E13" sqref="E13"/>
    </sheetView>
  </sheetViews>
  <sheetFormatPr defaultRowHeight="15" x14ac:dyDescent="0.25"/>
  <cols>
    <col min="2" max="2" width="11.5703125" bestFit="1" customWidth="1"/>
    <col min="3" max="3" width="9.85546875" bestFit="1" customWidth="1"/>
    <col min="5" max="5" width="14.85546875" customWidth="1"/>
    <col min="8" max="8" width="12.85546875" customWidth="1"/>
    <col min="10" max="10" width="11.42578125" customWidth="1"/>
  </cols>
  <sheetData>
    <row r="4" spans="2:10" ht="15.75" x14ac:dyDescent="0.25">
      <c r="B4" s="9" t="s">
        <v>46</v>
      </c>
      <c r="C4" s="9" t="s">
        <v>47</v>
      </c>
      <c r="E4" s="12" t="s">
        <v>48</v>
      </c>
      <c r="F4" s="8"/>
      <c r="H4" s="13" t="s">
        <v>49</v>
      </c>
    </row>
    <row r="5" spans="2:10" ht="15.75" x14ac:dyDescent="0.25">
      <c r="B5" s="11" t="s">
        <v>23</v>
      </c>
      <c r="C5" s="11">
        <v>25769</v>
      </c>
      <c r="E5" s="12">
        <f>COUNT(C5:C14)</f>
        <v>6</v>
      </c>
      <c r="H5" s="11" t="s">
        <v>23</v>
      </c>
      <c r="J5" s="6" t="s">
        <v>50</v>
      </c>
    </row>
    <row r="6" spans="2:10" x14ac:dyDescent="0.25">
      <c r="B6" s="11" t="s">
        <v>24</v>
      </c>
      <c r="C6" s="11">
        <v>24384</v>
      </c>
      <c r="H6" s="11" t="s">
        <v>24</v>
      </c>
      <c r="J6" s="6">
        <f>COUNTA(H5:H14)</f>
        <v>7</v>
      </c>
    </row>
    <row r="7" spans="2:10" x14ac:dyDescent="0.25">
      <c r="B7" s="11" t="s">
        <v>25</v>
      </c>
      <c r="C7" s="11"/>
      <c r="H7" s="11" t="s">
        <v>25</v>
      </c>
    </row>
    <row r="8" spans="2:10" x14ac:dyDescent="0.25">
      <c r="B8" s="11" t="s">
        <v>26</v>
      </c>
      <c r="C8" s="11">
        <v>37175</v>
      </c>
      <c r="H8" s="11"/>
    </row>
    <row r="9" spans="2:10" x14ac:dyDescent="0.25">
      <c r="B9" s="11" t="s">
        <v>27</v>
      </c>
      <c r="C9" s="11"/>
      <c r="H9" s="11" t="s">
        <v>27</v>
      </c>
    </row>
    <row r="10" spans="2:10" x14ac:dyDescent="0.25">
      <c r="B10" s="11" t="s">
        <v>28</v>
      </c>
      <c r="C10" s="11">
        <v>34778</v>
      </c>
      <c r="H10" s="11" t="s">
        <v>28</v>
      </c>
    </row>
    <row r="11" spans="2:10" x14ac:dyDescent="0.25">
      <c r="B11" s="11" t="s">
        <v>29</v>
      </c>
      <c r="C11" s="11"/>
      <c r="H11" s="11"/>
    </row>
    <row r="12" spans="2:10" x14ac:dyDescent="0.25">
      <c r="B12" s="11" t="s">
        <v>30</v>
      </c>
      <c r="C12" s="11">
        <v>36392</v>
      </c>
      <c r="H12" s="11" t="s">
        <v>30</v>
      </c>
    </row>
    <row r="13" spans="2:10" x14ac:dyDescent="0.25">
      <c r="B13" s="11" t="s">
        <v>31</v>
      </c>
      <c r="C13" s="11"/>
      <c r="H13" s="11"/>
    </row>
    <row r="14" spans="2:10" x14ac:dyDescent="0.25">
      <c r="B14" s="11" t="s">
        <v>32</v>
      </c>
      <c r="C14" s="11">
        <v>12547</v>
      </c>
      <c r="H14" s="11" t="s">
        <v>32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D5A29-38F9-4FEE-944C-082174FB58E1}">
  <dimension ref="B4:J27"/>
  <sheetViews>
    <sheetView showGridLines="0" topLeftCell="C10" workbookViewId="0">
      <selection activeCell="I19" sqref="I19:J19"/>
    </sheetView>
  </sheetViews>
  <sheetFormatPr defaultRowHeight="15" x14ac:dyDescent="0.25"/>
  <cols>
    <col min="2" max="2" width="13.7109375" bestFit="1" customWidth="1"/>
    <col min="3" max="3" width="7.140625" bestFit="1" customWidth="1"/>
    <col min="4" max="4" width="11.85546875" bestFit="1" customWidth="1"/>
    <col min="5" max="5" width="8.42578125" bestFit="1" customWidth="1"/>
    <col min="6" max="6" width="6.5703125" customWidth="1"/>
    <col min="7" max="7" width="7.7109375" customWidth="1"/>
    <col min="8" max="8" width="14" bestFit="1" customWidth="1"/>
    <col min="9" max="9" width="12.140625" bestFit="1" customWidth="1"/>
  </cols>
  <sheetData>
    <row r="4" spans="2:9" x14ac:dyDescent="0.25">
      <c r="B4" s="14" t="s">
        <v>51</v>
      </c>
      <c r="C4" s="15" t="s">
        <v>52</v>
      </c>
      <c r="D4" s="15" t="s">
        <v>53</v>
      </c>
      <c r="E4" s="15" t="s">
        <v>54</v>
      </c>
      <c r="F4" s="15" t="s">
        <v>55</v>
      </c>
      <c r="G4" s="15" t="s">
        <v>56</v>
      </c>
      <c r="H4" s="37" t="s">
        <v>57</v>
      </c>
      <c r="I4" s="37" t="s">
        <v>58</v>
      </c>
    </row>
    <row r="5" spans="2:9" x14ac:dyDescent="0.25">
      <c r="B5" s="11" t="s">
        <v>23</v>
      </c>
      <c r="C5" s="11" t="s">
        <v>59</v>
      </c>
      <c r="D5" s="11" t="s">
        <v>60</v>
      </c>
      <c r="E5" s="11" t="s">
        <v>59</v>
      </c>
      <c r="F5" s="11" t="s">
        <v>60</v>
      </c>
      <c r="G5" s="11" t="s">
        <v>59</v>
      </c>
      <c r="H5" s="37">
        <f>COUNTIF(C5:G5,"P")</f>
        <v>3</v>
      </c>
      <c r="I5" s="37">
        <f>COUNTIF(C5:G5,"A")</f>
        <v>2</v>
      </c>
    </row>
    <row r="6" spans="2:9" x14ac:dyDescent="0.25">
      <c r="B6" s="11" t="s">
        <v>24</v>
      </c>
      <c r="C6" s="11" t="s">
        <v>59</v>
      </c>
      <c r="D6" s="11" t="s">
        <v>59</v>
      </c>
      <c r="E6" s="11" t="s">
        <v>59</v>
      </c>
      <c r="F6" s="11" t="s">
        <v>60</v>
      </c>
      <c r="G6" s="11" t="s">
        <v>59</v>
      </c>
      <c r="H6" s="37">
        <f t="shared" ref="H6:H14" si="0">COUNTIF(C6:G6,"P")</f>
        <v>4</v>
      </c>
      <c r="I6" s="37">
        <f t="shared" ref="I6:I14" si="1">COUNTIF(C6:G6,"A")</f>
        <v>1</v>
      </c>
    </row>
    <row r="7" spans="2:9" x14ac:dyDescent="0.25">
      <c r="B7" s="11" t="s">
        <v>25</v>
      </c>
      <c r="C7" s="11" t="s">
        <v>60</v>
      </c>
      <c r="D7" s="11">
        <v>10</v>
      </c>
      <c r="E7" s="11" t="s">
        <v>60</v>
      </c>
      <c r="F7" s="11" t="s">
        <v>59</v>
      </c>
      <c r="G7" s="11" t="s">
        <v>59</v>
      </c>
      <c r="H7" s="37">
        <f t="shared" si="0"/>
        <v>2</v>
      </c>
      <c r="I7" s="37">
        <f t="shared" si="1"/>
        <v>2</v>
      </c>
    </row>
    <row r="8" spans="2:9" x14ac:dyDescent="0.25">
      <c r="B8" s="11" t="s">
        <v>23</v>
      </c>
      <c r="C8" s="11" t="s">
        <v>59</v>
      </c>
      <c r="D8" s="11" t="s">
        <v>59</v>
      </c>
      <c r="E8" s="11" t="s">
        <v>60</v>
      </c>
      <c r="F8" s="11" t="s">
        <v>59</v>
      </c>
      <c r="G8" s="11" t="s">
        <v>60</v>
      </c>
      <c r="H8" s="37">
        <f t="shared" si="0"/>
        <v>3</v>
      </c>
      <c r="I8" s="37">
        <f t="shared" si="1"/>
        <v>2</v>
      </c>
    </row>
    <row r="9" spans="2:9" x14ac:dyDescent="0.25">
      <c r="B9" s="11" t="s">
        <v>27</v>
      </c>
      <c r="C9" s="11" t="s">
        <v>60</v>
      </c>
      <c r="D9" s="11" t="s">
        <v>59</v>
      </c>
      <c r="E9" s="11" t="s">
        <v>60</v>
      </c>
      <c r="F9" s="11" t="s">
        <v>60</v>
      </c>
      <c r="G9" s="11" t="s">
        <v>59</v>
      </c>
      <c r="H9" s="37">
        <f t="shared" si="0"/>
        <v>2</v>
      </c>
      <c r="I9" s="37">
        <f t="shared" si="1"/>
        <v>3</v>
      </c>
    </row>
    <row r="10" spans="2:9" x14ac:dyDescent="0.25">
      <c r="B10" s="11" t="s">
        <v>28</v>
      </c>
      <c r="C10" s="11" t="s">
        <v>59</v>
      </c>
      <c r="D10" s="11" t="s">
        <v>59</v>
      </c>
      <c r="E10" s="11" t="s">
        <v>59</v>
      </c>
      <c r="F10" s="11" t="s">
        <v>59</v>
      </c>
      <c r="G10" s="11" t="s">
        <v>59</v>
      </c>
      <c r="H10" s="37">
        <f t="shared" si="0"/>
        <v>5</v>
      </c>
      <c r="I10" s="37">
        <f t="shared" si="1"/>
        <v>0</v>
      </c>
    </row>
    <row r="11" spans="2:9" x14ac:dyDescent="0.25">
      <c r="B11" s="11" t="s">
        <v>24</v>
      </c>
      <c r="C11" s="11" t="s">
        <v>60</v>
      </c>
      <c r="D11" s="11" t="s">
        <v>59</v>
      </c>
      <c r="E11" s="11" t="s">
        <v>60</v>
      </c>
      <c r="F11" s="11" t="s">
        <v>59</v>
      </c>
      <c r="G11" s="11" t="s">
        <v>60</v>
      </c>
      <c r="H11" s="37">
        <f t="shared" si="0"/>
        <v>2</v>
      </c>
      <c r="I11" s="37">
        <f t="shared" si="1"/>
        <v>3</v>
      </c>
    </row>
    <row r="12" spans="2:9" x14ac:dyDescent="0.25">
      <c r="B12" s="11" t="s">
        <v>30</v>
      </c>
      <c r="C12" s="11" t="s">
        <v>59</v>
      </c>
      <c r="D12" s="11" t="s">
        <v>59</v>
      </c>
      <c r="E12" s="11" t="s">
        <v>60</v>
      </c>
      <c r="F12" s="11" t="s">
        <v>59</v>
      </c>
      <c r="G12" s="11" t="s">
        <v>59</v>
      </c>
      <c r="H12" s="37">
        <f t="shared" si="0"/>
        <v>4</v>
      </c>
      <c r="I12" s="37">
        <f t="shared" si="1"/>
        <v>1</v>
      </c>
    </row>
    <row r="13" spans="2:9" x14ac:dyDescent="0.25">
      <c r="B13" s="11" t="s">
        <v>23</v>
      </c>
      <c r="C13" s="11" t="s">
        <v>60</v>
      </c>
      <c r="D13" s="11" t="s">
        <v>59</v>
      </c>
      <c r="E13" s="11" t="s">
        <v>60</v>
      </c>
      <c r="F13" s="11" t="s">
        <v>59</v>
      </c>
      <c r="G13" s="11" t="s">
        <v>59</v>
      </c>
      <c r="H13" s="37">
        <f t="shared" si="0"/>
        <v>3</v>
      </c>
      <c r="I13" s="37">
        <f t="shared" si="1"/>
        <v>2</v>
      </c>
    </row>
    <row r="14" spans="2:9" x14ac:dyDescent="0.25">
      <c r="B14" s="11" t="s">
        <v>32</v>
      </c>
      <c r="C14" s="11" t="s">
        <v>59</v>
      </c>
      <c r="D14" s="11" t="s">
        <v>60</v>
      </c>
      <c r="E14" s="11" t="s">
        <v>60</v>
      </c>
      <c r="F14" s="11" t="s">
        <v>60</v>
      </c>
      <c r="G14" s="11" t="s">
        <v>59</v>
      </c>
      <c r="H14" s="37">
        <f t="shared" si="0"/>
        <v>2</v>
      </c>
      <c r="I14" s="37">
        <f t="shared" si="1"/>
        <v>3</v>
      </c>
    </row>
    <row r="17" spans="2:10" x14ac:dyDescent="0.25">
      <c r="B17" s="130" t="s">
        <v>156</v>
      </c>
      <c r="C17" s="130" t="s">
        <v>150</v>
      </c>
      <c r="D17" s="130" t="s">
        <v>178</v>
      </c>
      <c r="E17" s="130" t="s">
        <v>189</v>
      </c>
      <c r="H17" s="6" t="s">
        <v>156</v>
      </c>
      <c r="I17" s="6" t="s">
        <v>150</v>
      </c>
      <c r="J17" s="6" t="s">
        <v>261</v>
      </c>
    </row>
    <row r="18" spans="2:10" x14ac:dyDescent="0.25">
      <c r="B18" s="61" t="s">
        <v>162</v>
      </c>
      <c r="C18" s="61" t="s">
        <v>199</v>
      </c>
      <c r="D18" s="61" t="s">
        <v>179</v>
      </c>
      <c r="E18" s="61">
        <v>23</v>
      </c>
      <c r="H18" s="5" t="s">
        <v>164</v>
      </c>
      <c r="I18" s="5"/>
      <c r="J18" s="5">
        <f>COUNTIF(B17:B27,H18)</f>
        <v>2</v>
      </c>
    </row>
    <row r="19" spans="2:10" x14ac:dyDescent="0.25">
      <c r="B19" s="61" t="s">
        <v>163</v>
      </c>
      <c r="C19" s="61" t="s">
        <v>200</v>
      </c>
      <c r="D19" s="61" t="s">
        <v>257</v>
      </c>
      <c r="E19" s="61">
        <v>20</v>
      </c>
      <c r="I19" s="5" t="s">
        <v>149</v>
      </c>
      <c r="J19" s="5">
        <f>COUNTIF(C17:C27,I19)</f>
        <v>3</v>
      </c>
    </row>
    <row r="20" spans="2:10" x14ac:dyDescent="0.25">
      <c r="B20" s="61" t="s">
        <v>164</v>
      </c>
      <c r="C20" s="61" t="s">
        <v>149</v>
      </c>
      <c r="D20" s="61" t="s">
        <v>181</v>
      </c>
      <c r="E20" s="61">
        <v>30</v>
      </c>
    </row>
    <row r="21" spans="2:10" x14ac:dyDescent="0.25">
      <c r="B21" s="61" t="s">
        <v>165</v>
      </c>
      <c r="C21" s="61" t="s">
        <v>199</v>
      </c>
      <c r="D21" s="61" t="s">
        <v>179</v>
      </c>
      <c r="E21" s="61">
        <v>40</v>
      </c>
    </row>
    <row r="22" spans="2:10" x14ac:dyDescent="0.25">
      <c r="B22" s="61" t="s">
        <v>165</v>
      </c>
      <c r="C22" s="61" t="s">
        <v>200</v>
      </c>
      <c r="D22" s="61" t="s">
        <v>257</v>
      </c>
      <c r="E22" s="61">
        <v>34</v>
      </c>
    </row>
    <row r="23" spans="2:10" x14ac:dyDescent="0.25">
      <c r="B23" s="61" t="s">
        <v>162</v>
      </c>
      <c r="C23" s="61" t="s">
        <v>149</v>
      </c>
      <c r="D23" s="61" t="s">
        <v>181</v>
      </c>
      <c r="E23" s="61">
        <v>54</v>
      </c>
    </row>
    <row r="24" spans="2:10" x14ac:dyDescent="0.25">
      <c r="B24" s="61" t="s">
        <v>163</v>
      </c>
      <c r="C24" s="61" t="s">
        <v>199</v>
      </c>
      <c r="D24" s="61" t="s">
        <v>179</v>
      </c>
      <c r="E24" s="61">
        <v>30</v>
      </c>
    </row>
    <row r="25" spans="2:10" x14ac:dyDescent="0.25">
      <c r="B25" s="61" t="s">
        <v>164</v>
      </c>
      <c r="C25" s="61" t="s">
        <v>200</v>
      </c>
      <c r="D25" s="61" t="s">
        <v>257</v>
      </c>
      <c r="E25" s="61">
        <v>10</v>
      </c>
    </row>
    <row r="26" spans="2:10" x14ac:dyDescent="0.25">
      <c r="B26" s="61" t="s">
        <v>165</v>
      </c>
      <c r="C26" s="61" t="s">
        <v>149</v>
      </c>
      <c r="D26" s="61" t="s">
        <v>181</v>
      </c>
      <c r="E26" s="61">
        <v>20</v>
      </c>
    </row>
    <row r="27" spans="2:10" x14ac:dyDescent="0.25">
      <c r="B27" s="61" t="s">
        <v>165</v>
      </c>
      <c r="C27" s="61" t="s">
        <v>199</v>
      </c>
      <c r="D27" s="61" t="s">
        <v>179</v>
      </c>
      <c r="E27" s="61">
        <v>25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8B0FD-F998-493C-9189-BF28839F7B40}">
  <dimension ref="A4:H23"/>
  <sheetViews>
    <sheetView showGridLines="0" workbookViewId="0">
      <selection activeCell="G18" sqref="G18"/>
    </sheetView>
  </sheetViews>
  <sheetFormatPr defaultRowHeight="15" x14ac:dyDescent="0.25"/>
  <cols>
    <col min="1" max="1" width="13.7109375" bestFit="1" customWidth="1"/>
    <col min="6" max="6" width="14.140625" bestFit="1" customWidth="1"/>
    <col min="8" max="8" width="12.85546875" bestFit="1" customWidth="1"/>
  </cols>
  <sheetData>
    <row r="4" spans="1:8" x14ac:dyDescent="0.25">
      <c r="B4" s="64" t="s">
        <v>1</v>
      </c>
      <c r="C4" s="65" t="s">
        <v>150</v>
      </c>
      <c r="D4" s="65" t="s">
        <v>152</v>
      </c>
    </row>
    <row r="5" spans="1:8" x14ac:dyDescent="0.25">
      <c r="B5" s="66" t="s">
        <v>146</v>
      </c>
      <c r="C5" s="67" t="s">
        <v>149</v>
      </c>
      <c r="D5" s="67">
        <v>500</v>
      </c>
      <c r="F5" s="8"/>
      <c r="G5" s="74" t="s">
        <v>153</v>
      </c>
      <c r="H5" s="74" t="s">
        <v>154</v>
      </c>
    </row>
    <row r="6" spans="1:8" x14ac:dyDescent="0.25">
      <c r="B6" s="66" t="s">
        <v>147</v>
      </c>
      <c r="C6" s="67" t="s">
        <v>151</v>
      </c>
      <c r="D6" s="67">
        <v>300</v>
      </c>
      <c r="F6" s="71" t="s">
        <v>146</v>
      </c>
      <c r="G6" s="72">
        <f>COUNTIFS(B5:B10,"Apple",C5:C10,"North")</f>
        <v>2</v>
      </c>
      <c r="H6" s="72">
        <f>COUNTIFS(B5:B10,"Apple",C5:C10,"South")</f>
        <v>1</v>
      </c>
    </row>
    <row r="7" spans="1:8" x14ac:dyDescent="0.25">
      <c r="B7" s="66" t="s">
        <v>146</v>
      </c>
      <c r="C7" s="67" t="s">
        <v>151</v>
      </c>
      <c r="D7" s="67">
        <v>700</v>
      </c>
      <c r="F7" s="73" t="s">
        <v>147</v>
      </c>
      <c r="G7" s="72">
        <f>COUNTIFS(B5:B10,"Banana",C5:C10,"North")</f>
        <v>1</v>
      </c>
      <c r="H7" s="72">
        <f>COUNTIFS(B5:B10,"Banana",C5:C10,"South")</f>
        <v>1</v>
      </c>
    </row>
    <row r="8" spans="1:8" x14ac:dyDescent="0.25">
      <c r="B8" s="66" t="s">
        <v>148</v>
      </c>
      <c r="C8" s="67" t="s">
        <v>149</v>
      </c>
      <c r="D8" s="67">
        <v>200</v>
      </c>
      <c r="F8" s="73" t="s">
        <v>148</v>
      </c>
      <c r="G8" s="72">
        <f>COUNTIFS(B6:B11,"Orange",C6:C11,"North")</f>
        <v>1</v>
      </c>
      <c r="H8" s="72">
        <f>COUNTIFS(B5:B10,"Orange",C5:C10,"South")</f>
        <v>0</v>
      </c>
    </row>
    <row r="9" spans="1:8" x14ac:dyDescent="0.25">
      <c r="B9" s="66" t="s">
        <v>147</v>
      </c>
      <c r="C9" s="67" t="s">
        <v>149</v>
      </c>
      <c r="D9" s="67">
        <v>450</v>
      </c>
    </row>
    <row r="10" spans="1:8" x14ac:dyDescent="0.25">
      <c r="B10" s="70" t="s">
        <v>146</v>
      </c>
      <c r="C10" s="69" t="s">
        <v>149</v>
      </c>
      <c r="D10" s="68">
        <v>450</v>
      </c>
    </row>
    <row r="12" spans="1:8" x14ac:dyDescent="0.25">
      <c r="G12" s="63"/>
    </row>
    <row r="13" spans="1:8" x14ac:dyDescent="0.25">
      <c r="A13" s="130" t="s">
        <v>156</v>
      </c>
      <c r="B13" s="130" t="s">
        <v>150</v>
      </c>
      <c r="C13" s="130" t="s">
        <v>178</v>
      </c>
      <c r="D13" s="130" t="s">
        <v>189</v>
      </c>
      <c r="F13" s="6" t="s">
        <v>259</v>
      </c>
      <c r="G13" s="6" t="s">
        <v>150</v>
      </c>
      <c r="H13" s="6" t="s">
        <v>260</v>
      </c>
    </row>
    <row r="14" spans="1:8" x14ac:dyDescent="0.25">
      <c r="A14" s="61" t="s">
        <v>162</v>
      </c>
      <c r="B14" s="61" t="s">
        <v>199</v>
      </c>
      <c r="C14" s="61" t="s">
        <v>179</v>
      </c>
      <c r="D14" s="61">
        <v>23</v>
      </c>
      <c r="F14" s="5" t="s">
        <v>162</v>
      </c>
      <c r="G14" s="5" t="s">
        <v>262</v>
      </c>
      <c r="H14" s="5">
        <f>COUNTIFS(A13:A23,F14,B13:B23,G14)</f>
        <v>1</v>
      </c>
    </row>
    <row r="15" spans="1:8" x14ac:dyDescent="0.25">
      <c r="A15" s="61" t="s">
        <v>163</v>
      </c>
      <c r="B15" s="61" t="s">
        <v>200</v>
      </c>
      <c r="C15" s="61" t="s">
        <v>257</v>
      </c>
      <c r="D15" s="61">
        <v>20</v>
      </c>
      <c r="E15" s="24"/>
      <c r="F15" s="8" t="s">
        <v>258</v>
      </c>
      <c r="G15" s="8" t="s">
        <v>200</v>
      </c>
      <c r="H15">
        <f>COUNTIFS(A13:A23,F15,B13:B23,G15)</f>
        <v>1</v>
      </c>
    </row>
    <row r="16" spans="1:8" x14ac:dyDescent="0.25">
      <c r="A16" s="61" t="s">
        <v>164</v>
      </c>
      <c r="B16" s="61" t="s">
        <v>149</v>
      </c>
      <c r="C16" s="61" t="s">
        <v>181</v>
      </c>
      <c r="D16" s="61">
        <v>30</v>
      </c>
    </row>
    <row r="17" spans="1:4" x14ac:dyDescent="0.25">
      <c r="A17" s="61" t="s">
        <v>165</v>
      </c>
      <c r="B17" s="61" t="s">
        <v>199</v>
      </c>
      <c r="C17" s="61" t="s">
        <v>179</v>
      </c>
      <c r="D17" s="61">
        <v>40</v>
      </c>
    </row>
    <row r="18" spans="1:4" x14ac:dyDescent="0.25">
      <c r="A18" s="61" t="s">
        <v>165</v>
      </c>
      <c r="B18" s="61" t="s">
        <v>200</v>
      </c>
      <c r="C18" s="61" t="s">
        <v>257</v>
      </c>
      <c r="D18" s="61">
        <v>34</v>
      </c>
    </row>
    <row r="19" spans="1:4" x14ac:dyDescent="0.25">
      <c r="A19" s="61" t="s">
        <v>162</v>
      </c>
      <c r="B19" s="61" t="s">
        <v>149</v>
      </c>
      <c r="C19" s="61" t="s">
        <v>181</v>
      </c>
      <c r="D19" s="61">
        <v>54</v>
      </c>
    </row>
    <row r="20" spans="1:4" x14ac:dyDescent="0.25">
      <c r="A20" s="61" t="s">
        <v>163</v>
      </c>
      <c r="B20" s="61" t="s">
        <v>199</v>
      </c>
      <c r="C20" s="61" t="s">
        <v>179</v>
      </c>
      <c r="D20" s="61">
        <v>30</v>
      </c>
    </row>
    <row r="21" spans="1:4" x14ac:dyDescent="0.25">
      <c r="A21" s="61" t="s">
        <v>164</v>
      </c>
      <c r="B21" s="61" t="s">
        <v>200</v>
      </c>
      <c r="C21" s="61" t="s">
        <v>257</v>
      </c>
      <c r="D21" s="61">
        <v>10</v>
      </c>
    </row>
    <row r="22" spans="1:4" x14ac:dyDescent="0.25">
      <c r="A22" s="61" t="s">
        <v>165</v>
      </c>
      <c r="B22" s="61" t="s">
        <v>149</v>
      </c>
      <c r="C22" s="61" t="s">
        <v>181</v>
      </c>
      <c r="D22" s="61">
        <v>20</v>
      </c>
    </row>
    <row r="23" spans="1:4" x14ac:dyDescent="0.25">
      <c r="A23" s="61" t="s">
        <v>165</v>
      </c>
      <c r="B23" s="61" t="s">
        <v>199</v>
      </c>
      <c r="C23" s="61" t="s">
        <v>179</v>
      </c>
      <c r="D23" s="61">
        <v>25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8F525-5568-4F87-BE73-9067E208D38A}">
  <dimension ref="B4:E12"/>
  <sheetViews>
    <sheetView showGridLines="0" workbookViewId="0">
      <selection activeCell="D17" sqref="D17"/>
    </sheetView>
  </sheetViews>
  <sheetFormatPr defaultRowHeight="15" x14ac:dyDescent="0.25"/>
  <cols>
    <col min="2" max="2" width="20.42578125" bestFit="1" customWidth="1"/>
  </cols>
  <sheetData>
    <row r="4" spans="2:5" ht="15.75" x14ac:dyDescent="0.25">
      <c r="B4" s="19" t="s">
        <v>1</v>
      </c>
      <c r="C4" s="20" t="s">
        <v>15</v>
      </c>
      <c r="D4" s="20" t="s">
        <v>16</v>
      </c>
      <c r="E4" s="20" t="s">
        <v>61</v>
      </c>
    </row>
    <row r="5" spans="2:5" ht="15.75" x14ac:dyDescent="0.25">
      <c r="B5" s="19" t="s">
        <v>62</v>
      </c>
      <c r="C5" s="21">
        <v>600</v>
      </c>
      <c r="D5" s="21">
        <v>1200</v>
      </c>
      <c r="E5" s="21">
        <v>1500</v>
      </c>
    </row>
    <row r="6" spans="2:5" ht="15.75" x14ac:dyDescent="0.25">
      <c r="B6" s="19" t="s">
        <v>63</v>
      </c>
      <c r="C6" s="21">
        <v>800</v>
      </c>
      <c r="D6" s="21">
        <v>8</v>
      </c>
      <c r="E6" s="21">
        <v>1100</v>
      </c>
    </row>
    <row r="7" spans="2:5" ht="15.75" x14ac:dyDescent="0.25">
      <c r="B7" s="19" t="s">
        <v>64</v>
      </c>
      <c r="C7" s="21">
        <v>1800</v>
      </c>
      <c r="D7" s="21">
        <v>500</v>
      </c>
      <c r="E7" s="21">
        <v>800</v>
      </c>
    </row>
    <row r="8" spans="2:5" ht="15.75" x14ac:dyDescent="0.25">
      <c r="B8" s="19" t="s">
        <v>65</v>
      </c>
      <c r="C8" s="21">
        <v>600</v>
      </c>
      <c r="D8" s="21">
        <v>2100</v>
      </c>
      <c r="E8" s="21">
        <v>400</v>
      </c>
    </row>
    <row r="9" spans="2:5" ht="15.75" x14ac:dyDescent="0.25">
      <c r="B9" s="19" t="s">
        <v>66</v>
      </c>
      <c r="C9" s="21">
        <v>5000</v>
      </c>
      <c r="D9" s="21">
        <v>4800</v>
      </c>
      <c r="E9" s="21">
        <v>550</v>
      </c>
    </row>
    <row r="10" spans="2:5" ht="15.75" x14ac:dyDescent="0.25">
      <c r="B10" s="19" t="s">
        <v>67</v>
      </c>
      <c r="C10" s="21">
        <v>900</v>
      </c>
      <c r="D10" s="21">
        <v>6000</v>
      </c>
      <c r="E10" s="21">
        <v>350</v>
      </c>
    </row>
    <row r="12" spans="2:5" ht="15.75" x14ac:dyDescent="0.25">
      <c r="B12" s="18" t="s">
        <v>68</v>
      </c>
      <c r="C12" s="17">
        <f>AVERAGE(C5:C10)</f>
        <v>1616.6666666666667</v>
      </c>
      <c r="D12" s="17">
        <f>AVERAGE(D5:D10)</f>
        <v>2434.6666666666665</v>
      </c>
      <c r="E12" s="17">
        <f>AVERAGE(E5:E10)</f>
        <v>783.33333333333337</v>
      </c>
    </row>
  </sheetData>
  <phoneticPr fontId="2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5658A-AD07-4D56-A6EA-C91573A463EB}">
  <dimension ref="B2:I11"/>
  <sheetViews>
    <sheetView showGridLines="0" workbookViewId="0">
      <selection activeCell="G14" sqref="G14"/>
    </sheetView>
  </sheetViews>
  <sheetFormatPr defaultRowHeight="15" x14ac:dyDescent="0.25"/>
  <cols>
    <col min="2" max="2" width="13.140625" bestFit="1" customWidth="1"/>
    <col min="3" max="3" width="28.85546875" bestFit="1" customWidth="1"/>
    <col min="5" max="5" width="13.140625" bestFit="1" customWidth="1"/>
    <col min="6" max="6" width="24.85546875" bestFit="1" customWidth="1"/>
    <col min="8" max="8" width="14.7109375" bestFit="1" customWidth="1"/>
    <col min="9" max="9" width="17.7109375" bestFit="1" customWidth="1"/>
  </cols>
  <sheetData>
    <row r="2" spans="2:9" x14ac:dyDescent="0.25">
      <c r="H2" t="s">
        <v>79</v>
      </c>
    </row>
    <row r="5" spans="2:9" ht="21" x14ac:dyDescent="0.35">
      <c r="B5" s="43" t="s">
        <v>69</v>
      </c>
      <c r="C5" s="44" t="s">
        <v>70</v>
      </c>
      <c r="D5" s="22"/>
      <c r="E5" s="41" t="s">
        <v>69</v>
      </c>
      <c r="F5" s="42" t="s">
        <v>78</v>
      </c>
      <c r="G5" s="25"/>
      <c r="H5" s="40" t="s">
        <v>49</v>
      </c>
      <c r="I5" s="40" t="s">
        <v>129</v>
      </c>
    </row>
    <row r="6" spans="2:9" ht="15.75" x14ac:dyDescent="0.25">
      <c r="B6" s="21" t="s">
        <v>71</v>
      </c>
      <c r="C6" s="28" t="str">
        <f>PROPER(B6)</f>
        <v>Ram Pal</v>
      </c>
      <c r="E6" s="21" t="s">
        <v>71</v>
      </c>
      <c r="F6" s="28" t="str">
        <f>UPPER(E6)</f>
        <v>RAM PAL</v>
      </c>
      <c r="G6" s="24"/>
      <c r="H6" s="39" t="s">
        <v>130</v>
      </c>
      <c r="I6" s="39" t="str">
        <f>LOWER(H6)</f>
        <v>ram pal</v>
      </c>
    </row>
    <row r="7" spans="2:9" ht="15.75" x14ac:dyDescent="0.25">
      <c r="B7" s="21" t="s">
        <v>72</v>
      </c>
      <c r="C7" s="28" t="str">
        <f t="shared" ref="C7:C11" si="0">PROPER(B7)</f>
        <v>Jatin Singh</v>
      </c>
      <c r="E7" s="21" t="s">
        <v>72</v>
      </c>
      <c r="F7" s="28" t="str">
        <f t="shared" ref="F7:F11" si="1">UPPER(E7)</f>
        <v>JATIN SINGH</v>
      </c>
      <c r="G7" s="24"/>
      <c r="H7" s="39" t="s">
        <v>131</v>
      </c>
      <c r="I7" s="39" t="str">
        <f t="shared" ref="I7:I11" si="2">LOWER(H7)</f>
        <v>jatin singh</v>
      </c>
    </row>
    <row r="8" spans="2:9" ht="15.75" x14ac:dyDescent="0.25">
      <c r="B8" s="21" t="s">
        <v>73</v>
      </c>
      <c r="C8" s="28" t="str">
        <f t="shared" si="0"/>
        <v>Om Prakash</v>
      </c>
      <c r="E8" s="21" t="s">
        <v>73</v>
      </c>
      <c r="F8" s="28" t="str">
        <f t="shared" si="1"/>
        <v>OM PRAKASH</v>
      </c>
      <c r="G8" s="24"/>
      <c r="H8" s="39" t="s">
        <v>132</v>
      </c>
      <c r="I8" s="39" t="str">
        <f t="shared" si="2"/>
        <v>om prakash</v>
      </c>
    </row>
    <row r="9" spans="2:9" ht="15.75" x14ac:dyDescent="0.25">
      <c r="B9" s="21" t="s">
        <v>74</v>
      </c>
      <c r="C9" s="28" t="str">
        <f t="shared" si="0"/>
        <v>Kiran Kumari</v>
      </c>
      <c r="E9" s="21" t="s">
        <v>74</v>
      </c>
      <c r="F9" s="28" t="str">
        <f t="shared" si="1"/>
        <v>KIRAN KUMARI</v>
      </c>
      <c r="G9" s="24"/>
      <c r="H9" s="39" t="s">
        <v>133</v>
      </c>
      <c r="I9" s="39" t="str">
        <f t="shared" si="2"/>
        <v>kiran kumari</v>
      </c>
    </row>
    <row r="10" spans="2:9" ht="15.75" x14ac:dyDescent="0.25">
      <c r="B10" s="21" t="s">
        <v>75</v>
      </c>
      <c r="C10" s="28" t="str">
        <f t="shared" si="0"/>
        <v>Harish Kumar</v>
      </c>
      <c r="E10" s="21" t="s">
        <v>75</v>
      </c>
      <c r="F10" s="28" t="str">
        <f t="shared" si="1"/>
        <v>HARISH KUMAR</v>
      </c>
      <c r="G10" s="24"/>
      <c r="H10" s="39" t="s">
        <v>134</v>
      </c>
      <c r="I10" s="39" t="str">
        <f t="shared" si="2"/>
        <v>harish kumar</v>
      </c>
    </row>
    <row r="11" spans="2:9" ht="15.75" x14ac:dyDescent="0.25">
      <c r="B11" s="21" t="s">
        <v>77</v>
      </c>
      <c r="C11" s="28" t="str">
        <f t="shared" si="0"/>
        <v>Mohan Lal</v>
      </c>
      <c r="E11" s="21" t="s">
        <v>77</v>
      </c>
      <c r="F11" s="28" t="str">
        <f t="shared" si="1"/>
        <v>MOHAN LAL</v>
      </c>
      <c r="G11" s="24"/>
      <c r="H11" s="39" t="s">
        <v>135</v>
      </c>
      <c r="I11" s="39" t="str">
        <f t="shared" si="2"/>
        <v>mohan lal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9179D-9C91-4BAB-954C-4D53A80088D6}">
  <dimension ref="B3:K11"/>
  <sheetViews>
    <sheetView showGridLines="0" workbookViewId="0">
      <selection activeCell="H15" sqref="H15"/>
    </sheetView>
  </sheetViews>
  <sheetFormatPr defaultRowHeight="15" x14ac:dyDescent="0.25"/>
  <cols>
    <col min="2" max="2" width="11.42578125" bestFit="1" customWidth="1"/>
    <col min="3" max="3" width="11.140625" bestFit="1" customWidth="1"/>
    <col min="4" max="4" width="21.140625" bestFit="1" customWidth="1"/>
    <col min="8" max="8" width="11.42578125" bestFit="1" customWidth="1"/>
    <col min="9" max="9" width="11.140625" bestFit="1" customWidth="1"/>
    <col min="10" max="10" width="12.7109375" bestFit="1" customWidth="1"/>
  </cols>
  <sheetData>
    <row r="3" spans="2:11" x14ac:dyDescent="0.25">
      <c r="H3" s="139" t="s">
        <v>138</v>
      </c>
      <c r="I3" s="139"/>
      <c r="J3" s="139"/>
      <c r="K3" s="139"/>
    </row>
    <row r="5" spans="2:11" ht="15.75" x14ac:dyDescent="0.25">
      <c r="B5" s="32" t="s">
        <v>80</v>
      </c>
      <c r="C5" s="32" t="s">
        <v>81</v>
      </c>
      <c r="D5" s="32" t="s">
        <v>136</v>
      </c>
      <c r="E5" s="26"/>
      <c r="H5" s="32" t="s">
        <v>80</v>
      </c>
      <c r="I5" s="32" t="s">
        <v>81</v>
      </c>
      <c r="J5" s="45" t="s">
        <v>137</v>
      </c>
    </row>
    <row r="6" spans="2:11" x14ac:dyDescent="0.25">
      <c r="B6" s="28" t="s">
        <v>82</v>
      </c>
      <c r="C6" s="28" t="s">
        <v>87</v>
      </c>
      <c r="D6" s="28" t="str">
        <f>CONCATENATE(B6," ",C6)</f>
        <v>ram pal</v>
      </c>
      <c r="H6" s="28" t="s">
        <v>82</v>
      </c>
      <c r="I6" s="28" t="s">
        <v>87</v>
      </c>
      <c r="J6" s="16" t="str">
        <f>PROPER(CONCATENATE(H6," ",I6))</f>
        <v>Ram Pal</v>
      </c>
    </row>
    <row r="7" spans="2:11" x14ac:dyDescent="0.25">
      <c r="B7" s="28" t="s">
        <v>83</v>
      </c>
      <c r="C7" s="28" t="s">
        <v>88</v>
      </c>
      <c r="D7" s="28" t="str">
        <f t="shared" ref="D7:D11" si="0">CONCATENATE(B7," ",C7)</f>
        <v>jatin  shingh</v>
      </c>
      <c r="H7" s="28" t="s">
        <v>83</v>
      </c>
      <c r="I7" s="28" t="s">
        <v>88</v>
      </c>
      <c r="J7" s="16" t="str">
        <f t="shared" ref="J7:J11" si="1">PROPER(CONCATENATE(H7," ",I7))</f>
        <v>Jatin  Shingh</v>
      </c>
    </row>
    <row r="8" spans="2:11" x14ac:dyDescent="0.25">
      <c r="B8" s="28" t="s">
        <v>84</v>
      </c>
      <c r="C8" s="28" t="s">
        <v>89</v>
      </c>
      <c r="D8" s="28" t="str">
        <f t="shared" si="0"/>
        <v>om prakash</v>
      </c>
      <c r="H8" s="28" t="s">
        <v>84</v>
      </c>
      <c r="I8" s="28" t="s">
        <v>89</v>
      </c>
      <c r="J8" s="16" t="str">
        <f t="shared" si="1"/>
        <v>Om Prakash</v>
      </c>
    </row>
    <row r="9" spans="2:11" x14ac:dyDescent="0.25">
      <c r="B9" s="28" t="s">
        <v>85</v>
      </c>
      <c r="C9" s="28" t="s">
        <v>90</v>
      </c>
      <c r="D9" s="28" t="str">
        <f t="shared" si="0"/>
        <v>kiran kumari</v>
      </c>
      <c r="H9" s="28" t="s">
        <v>85</v>
      </c>
      <c r="I9" s="28" t="s">
        <v>90</v>
      </c>
      <c r="J9" s="16" t="str">
        <f t="shared" si="1"/>
        <v>Kiran Kumari</v>
      </c>
    </row>
    <row r="10" spans="2:11" x14ac:dyDescent="0.25">
      <c r="B10" s="28" t="s">
        <v>86</v>
      </c>
      <c r="C10" s="28" t="s">
        <v>91</v>
      </c>
      <c r="D10" s="28" t="str">
        <f t="shared" si="0"/>
        <v>harish kumar</v>
      </c>
      <c r="H10" s="28" t="s">
        <v>86</v>
      </c>
      <c r="I10" s="28" t="s">
        <v>91</v>
      </c>
      <c r="J10" s="16" t="str">
        <f t="shared" si="1"/>
        <v>Harish Kumar</v>
      </c>
    </row>
    <row r="11" spans="2:11" x14ac:dyDescent="0.25">
      <c r="B11" s="28" t="s">
        <v>76</v>
      </c>
      <c r="C11" s="28" t="s">
        <v>92</v>
      </c>
      <c r="D11" s="28" t="str">
        <f t="shared" si="0"/>
        <v>mohan lal</v>
      </c>
      <c r="H11" s="28" t="s">
        <v>76</v>
      </c>
      <c r="I11" s="28" t="s">
        <v>92</v>
      </c>
      <c r="J11" s="16" t="str">
        <f t="shared" si="1"/>
        <v>Mohan Lal</v>
      </c>
    </row>
  </sheetData>
  <mergeCells count="1">
    <mergeCell ref="H3:K3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91BAA-35D2-4836-BFB6-88EA32EC0206}">
  <dimension ref="B5:L15"/>
  <sheetViews>
    <sheetView showGridLines="0" topLeftCell="A5" workbookViewId="0">
      <selection activeCell="K18" sqref="K18"/>
    </sheetView>
  </sheetViews>
  <sheetFormatPr defaultRowHeight="15" x14ac:dyDescent="0.25"/>
  <cols>
    <col min="2" max="2" width="10.7109375" bestFit="1" customWidth="1"/>
    <col min="3" max="3" width="13.5703125" bestFit="1" customWidth="1"/>
    <col min="5" max="5" width="10.140625" bestFit="1" customWidth="1"/>
    <col min="8" max="8" width="10.7109375" bestFit="1" customWidth="1"/>
    <col min="9" max="9" width="13.5703125" bestFit="1" customWidth="1"/>
    <col min="11" max="11" width="17.85546875" bestFit="1" customWidth="1"/>
  </cols>
  <sheetData>
    <row r="5" spans="2:12" ht="18.75" x14ac:dyDescent="0.3">
      <c r="B5" s="47" t="s">
        <v>93</v>
      </c>
      <c r="C5" s="47" t="s">
        <v>94</v>
      </c>
      <c r="H5" s="48" t="s">
        <v>93</v>
      </c>
      <c r="I5" s="48" t="s">
        <v>94</v>
      </c>
    </row>
    <row r="6" spans="2:12" ht="23.25" x14ac:dyDescent="0.35">
      <c r="B6" s="23" t="s">
        <v>15</v>
      </c>
      <c r="C6" s="23">
        <v>1800</v>
      </c>
      <c r="E6" s="140" t="s">
        <v>98</v>
      </c>
      <c r="F6" s="140"/>
      <c r="H6" s="23" t="s">
        <v>15</v>
      </c>
      <c r="I6" s="23">
        <v>52000</v>
      </c>
      <c r="K6" s="142" t="s">
        <v>99</v>
      </c>
      <c r="L6" s="142"/>
    </row>
    <row r="7" spans="2:12" ht="18.75" x14ac:dyDescent="0.3">
      <c r="B7" s="23" t="s">
        <v>16</v>
      </c>
      <c r="C7" s="23">
        <v>12000</v>
      </c>
      <c r="E7" s="141">
        <f>LARGE(C6:C15,1)</f>
        <v>120000</v>
      </c>
      <c r="F7" s="141"/>
      <c r="H7" s="23" t="s">
        <v>16</v>
      </c>
      <c r="I7" s="23">
        <v>12000</v>
      </c>
      <c r="K7" s="141">
        <f>SMALL(I6:I15,1)</f>
        <v>3000</v>
      </c>
      <c r="L7" s="141"/>
    </row>
    <row r="8" spans="2:12" ht="15.75" x14ac:dyDescent="0.25">
      <c r="B8" s="23" t="s">
        <v>61</v>
      </c>
      <c r="C8" s="23">
        <v>2500</v>
      </c>
      <c r="H8" s="23" t="s">
        <v>61</v>
      </c>
      <c r="I8" s="23">
        <v>88000</v>
      </c>
    </row>
    <row r="9" spans="2:12" ht="15.75" x14ac:dyDescent="0.25">
      <c r="B9" s="23" t="s">
        <v>17</v>
      </c>
      <c r="C9" s="23">
        <v>3000</v>
      </c>
      <c r="E9" s="16" t="s">
        <v>139</v>
      </c>
      <c r="F9" s="46">
        <f>LARGE(C6:C15,2)</f>
        <v>88000</v>
      </c>
      <c r="H9" s="23" t="s">
        <v>17</v>
      </c>
      <c r="I9" s="23">
        <v>3000</v>
      </c>
      <c r="K9" s="2" t="s">
        <v>142</v>
      </c>
      <c r="L9" s="2">
        <f>SMALL(I6:I15,2)</f>
        <v>7800</v>
      </c>
    </row>
    <row r="10" spans="2:12" ht="15.75" x14ac:dyDescent="0.25">
      <c r="B10" s="23" t="s">
        <v>15</v>
      </c>
      <c r="C10" s="23">
        <v>15000</v>
      </c>
      <c r="E10" s="16" t="s">
        <v>140</v>
      </c>
      <c r="F10" s="46">
        <f>LARGE(C6:C15,3)</f>
        <v>52000</v>
      </c>
      <c r="H10" s="23" t="s">
        <v>15</v>
      </c>
      <c r="I10" s="23">
        <v>15000</v>
      </c>
      <c r="K10" s="2" t="s">
        <v>141</v>
      </c>
      <c r="L10" s="2">
        <f>SMALL(I6:I15,3)</f>
        <v>12000</v>
      </c>
    </row>
    <row r="11" spans="2:12" ht="15.75" x14ac:dyDescent="0.25">
      <c r="B11" s="23" t="s">
        <v>95</v>
      </c>
      <c r="C11" s="23">
        <v>52000</v>
      </c>
      <c r="H11" s="23" t="s">
        <v>95</v>
      </c>
      <c r="I11" s="23">
        <v>49000</v>
      </c>
    </row>
    <row r="12" spans="2:12" ht="15.75" x14ac:dyDescent="0.25">
      <c r="B12" s="23" t="s">
        <v>96</v>
      </c>
      <c r="C12" s="23">
        <v>120000</v>
      </c>
      <c r="H12" s="23" t="s">
        <v>96</v>
      </c>
      <c r="I12" s="23">
        <v>120000</v>
      </c>
    </row>
    <row r="13" spans="2:12" ht="15.75" x14ac:dyDescent="0.25">
      <c r="B13" s="23" t="s">
        <v>97</v>
      </c>
      <c r="C13" s="23">
        <v>28000</v>
      </c>
      <c r="H13" s="23" t="s">
        <v>97</v>
      </c>
      <c r="I13" s="23">
        <v>28000</v>
      </c>
    </row>
    <row r="14" spans="2:12" ht="15.75" x14ac:dyDescent="0.25">
      <c r="B14" s="23" t="s">
        <v>18</v>
      </c>
      <c r="C14" s="23">
        <v>88000</v>
      </c>
      <c r="H14" s="23" t="s">
        <v>18</v>
      </c>
      <c r="I14" s="23">
        <v>88000</v>
      </c>
    </row>
    <row r="15" spans="2:12" ht="15.75" x14ac:dyDescent="0.25">
      <c r="B15" s="23" t="s">
        <v>19</v>
      </c>
      <c r="C15" s="23">
        <v>7800</v>
      </c>
      <c r="H15" s="23" t="s">
        <v>19</v>
      </c>
      <c r="I15" s="23">
        <v>7800</v>
      </c>
    </row>
  </sheetData>
  <mergeCells count="4">
    <mergeCell ref="E6:F6"/>
    <mergeCell ref="E7:F7"/>
    <mergeCell ref="K6:L6"/>
    <mergeCell ref="K7:L7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6F298-2DDA-4539-B357-F0E1BAC34250}">
  <dimension ref="B5:C25"/>
  <sheetViews>
    <sheetView showGridLines="0" zoomScale="111" workbookViewId="0">
      <selection activeCell="D8" sqref="D8"/>
    </sheetView>
  </sheetViews>
  <sheetFormatPr defaultRowHeight="15" x14ac:dyDescent="0.25"/>
  <cols>
    <col min="2" max="2" width="11.7109375" bestFit="1" customWidth="1"/>
    <col min="3" max="3" width="14.5703125" customWidth="1"/>
  </cols>
  <sheetData>
    <row r="5" spans="2:3" ht="18.75" x14ac:dyDescent="0.3">
      <c r="B5" s="29" t="s">
        <v>100</v>
      </c>
      <c r="C5" s="29" t="s">
        <v>101</v>
      </c>
    </row>
    <row r="6" spans="2:3" ht="18.75" x14ac:dyDescent="0.3">
      <c r="B6" s="11">
        <v>1</v>
      </c>
      <c r="C6" s="49" t="str">
        <f>ROMAN(B6)</f>
        <v>I</v>
      </c>
    </row>
    <row r="7" spans="2:3" ht="18.75" x14ac:dyDescent="0.3">
      <c r="B7" s="11">
        <v>2</v>
      </c>
      <c r="C7" s="49" t="str">
        <f t="shared" ref="C7:C25" si="0">ROMAN(B7)</f>
        <v>II</v>
      </c>
    </row>
    <row r="8" spans="2:3" ht="18.75" x14ac:dyDescent="0.3">
      <c r="B8" s="28">
        <v>3</v>
      </c>
      <c r="C8" s="49" t="str">
        <f t="shared" si="0"/>
        <v>III</v>
      </c>
    </row>
    <row r="9" spans="2:3" ht="18.75" x14ac:dyDescent="0.3">
      <c r="B9" s="28">
        <v>4</v>
      </c>
      <c r="C9" s="49" t="str">
        <f t="shared" si="0"/>
        <v>IV</v>
      </c>
    </row>
    <row r="10" spans="2:3" ht="18.75" x14ac:dyDescent="0.3">
      <c r="B10" s="28">
        <v>5</v>
      </c>
      <c r="C10" s="49" t="str">
        <f t="shared" si="0"/>
        <v>V</v>
      </c>
    </row>
    <row r="11" spans="2:3" ht="18.75" x14ac:dyDescent="0.3">
      <c r="B11" s="28">
        <v>6</v>
      </c>
      <c r="C11" s="49" t="str">
        <f t="shared" si="0"/>
        <v>VI</v>
      </c>
    </row>
    <row r="12" spans="2:3" ht="18.75" x14ac:dyDescent="0.3">
      <c r="B12" s="28">
        <v>7</v>
      </c>
      <c r="C12" s="49" t="str">
        <f t="shared" si="0"/>
        <v>VII</v>
      </c>
    </row>
    <row r="13" spans="2:3" ht="18.75" x14ac:dyDescent="0.3">
      <c r="B13" s="28">
        <v>8</v>
      </c>
      <c r="C13" s="49" t="str">
        <f t="shared" si="0"/>
        <v>VIII</v>
      </c>
    </row>
    <row r="14" spans="2:3" ht="18.75" x14ac:dyDescent="0.3">
      <c r="B14" s="28">
        <v>9</v>
      </c>
      <c r="C14" s="49" t="str">
        <f t="shared" si="0"/>
        <v>IX</v>
      </c>
    </row>
    <row r="15" spans="2:3" ht="18.75" x14ac:dyDescent="0.3">
      <c r="B15" s="28">
        <v>10</v>
      </c>
      <c r="C15" s="49" t="str">
        <f t="shared" si="0"/>
        <v>X</v>
      </c>
    </row>
    <row r="16" spans="2:3" ht="18.75" x14ac:dyDescent="0.3">
      <c r="B16" s="28">
        <v>11</v>
      </c>
      <c r="C16" s="49" t="str">
        <f t="shared" si="0"/>
        <v>XI</v>
      </c>
    </row>
    <row r="17" spans="2:3" ht="18.75" x14ac:dyDescent="0.3">
      <c r="B17" s="28">
        <v>12</v>
      </c>
      <c r="C17" s="49" t="str">
        <f t="shared" si="0"/>
        <v>XII</v>
      </c>
    </row>
    <row r="18" spans="2:3" ht="18.75" x14ac:dyDescent="0.3">
      <c r="B18" s="28">
        <v>13</v>
      </c>
      <c r="C18" s="49" t="str">
        <f t="shared" si="0"/>
        <v>XIII</v>
      </c>
    </row>
    <row r="19" spans="2:3" ht="18.75" x14ac:dyDescent="0.3">
      <c r="B19" s="28">
        <v>14</v>
      </c>
      <c r="C19" s="49" t="str">
        <f t="shared" si="0"/>
        <v>XIV</v>
      </c>
    </row>
    <row r="20" spans="2:3" ht="18.75" x14ac:dyDescent="0.3">
      <c r="B20" s="28">
        <v>15</v>
      </c>
      <c r="C20" s="49" t="str">
        <f t="shared" si="0"/>
        <v>XV</v>
      </c>
    </row>
    <row r="21" spans="2:3" ht="18.75" x14ac:dyDescent="0.3">
      <c r="B21" s="28">
        <v>16</v>
      </c>
      <c r="C21" s="49" t="str">
        <f t="shared" si="0"/>
        <v>XVI</v>
      </c>
    </row>
    <row r="22" spans="2:3" ht="18.75" x14ac:dyDescent="0.3">
      <c r="B22" s="28">
        <v>17</v>
      </c>
      <c r="C22" s="49" t="str">
        <f t="shared" si="0"/>
        <v>XVII</v>
      </c>
    </row>
    <row r="23" spans="2:3" ht="18.75" x14ac:dyDescent="0.3">
      <c r="B23" s="28">
        <v>18</v>
      </c>
      <c r="C23" s="49" t="str">
        <f t="shared" si="0"/>
        <v>XVIII</v>
      </c>
    </row>
    <row r="24" spans="2:3" ht="18.75" x14ac:dyDescent="0.3">
      <c r="B24" s="28">
        <v>19</v>
      </c>
      <c r="C24" s="49" t="str">
        <f t="shared" si="0"/>
        <v>XIX</v>
      </c>
    </row>
    <row r="25" spans="2:3" ht="18.75" x14ac:dyDescent="0.3">
      <c r="B25" s="28">
        <v>20</v>
      </c>
      <c r="C25" s="49" t="str">
        <f t="shared" si="0"/>
        <v>XX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7A783-AB5D-4F1B-9DB5-43332DC53097}">
  <dimension ref="B4:I16"/>
  <sheetViews>
    <sheetView showGridLines="0" workbookViewId="0">
      <selection activeCell="H15" sqref="H15"/>
    </sheetView>
  </sheetViews>
  <sheetFormatPr defaultRowHeight="15" x14ac:dyDescent="0.25"/>
  <cols>
    <col min="2" max="2" width="10.140625" bestFit="1" customWidth="1"/>
    <col min="9" max="9" width="10.5703125" customWidth="1"/>
  </cols>
  <sheetData>
    <row r="4" spans="2:9" ht="18.75" x14ac:dyDescent="0.3">
      <c r="G4" s="141" t="s">
        <v>103</v>
      </c>
      <c r="H4" s="141"/>
      <c r="I4" s="141"/>
    </row>
    <row r="5" spans="2:9" ht="15.75" x14ac:dyDescent="0.25">
      <c r="G5" s="27" t="s">
        <v>143</v>
      </c>
      <c r="H5" s="27"/>
      <c r="I5" s="50"/>
    </row>
    <row r="6" spans="2:9" ht="15.75" x14ac:dyDescent="0.25">
      <c r="B6" s="30" t="s">
        <v>49</v>
      </c>
      <c r="C6" s="30" t="s">
        <v>1</v>
      </c>
      <c r="D6" s="30" t="s">
        <v>94</v>
      </c>
      <c r="E6" s="30" t="s">
        <v>103</v>
      </c>
      <c r="G6" s="27" t="s">
        <v>144</v>
      </c>
      <c r="H6" s="27"/>
      <c r="I6" s="50"/>
    </row>
    <row r="7" spans="2:9" x14ac:dyDescent="0.25">
      <c r="B7" s="11" t="s">
        <v>23</v>
      </c>
      <c r="C7" s="11" t="s">
        <v>15</v>
      </c>
      <c r="D7" s="11">
        <v>1800</v>
      </c>
      <c r="E7" s="16" t="str">
        <f>IF(D7&gt;50000,"Laptop",IF(D7&lt;50000,"Tab"))</f>
        <v>Tab</v>
      </c>
    </row>
    <row r="8" spans="2:9" x14ac:dyDescent="0.25">
      <c r="B8" s="11" t="s">
        <v>24</v>
      </c>
      <c r="C8" s="11" t="s">
        <v>16</v>
      </c>
      <c r="D8" s="11">
        <v>12000</v>
      </c>
      <c r="E8" s="16" t="str">
        <f>IF(D8&gt;50000,"Laptop",IF(D8&lt;50000,"Tab"))</f>
        <v>Tab</v>
      </c>
    </row>
    <row r="9" spans="2:9" x14ac:dyDescent="0.25">
      <c r="B9" s="11" t="s">
        <v>25</v>
      </c>
      <c r="C9" s="11" t="s">
        <v>61</v>
      </c>
      <c r="D9" s="11">
        <v>2500</v>
      </c>
      <c r="E9" s="16" t="str">
        <f t="shared" ref="E9:E16" si="0">IF(D9&gt;50000,"Laptop",IF(D9&lt;50000,"Tab"))</f>
        <v>Tab</v>
      </c>
    </row>
    <row r="10" spans="2:9" x14ac:dyDescent="0.25">
      <c r="B10" s="11" t="s">
        <v>26</v>
      </c>
      <c r="C10" s="11" t="s">
        <v>17</v>
      </c>
      <c r="D10" s="11">
        <v>3000</v>
      </c>
      <c r="E10" s="16" t="str">
        <f t="shared" si="0"/>
        <v>Tab</v>
      </c>
    </row>
    <row r="11" spans="2:9" x14ac:dyDescent="0.25">
      <c r="B11" s="11" t="s">
        <v>27</v>
      </c>
      <c r="C11" s="11" t="s">
        <v>15</v>
      </c>
      <c r="D11" s="11">
        <v>15000</v>
      </c>
      <c r="E11" s="16" t="str">
        <f t="shared" si="0"/>
        <v>Tab</v>
      </c>
    </row>
    <row r="12" spans="2:9" x14ac:dyDescent="0.25">
      <c r="B12" s="11" t="s">
        <v>28</v>
      </c>
      <c r="C12" s="11" t="s">
        <v>95</v>
      </c>
      <c r="D12" s="11">
        <v>52000</v>
      </c>
      <c r="E12" s="16" t="str">
        <f t="shared" si="0"/>
        <v>Laptop</v>
      </c>
    </row>
    <row r="13" spans="2:9" x14ac:dyDescent="0.25">
      <c r="B13" s="11" t="s">
        <v>29</v>
      </c>
      <c r="C13" s="11" t="s">
        <v>96</v>
      </c>
      <c r="D13" s="11">
        <v>120000</v>
      </c>
      <c r="E13" s="16" t="str">
        <f t="shared" si="0"/>
        <v>Laptop</v>
      </c>
    </row>
    <row r="14" spans="2:9" x14ac:dyDescent="0.25">
      <c r="B14" s="11" t="s">
        <v>30</v>
      </c>
      <c r="C14" s="11" t="s">
        <v>97</v>
      </c>
      <c r="D14" s="11">
        <v>28000</v>
      </c>
      <c r="E14" s="16" t="str">
        <f t="shared" si="0"/>
        <v>Tab</v>
      </c>
    </row>
    <row r="15" spans="2:9" x14ac:dyDescent="0.25">
      <c r="B15" s="28" t="s">
        <v>31</v>
      </c>
      <c r="C15" s="11" t="s">
        <v>102</v>
      </c>
      <c r="D15" s="11">
        <v>88000</v>
      </c>
      <c r="E15" s="16" t="str">
        <f t="shared" si="0"/>
        <v>Laptop</v>
      </c>
    </row>
    <row r="16" spans="2:9" x14ac:dyDescent="0.25">
      <c r="B16" s="11" t="s">
        <v>32</v>
      </c>
      <c r="C16" s="11" t="s">
        <v>19</v>
      </c>
      <c r="D16" s="11">
        <v>7800</v>
      </c>
      <c r="E16" s="16" t="str">
        <f t="shared" si="0"/>
        <v>Tab</v>
      </c>
    </row>
  </sheetData>
  <mergeCells count="1">
    <mergeCell ref="G4:I4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9A2DA-45D4-4799-9927-1E40DAD75092}">
  <dimension ref="C4:G12"/>
  <sheetViews>
    <sheetView showGridLines="0" workbookViewId="0">
      <selection activeCell="I9" sqref="I9"/>
    </sheetView>
  </sheetViews>
  <sheetFormatPr defaultRowHeight="15" x14ac:dyDescent="0.25"/>
  <cols>
    <col min="3" max="3" width="13.85546875" bestFit="1" customWidth="1"/>
    <col min="4" max="4" width="16.140625" bestFit="1" customWidth="1"/>
    <col min="6" max="6" width="14.85546875" bestFit="1" customWidth="1"/>
    <col min="7" max="7" width="11.5703125" bestFit="1" customWidth="1"/>
  </cols>
  <sheetData>
    <row r="4" spans="3:7" ht="15.75" x14ac:dyDescent="0.25">
      <c r="C4" s="32" t="s">
        <v>104</v>
      </c>
      <c r="D4" s="32" t="s">
        <v>105</v>
      </c>
      <c r="E4" s="26"/>
      <c r="F4" s="37" t="s">
        <v>113</v>
      </c>
      <c r="G4" s="37" t="s">
        <v>114</v>
      </c>
    </row>
    <row r="5" spans="3:7" x14ac:dyDescent="0.25">
      <c r="C5" s="11" t="s">
        <v>106</v>
      </c>
      <c r="D5" s="16" t="str">
        <f>LEFT(C5,3)</f>
        <v>Sun</v>
      </c>
      <c r="F5" s="28">
        <v>8273956360</v>
      </c>
      <c r="G5" s="16" t="str">
        <f>RIGHT(F5,4)</f>
        <v>6360</v>
      </c>
    </row>
    <row r="6" spans="3:7" x14ac:dyDescent="0.25">
      <c r="C6" s="11" t="s">
        <v>107</v>
      </c>
      <c r="D6" s="16" t="str">
        <f t="shared" ref="D6:D11" si="0">LEFT(C6,3)</f>
        <v>Mon</v>
      </c>
      <c r="F6" s="28">
        <v>7017005034</v>
      </c>
      <c r="G6" s="16" t="str">
        <f t="shared" ref="G6:G12" si="1">RIGHT(F6,4)</f>
        <v>5034</v>
      </c>
    </row>
    <row r="7" spans="3:7" x14ac:dyDescent="0.25">
      <c r="C7" s="11" t="s">
        <v>108</v>
      </c>
      <c r="D7" s="16" t="str">
        <f t="shared" si="0"/>
        <v>Tue</v>
      </c>
      <c r="F7" s="28">
        <v>6398430208</v>
      </c>
      <c r="G7" s="16" t="str">
        <f t="shared" si="1"/>
        <v>0208</v>
      </c>
    </row>
    <row r="8" spans="3:7" x14ac:dyDescent="0.25">
      <c r="C8" s="11" t="s">
        <v>109</v>
      </c>
      <c r="D8" s="16" t="str">
        <f t="shared" si="0"/>
        <v>Wed</v>
      </c>
      <c r="F8" s="28">
        <v>8979319118</v>
      </c>
      <c r="G8" s="16" t="str">
        <f t="shared" si="1"/>
        <v>9118</v>
      </c>
    </row>
    <row r="9" spans="3:7" x14ac:dyDescent="0.25">
      <c r="C9" s="11" t="s">
        <v>110</v>
      </c>
      <c r="D9" s="16" t="str">
        <f t="shared" si="0"/>
        <v>Thu</v>
      </c>
      <c r="F9" s="28">
        <v>9738353472</v>
      </c>
      <c r="G9" s="16" t="str">
        <f t="shared" si="1"/>
        <v>3472</v>
      </c>
    </row>
    <row r="10" spans="3:7" x14ac:dyDescent="0.25">
      <c r="C10" s="11" t="s">
        <v>111</v>
      </c>
      <c r="D10" s="16" t="str">
        <f t="shared" si="0"/>
        <v>Fri</v>
      </c>
      <c r="F10" s="28">
        <v>9557911472</v>
      </c>
      <c r="G10" s="16" t="str">
        <f t="shared" si="1"/>
        <v>1472</v>
      </c>
    </row>
    <row r="11" spans="3:7" x14ac:dyDescent="0.25">
      <c r="C11" s="11" t="s">
        <v>112</v>
      </c>
      <c r="D11" s="16" t="str">
        <f t="shared" si="0"/>
        <v>Sat</v>
      </c>
      <c r="F11" s="28">
        <v>9456172210</v>
      </c>
      <c r="G11" s="16" t="str">
        <f t="shared" si="1"/>
        <v>2210</v>
      </c>
    </row>
    <row r="12" spans="3:7" x14ac:dyDescent="0.25">
      <c r="F12" s="28">
        <v>7579180015</v>
      </c>
      <c r="G12" s="16" t="str">
        <f t="shared" si="1"/>
        <v>0015</v>
      </c>
    </row>
  </sheetData>
  <phoneticPr fontId="2" type="noConversion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99D22-CE30-424F-AD0F-1E24ED624EB1}">
  <dimension ref="C1:H15"/>
  <sheetViews>
    <sheetView showGridLines="0" workbookViewId="0">
      <selection activeCell="G17" sqref="G17"/>
    </sheetView>
  </sheetViews>
  <sheetFormatPr defaultRowHeight="15" x14ac:dyDescent="0.25"/>
  <cols>
    <col min="3" max="4" width="12" bestFit="1" customWidth="1"/>
  </cols>
  <sheetData>
    <row r="1" spans="3:8" x14ac:dyDescent="0.25">
      <c r="D1" s="1"/>
    </row>
    <row r="5" spans="3:8" ht="21" x14ac:dyDescent="0.35">
      <c r="C5" s="9" t="s">
        <v>49</v>
      </c>
      <c r="D5" s="9" t="s">
        <v>115</v>
      </c>
      <c r="F5" s="143" t="s">
        <v>116</v>
      </c>
      <c r="G5" s="143"/>
      <c r="H5" s="143"/>
    </row>
    <row r="6" spans="3:8" ht="15.75" x14ac:dyDescent="0.25">
      <c r="C6" s="5" t="s">
        <v>23</v>
      </c>
      <c r="D6" s="5">
        <v>2345674567</v>
      </c>
      <c r="F6" s="144">
        <f>COUNTBLANK(D6:D15)</f>
        <v>4</v>
      </c>
      <c r="G6" s="144"/>
      <c r="H6" s="144"/>
    </row>
    <row r="7" spans="3:8" x14ac:dyDescent="0.25">
      <c r="C7" s="5" t="s">
        <v>24</v>
      </c>
      <c r="D7" s="5"/>
    </row>
    <row r="8" spans="3:8" x14ac:dyDescent="0.25">
      <c r="C8" s="5" t="s">
        <v>25</v>
      </c>
      <c r="D8" s="5">
        <v>23446433886</v>
      </c>
    </row>
    <row r="9" spans="3:8" x14ac:dyDescent="0.25">
      <c r="C9" s="5" t="s">
        <v>26</v>
      </c>
      <c r="D9" s="5"/>
    </row>
    <row r="10" spans="3:8" x14ac:dyDescent="0.25">
      <c r="C10" s="5" t="s">
        <v>27</v>
      </c>
      <c r="D10" s="5">
        <v>66558574689</v>
      </c>
    </row>
    <row r="11" spans="3:8" x14ac:dyDescent="0.25">
      <c r="C11" s="5" t="s">
        <v>28</v>
      </c>
      <c r="D11" s="5">
        <v>8786753562</v>
      </c>
    </row>
    <row r="12" spans="3:8" x14ac:dyDescent="0.25">
      <c r="C12" s="5" t="s">
        <v>29</v>
      </c>
      <c r="D12" s="5"/>
    </row>
    <row r="13" spans="3:8" x14ac:dyDescent="0.25">
      <c r="C13" s="5" t="s">
        <v>30</v>
      </c>
      <c r="D13" s="5">
        <v>47564568832</v>
      </c>
    </row>
    <row r="14" spans="3:8" x14ac:dyDescent="0.25">
      <c r="C14" s="5" t="s">
        <v>31</v>
      </c>
      <c r="D14" s="5"/>
    </row>
    <row r="15" spans="3:8" x14ac:dyDescent="0.25">
      <c r="C15" s="5" t="s">
        <v>32</v>
      </c>
      <c r="D15" s="5">
        <v>4357885357</v>
      </c>
    </row>
  </sheetData>
  <mergeCells count="2">
    <mergeCell ref="F5:H5"/>
    <mergeCell ref="F6:H6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E6805-D83F-44CD-9928-B0DDD25C4629}">
  <dimension ref="A4:M12"/>
  <sheetViews>
    <sheetView showGridLines="0" workbookViewId="0">
      <selection activeCell="F12" sqref="F12"/>
    </sheetView>
  </sheetViews>
  <sheetFormatPr defaultRowHeight="15" x14ac:dyDescent="0.25"/>
  <cols>
    <col min="6" max="6" width="13" bestFit="1" customWidth="1"/>
    <col min="7" max="7" width="15.42578125" customWidth="1"/>
  </cols>
  <sheetData>
    <row r="4" spans="1:13" ht="15.75" thickBot="1" x14ac:dyDescent="0.3">
      <c r="I4" s="24"/>
      <c r="J4" s="24"/>
      <c r="K4" s="52"/>
      <c r="L4" s="52"/>
      <c r="M4" s="52"/>
    </row>
    <row r="5" spans="1:13" ht="18.75" x14ac:dyDescent="0.3">
      <c r="A5" s="24"/>
      <c r="B5" s="145">
        <f ca="1">NOW()</f>
        <v>45579.927002314813</v>
      </c>
      <c r="C5" s="146"/>
      <c r="D5" s="147"/>
      <c r="E5" s="24"/>
      <c r="F5" s="33" t="s">
        <v>117</v>
      </c>
      <c r="G5" s="51">
        <f ca="1">TODAY()-1</f>
        <v>45578</v>
      </c>
      <c r="I5" s="151">
        <f>TIME(2,30,22)</f>
        <v>0.10442129629629629</v>
      </c>
      <c r="J5" s="152"/>
      <c r="K5" s="151">
        <f>TIME(14,30,33)</f>
        <v>0.60454861111111113</v>
      </c>
      <c r="L5" s="152"/>
      <c r="M5" s="52"/>
    </row>
    <row r="6" spans="1:13" ht="19.5" thickBot="1" x14ac:dyDescent="0.35">
      <c r="B6" s="148"/>
      <c r="C6" s="149"/>
      <c r="D6" s="150"/>
      <c r="E6" s="24"/>
      <c r="F6" s="33" t="s">
        <v>118</v>
      </c>
      <c r="G6" s="51">
        <f ca="1">TODAY()</f>
        <v>45579</v>
      </c>
      <c r="I6" s="153"/>
      <c r="J6" s="154"/>
      <c r="K6" s="153"/>
      <c r="L6" s="154"/>
    </row>
    <row r="7" spans="1:13" ht="18.75" x14ac:dyDescent="0.3">
      <c r="B7" s="24"/>
      <c r="C7" s="24"/>
      <c r="D7" s="24"/>
      <c r="E7" s="24"/>
      <c r="F7" s="33" t="s">
        <v>119</v>
      </c>
      <c r="G7" s="51">
        <f ca="1">TODAY()+1</f>
        <v>45580</v>
      </c>
      <c r="I7" s="53"/>
      <c r="J7" s="53"/>
      <c r="K7" s="53"/>
    </row>
    <row r="8" spans="1:13" x14ac:dyDescent="0.25">
      <c r="B8" s="24"/>
      <c r="C8" s="24"/>
      <c r="D8" s="24"/>
      <c r="E8" s="24"/>
    </row>
    <row r="12" spans="1:13" x14ac:dyDescent="0.25">
      <c r="I12" s="38"/>
      <c r="J12" s="38"/>
    </row>
  </sheetData>
  <mergeCells count="3">
    <mergeCell ref="B5:D6"/>
    <mergeCell ref="I5:J6"/>
    <mergeCell ref="K5:L6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CC002-1BC3-48AE-8039-9FED2257AA82}">
  <dimension ref="B4:I13"/>
  <sheetViews>
    <sheetView showGridLines="0" workbookViewId="0">
      <selection activeCell="I7" sqref="I7"/>
    </sheetView>
  </sheetViews>
  <sheetFormatPr defaultRowHeight="15" x14ac:dyDescent="0.25"/>
  <cols>
    <col min="2" max="2" width="8.140625" bestFit="1" customWidth="1"/>
    <col min="3" max="3" width="12.42578125" bestFit="1" customWidth="1"/>
    <col min="6" max="6" width="15.28515625" customWidth="1"/>
    <col min="7" max="7" width="12.140625" bestFit="1" customWidth="1"/>
    <col min="9" max="9" width="10.7109375" bestFit="1" customWidth="1"/>
  </cols>
  <sheetData>
    <row r="4" spans="2:9" ht="23.25" x14ac:dyDescent="0.35">
      <c r="B4" s="34" t="s">
        <v>120</v>
      </c>
      <c r="C4" s="34" t="s">
        <v>121</v>
      </c>
      <c r="F4" s="19" t="s">
        <v>122</v>
      </c>
      <c r="G4" s="36">
        <v>35048</v>
      </c>
      <c r="I4" s="54"/>
    </row>
    <row r="5" spans="2:9" ht="23.25" x14ac:dyDescent="0.35">
      <c r="B5" s="35">
        <v>365</v>
      </c>
      <c r="C5" s="35">
        <f>MONTH(B5)</f>
        <v>12</v>
      </c>
      <c r="F5" s="31" t="s">
        <v>123</v>
      </c>
      <c r="G5" s="2">
        <f ca="1">DATEDIF(G4,TODAY(),"Y")</f>
        <v>28</v>
      </c>
    </row>
    <row r="6" spans="2:9" ht="23.25" x14ac:dyDescent="0.35">
      <c r="B6" s="35">
        <v>100</v>
      </c>
      <c r="C6" s="35">
        <f t="shared" ref="C6:C8" si="0">MONTH(B6)</f>
        <v>4</v>
      </c>
      <c r="F6" s="31" t="s">
        <v>124</v>
      </c>
      <c r="G6" s="2">
        <f ca="1">DATEDIF(G4,TODAY(),"YM")</f>
        <v>9</v>
      </c>
    </row>
    <row r="7" spans="2:9" ht="23.25" x14ac:dyDescent="0.35">
      <c r="B7" s="35">
        <v>150</v>
      </c>
      <c r="C7" s="35">
        <f t="shared" si="0"/>
        <v>5</v>
      </c>
      <c r="F7" s="31" t="s">
        <v>125</v>
      </c>
      <c r="G7" s="2">
        <f ca="1">DATEDIF(G4,TODAY(),"MD")</f>
        <v>29</v>
      </c>
    </row>
    <row r="8" spans="2:9" ht="23.25" x14ac:dyDescent="0.35">
      <c r="B8" s="35">
        <v>200</v>
      </c>
      <c r="C8" s="35">
        <f t="shared" si="0"/>
        <v>7</v>
      </c>
    </row>
    <row r="9" spans="2:9" ht="15.75" x14ac:dyDescent="0.25">
      <c r="F9" s="55" t="s">
        <v>126</v>
      </c>
      <c r="G9" s="56"/>
    </row>
    <row r="10" spans="2:9" ht="15.75" x14ac:dyDescent="0.25">
      <c r="F10" s="55" t="s">
        <v>127</v>
      </c>
      <c r="G10" s="56"/>
    </row>
    <row r="11" spans="2:9" ht="15.75" x14ac:dyDescent="0.25">
      <c r="F11" s="55" t="s">
        <v>128</v>
      </c>
      <c r="G11" s="56"/>
    </row>
    <row r="13" spans="2:9" ht="18.75" x14ac:dyDescent="0.3">
      <c r="C13" s="57" t="s">
        <v>145</v>
      </c>
      <c r="D13" s="57"/>
      <c r="E13" s="57"/>
      <c r="F13" s="57"/>
      <c r="G13" s="58"/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8B3E1-34DE-4D84-A7DA-F9A3E4FE0FED}">
  <dimension ref="B5:U17"/>
  <sheetViews>
    <sheetView topLeftCell="F1" workbookViewId="0">
      <selection activeCell="H10" sqref="H10"/>
    </sheetView>
  </sheetViews>
  <sheetFormatPr defaultRowHeight="15" x14ac:dyDescent="0.25"/>
  <cols>
    <col min="2" max="2" width="10.140625" bestFit="1" customWidth="1"/>
    <col min="3" max="3" width="13.7109375" bestFit="1" customWidth="1"/>
    <col min="4" max="4" width="9.7109375" bestFit="1" customWidth="1"/>
    <col min="5" max="5" width="11.85546875" bestFit="1" customWidth="1"/>
    <col min="6" max="6" width="8.42578125" bestFit="1" customWidth="1"/>
    <col min="8" max="8" width="10.5703125" bestFit="1" customWidth="1"/>
    <col min="9" max="9" width="13.7109375" bestFit="1" customWidth="1"/>
    <col min="10" max="10" width="9.7109375" bestFit="1" customWidth="1"/>
    <col min="11" max="11" width="11.85546875" bestFit="1" customWidth="1"/>
  </cols>
  <sheetData>
    <row r="5" spans="2:21" x14ac:dyDescent="0.25">
      <c r="B5" s="6" t="s">
        <v>155</v>
      </c>
      <c r="C5" s="6" t="s">
        <v>156</v>
      </c>
      <c r="D5" s="6" t="s">
        <v>167</v>
      </c>
      <c r="E5" s="6" t="s">
        <v>178</v>
      </c>
      <c r="F5" s="6" t="s">
        <v>189</v>
      </c>
      <c r="H5" s="6" t="s">
        <v>155</v>
      </c>
      <c r="I5" s="6" t="s">
        <v>189</v>
      </c>
    </row>
    <row r="6" spans="2:21" x14ac:dyDescent="0.25">
      <c r="B6" s="5">
        <v>101</v>
      </c>
      <c r="C6" s="5" t="s">
        <v>157</v>
      </c>
      <c r="D6" s="5" t="s">
        <v>168</v>
      </c>
      <c r="E6" s="5" t="s">
        <v>179</v>
      </c>
      <c r="F6" s="5">
        <v>23</v>
      </c>
      <c r="H6" s="77">
        <v>104</v>
      </c>
      <c r="I6" s="77">
        <f>VLOOKUP(H6,B6:F15,5,0)</f>
        <v>40</v>
      </c>
    </row>
    <row r="7" spans="2:21" x14ac:dyDescent="0.25">
      <c r="B7" s="5">
        <v>102</v>
      </c>
      <c r="C7" s="5" t="s">
        <v>158</v>
      </c>
      <c r="D7" s="5" t="s">
        <v>169</v>
      </c>
      <c r="E7" s="5" t="s">
        <v>180</v>
      </c>
      <c r="F7" s="5">
        <v>20</v>
      </c>
    </row>
    <row r="8" spans="2:21" x14ac:dyDescent="0.25">
      <c r="B8" s="5">
        <v>103</v>
      </c>
      <c r="C8" s="5" t="s">
        <v>159</v>
      </c>
      <c r="D8" s="5" t="s">
        <v>170</v>
      </c>
      <c r="E8" s="5" t="s">
        <v>181</v>
      </c>
      <c r="F8" s="5">
        <v>30</v>
      </c>
    </row>
    <row r="9" spans="2:21" x14ac:dyDescent="0.25">
      <c r="B9" s="5">
        <v>104</v>
      </c>
      <c r="C9" s="5" t="s">
        <v>160</v>
      </c>
      <c r="D9" s="5" t="s">
        <v>171</v>
      </c>
      <c r="E9" s="5" t="s">
        <v>182</v>
      </c>
      <c r="F9" s="5">
        <v>40</v>
      </c>
      <c r="H9" s="6" t="s">
        <v>190</v>
      </c>
      <c r="I9" s="6" t="s">
        <v>189</v>
      </c>
    </row>
    <row r="10" spans="2:21" x14ac:dyDescent="0.25">
      <c r="B10" s="5">
        <v>105</v>
      </c>
      <c r="C10" s="5" t="s">
        <v>161</v>
      </c>
      <c r="D10" s="5" t="s">
        <v>172</v>
      </c>
      <c r="E10" s="5" t="s">
        <v>183</v>
      </c>
      <c r="F10" s="5">
        <v>34</v>
      </c>
      <c r="H10" s="78" t="s">
        <v>171</v>
      </c>
      <c r="I10" s="78">
        <f>VLOOKUP(H10,D6:F15,3,0)</f>
        <v>40</v>
      </c>
    </row>
    <row r="11" spans="2:21" ht="18.75" x14ac:dyDescent="0.3">
      <c r="B11" s="5">
        <v>106</v>
      </c>
      <c r="C11" s="5" t="s">
        <v>162</v>
      </c>
      <c r="D11" s="5" t="s">
        <v>173</v>
      </c>
      <c r="E11" s="5" t="s">
        <v>184</v>
      </c>
      <c r="F11" s="5">
        <v>54</v>
      </c>
      <c r="N11" s="155" t="s">
        <v>193</v>
      </c>
      <c r="O11" s="155"/>
      <c r="P11" s="155"/>
      <c r="Q11" s="155"/>
      <c r="R11" s="155"/>
      <c r="S11" s="155"/>
      <c r="T11" s="155"/>
      <c r="U11" s="155"/>
    </row>
    <row r="12" spans="2:21" x14ac:dyDescent="0.25">
      <c r="B12" s="5">
        <v>107</v>
      </c>
      <c r="C12" s="5" t="s">
        <v>163</v>
      </c>
      <c r="D12" s="5" t="s">
        <v>174</v>
      </c>
      <c r="E12" s="5" t="s">
        <v>185</v>
      </c>
      <c r="F12" s="5">
        <v>30</v>
      </c>
    </row>
    <row r="13" spans="2:21" ht="18.75" x14ac:dyDescent="0.3">
      <c r="B13" s="5">
        <v>108</v>
      </c>
      <c r="C13" s="5" t="s">
        <v>164</v>
      </c>
      <c r="D13" s="5" t="s">
        <v>175</v>
      </c>
      <c r="E13" s="5" t="s">
        <v>186</v>
      </c>
      <c r="F13" s="5">
        <v>10</v>
      </c>
      <c r="H13" s="6" t="s">
        <v>191</v>
      </c>
      <c r="I13" s="6" t="s">
        <v>156</v>
      </c>
      <c r="J13" s="6" t="s">
        <v>167</v>
      </c>
      <c r="K13" s="6" t="s">
        <v>178</v>
      </c>
      <c r="L13" s="6" t="s">
        <v>189</v>
      </c>
      <c r="M13" s="24"/>
      <c r="N13" s="155" t="s">
        <v>192</v>
      </c>
      <c r="O13" s="155"/>
      <c r="P13" s="155"/>
      <c r="Q13" s="155"/>
      <c r="R13" s="155"/>
      <c r="S13" s="155"/>
      <c r="T13" s="155"/>
      <c r="U13" s="155"/>
    </row>
    <row r="14" spans="2:21" x14ac:dyDescent="0.25">
      <c r="B14" s="5">
        <v>109</v>
      </c>
      <c r="C14" s="5" t="s">
        <v>165</v>
      </c>
      <c r="D14" s="5" t="s">
        <v>176</v>
      </c>
      <c r="E14" s="5" t="s">
        <v>187</v>
      </c>
      <c r="F14" s="5">
        <v>20</v>
      </c>
      <c r="H14" s="5">
        <v>108</v>
      </c>
      <c r="I14" s="5" t="str">
        <f>VLOOKUP(H14,$B$6:$F$15,2,0)</f>
        <v>Monitor</v>
      </c>
      <c r="J14" s="5" t="str">
        <f>VLOOKUP(H14,$B$6:$F$15,3,0)</f>
        <v>APO108</v>
      </c>
      <c r="K14" s="5" t="str">
        <f>VLOOKUP(H14,$B$6:$F$15,4,0)</f>
        <v>Charu</v>
      </c>
      <c r="L14" s="80">
        <f>VLOOKUP($H$14,$B$6:$F$15,5,0)</f>
        <v>10</v>
      </c>
    </row>
    <row r="15" spans="2:21" x14ac:dyDescent="0.25">
      <c r="B15" s="5">
        <v>110</v>
      </c>
      <c r="C15" s="5" t="s">
        <v>166</v>
      </c>
      <c r="D15" s="5" t="s">
        <v>177</v>
      </c>
      <c r="E15" s="5" t="s">
        <v>188</v>
      </c>
      <c r="F15" s="5">
        <v>25</v>
      </c>
      <c r="I15" s="5" t="str">
        <f>VLOOKUP($H$14,$B$6:$F$15,COLUMNS($H13:I13),0)</f>
        <v>Monitor</v>
      </c>
      <c r="J15" s="5" t="str">
        <f>VLOOKUP($H$14,$B$6:$F$15,COLUMNS($H13:J13),0)</f>
        <v>APO108</v>
      </c>
      <c r="K15" s="79" t="str">
        <f>VLOOKUP($H$14,$B$6:$F$15,COLUMNS($H11:K11),0)</f>
        <v>Charu</v>
      </c>
      <c r="L15" s="5">
        <f>VLOOKUP($H$14,$B$6:$F$15,COLUMNS($H11:L11),0)</f>
        <v>10</v>
      </c>
    </row>
    <row r="17" spans="8:12" x14ac:dyDescent="0.25">
      <c r="H17">
        <v>105</v>
      </c>
      <c r="I17" t="str">
        <f>VLOOKUP($H$17,$B$6:$F$15,COLUMNS($H$13:I13),0)</f>
        <v>Mic Holder</v>
      </c>
      <c r="J17" t="str">
        <f>VLOOKUP($H$17,$B$6:$F$15,COLUMNS($H$13:J13),0)</f>
        <v>APO105</v>
      </c>
      <c r="K17" t="str">
        <f>VLOOKUP($H$17,$B$6:$F$15,COLUMNS($H$11:K11),0)</f>
        <v>Rahul</v>
      </c>
      <c r="L17">
        <f>VLOOKUP($H$17,$B$6:$F$15,COLUMNS($H$11:L11),0)</f>
        <v>34</v>
      </c>
    </row>
  </sheetData>
  <mergeCells count="2">
    <mergeCell ref="N13:U13"/>
    <mergeCell ref="N11:U11"/>
  </mergeCells>
  <phoneticPr fontId="2" type="noConversion"/>
  <dataValidations count="2">
    <dataValidation type="list" allowBlank="1" showInputMessage="1" showErrorMessage="1" sqref="H6 H14" xr:uid="{24411CF9-7EFD-40D9-B633-15BE548AFC43}">
      <formula1>$B$6:$B$15</formula1>
    </dataValidation>
    <dataValidation type="list" allowBlank="1" showInputMessage="1" showErrorMessage="1" sqref="H10" xr:uid="{D481D9EB-E14B-48CC-A279-B8FF5C0F2F88}">
      <formula1>$D$6:$D$15</formula1>
    </dataValidation>
  </dataValidations>
  <pageMargins left="0.7" right="0.7" top="0.75" bottom="0.75" header="0.3" footer="0.3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60490-F30E-4AE0-8537-AA63FC6123B2}">
  <dimension ref="B5:L16"/>
  <sheetViews>
    <sheetView topLeftCell="A2" workbookViewId="0">
      <selection activeCell="B5" sqref="B5:L12"/>
    </sheetView>
  </sheetViews>
  <sheetFormatPr defaultRowHeight="15" x14ac:dyDescent="0.25"/>
  <cols>
    <col min="2" max="2" width="8.42578125" bestFit="1" customWidth="1"/>
    <col min="8" max="8" width="7.5703125" bestFit="1" customWidth="1"/>
    <col min="9" max="9" width="10.28515625" bestFit="1" customWidth="1"/>
  </cols>
  <sheetData>
    <row r="5" spans="2:12" x14ac:dyDescent="0.25">
      <c r="B5" s="4" t="s">
        <v>150</v>
      </c>
      <c r="C5" s="4" t="s">
        <v>199</v>
      </c>
      <c r="D5" s="4" t="s">
        <v>200</v>
      </c>
      <c r="E5" s="82" t="s">
        <v>149</v>
      </c>
      <c r="F5" s="4" t="s">
        <v>151</v>
      </c>
      <c r="H5" s="6" t="s">
        <v>201</v>
      </c>
      <c r="I5" s="2" t="s">
        <v>202</v>
      </c>
      <c r="K5" s="6" t="s">
        <v>201</v>
      </c>
      <c r="L5" s="75" t="s">
        <v>149</v>
      </c>
    </row>
    <row r="6" spans="2:12" x14ac:dyDescent="0.25">
      <c r="B6" s="39" t="s">
        <v>194</v>
      </c>
      <c r="C6" s="39">
        <v>500</v>
      </c>
      <c r="D6" s="39">
        <v>350</v>
      </c>
      <c r="E6" s="39">
        <v>860</v>
      </c>
      <c r="F6" s="39">
        <v>350</v>
      </c>
      <c r="H6" s="5" t="s">
        <v>198</v>
      </c>
      <c r="I6" s="2">
        <f>HLOOKUP(I5,B5:F10,6,0)</f>
        <v>1800</v>
      </c>
      <c r="K6" s="81" t="s">
        <v>194</v>
      </c>
      <c r="L6" s="5">
        <f>HLOOKUP($L$5,$B$5:$F$10,ROWS($K$5:K6),0)</f>
        <v>860</v>
      </c>
    </row>
    <row r="7" spans="2:12" x14ac:dyDescent="0.25">
      <c r="B7" s="39" t="s">
        <v>195</v>
      </c>
      <c r="C7" s="39">
        <v>700</v>
      </c>
      <c r="D7" s="39">
        <v>400</v>
      </c>
      <c r="E7" s="39">
        <v>550</v>
      </c>
      <c r="F7" s="39">
        <v>990</v>
      </c>
      <c r="K7" s="81" t="s">
        <v>195</v>
      </c>
      <c r="L7" s="5">
        <f>HLOOKUP($L$5,$B$5:$F$10,ROWS($K$5:K7),0)</f>
        <v>550</v>
      </c>
    </row>
    <row r="8" spans="2:12" x14ac:dyDescent="0.25">
      <c r="B8" s="39" t="s">
        <v>196</v>
      </c>
      <c r="C8" s="39">
        <v>1100</v>
      </c>
      <c r="D8" s="39">
        <v>650</v>
      </c>
      <c r="E8" s="39">
        <v>770</v>
      </c>
      <c r="F8" s="39">
        <v>950</v>
      </c>
      <c r="H8" s="75" t="s">
        <v>204</v>
      </c>
      <c r="I8" s="2" t="s">
        <v>203</v>
      </c>
      <c r="K8" s="81" t="s">
        <v>196</v>
      </c>
      <c r="L8" s="5">
        <f>HLOOKUP($L$5,$B$5:$F$10,ROWS($K$5:K8),0)</f>
        <v>770</v>
      </c>
    </row>
    <row r="9" spans="2:12" x14ac:dyDescent="0.25">
      <c r="B9" s="39" t="s">
        <v>197</v>
      </c>
      <c r="C9" s="39">
        <v>500</v>
      </c>
      <c r="D9" s="39">
        <v>400</v>
      </c>
      <c r="E9" s="39">
        <v>200</v>
      </c>
      <c r="F9" s="39">
        <v>600</v>
      </c>
      <c r="H9" s="5" t="s">
        <v>205</v>
      </c>
      <c r="I9" s="2" t="e">
        <f>HLOOKUP(I8,B5:F10,6,0)</f>
        <v>#N/A</v>
      </c>
      <c r="K9" s="81" t="s">
        <v>197</v>
      </c>
      <c r="L9" s="5">
        <f>HLOOKUP($L$5,$B$5:$F$10,ROWS($K$5:K9),0)</f>
        <v>200</v>
      </c>
    </row>
    <row r="10" spans="2:12" x14ac:dyDescent="0.25">
      <c r="B10" s="39" t="s">
        <v>198</v>
      </c>
      <c r="C10" s="39">
        <f>SUM(C6:C9)</f>
        <v>2800</v>
      </c>
      <c r="D10" s="39">
        <f t="shared" ref="D10:F10" si="0">SUM(D6:D9)</f>
        <v>1800</v>
      </c>
      <c r="E10" s="39">
        <f t="shared" si="0"/>
        <v>2380</v>
      </c>
      <c r="F10" s="39">
        <f t="shared" si="0"/>
        <v>2890</v>
      </c>
      <c r="K10" s="81" t="s">
        <v>198</v>
      </c>
      <c r="L10" s="5">
        <f>HLOOKUP($L$5,$B$5:$F$10,ROWS($K$5:K10),0)</f>
        <v>2380</v>
      </c>
    </row>
    <row r="11" spans="2:12" x14ac:dyDescent="0.25">
      <c r="H11" s="6" t="s">
        <v>201</v>
      </c>
      <c r="I11" s="2" t="s">
        <v>203</v>
      </c>
    </row>
    <row r="12" spans="2:12" x14ac:dyDescent="0.25">
      <c r="H12" s="2" t="s">
        <v>198</v>
      </c>
      <c r="I12" s="2" t="str">
        <f>IFERROR(HLOOKUP(I11,B8:F13,6,0),"Not Found")</f>
        <v>Not Found</v>
      </c>
    </row>
    <row r="14" spans="2:12" ht="18.75" x14ac:dyDescent="0.3">
      <c r="C14" s="83" t="s">
        <v>206</v>
      </c>
      <c r="D14" s="83"/>
      <c r="E14" s="83"/>
      <c r="F14" s="83"/>
      <c r="G14" s="83"/>
      <c r="H14" s="83"/>
      <c r="I14" s="76"/>
    </row>
    <row r="16" spans="2:12" ht="18.75" x14ac:dyDescent="0.3">
      <c r="C16" s="156" t="s">
        <v>207</v>
      </c>
      <c r="D16" s="156"/>
      <c r="E16" s="156"/>
      <c r="F16" s="156"/>
      <c r="G16" s="156"/>
      <c r="H16" s="156"/>
      <c r="I16" s="156"/>
    </row>
  </sheetData>
  <mergeCells count="1">
    <mergeCell ref="C16:I16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1033E-BF65-4F3F-8BE0-4A3D936B0D11}">
  <dimension ref="A5:L30"/>
  <sheetViews>
    <sheetView showGridLines="0" topLeftCell="A15" workbookViewId="0">
      <selection activeCell="H25" sqref="H25"/>
    </sheetView>
  </sheetViews>
  <sheetFormatPr defaultRowHeight="15" x14ac:dyDescent="0.25"/>
  <cols>
    <col min="1" max="1" width="10.140625" bestFit="1" customWidth="1"/>
    <col min="2" max="2" width="13.7109375" bestFit="1" customWidth="1"/>
    <col min="3" max="3" width="9.7109375" bestFit="1" customWidth="1"/>
    <col min="4" max="4" width="11.85546875" bestFit="1" customWidth="1"/>
    <col min="7" max="7" width="10.5703125" bestFit="1" customWidth="1"/>
    <col min="8" max="8" width="13.7109375" bestFit="1" customWidth="1"/>
    <col min="9" max="9" width="9.7109375" bestFit="1" customWidth="1"/>
    <col min="10" max="10" width="11.85546875" bestFit="1" customWidth="1"/>
    <col min="11" max="11" width="10.28515625" bestFit="1" customWidth="1"/>
  </cols>
  <sheetData>
    <row r="5" spans="1:11" x14ac:dyDescent="0.25">
      <c r="A5" s="6" t="s">
        <v>155</v>
      </c>
      <c r="B5" s="6" t="s">
        <v>156</v>
      </c>
      <c r="C5" s="6" t="s">
        <v>167</v>
      </c>
      <c r="D5" s="6" t="s">
        <v>178</v>
      </c>
      <c r="E5" s="6" t="s">
        <v>189</v>
      </c>
      <c r="G5" s="6" t="s">
        <v>155</v>
      </c>
      <c r="H5" s="6" t="s">
        <v>178</v>
      </c>
    </row>
    <row r="6" spans="1:11" x14ac:dyDescent="0.25">
      <c r="A6" s="5">
        <v>101</v>
      </c>
      <c r="B6" s="5" t="s">
        <v>157</v>
      </c>
      <c r="C6" s="5" t="s">
        <v>168</v>
      </c>
      <c r="D6" s="5" t="s">
        <v>179</v>
      </c>
      <c r="E6" s="5">
        <v>23</v>
      </c>
      <c r="G6" s="84">
        <v>103</v>
      </c>
      <c r="H6" s="84" t="str">
        <f>_xlfn.XLOOKUP(G6,A6:A15,D6:D15)</f>
        <v>Shivam</v>
      </c>
    </row>
    <row r="7" spans="1:11" x14ac:dyDescent="0.25">
      <c r="A7" s="5">
        <v>102</v>
      </c>
      <c r="B7" s="5" t="s">
        <v>158</v>
      </c>
      <c r="C7" s="5" t="s">
        <v>169</v>
      </c>
      <c r="D7" s="5" t="s">
        <v>180</v>
      </c>
      <c r="E7" s="5">
        <v>20</v>
      </c>
    </row>
    <row r="8" spans="1:11" x14ac:dyDescent="0.25">
      <c r="A8" s="5">
        <v>103</v>
      </c>
      <c r="B8" s="5" t="s">
        <v>159</v>
      </c>
      <c r="C8" s="5" t="s">
        <v>170</v>
      </c>
      <c r="D8" s="5" t="s">
        <v>181</v>
      </c>
      <c r="E8" s="5">
        <v>30</v>
      </c>
    </row>
    <row r="9" spans="1:11" x14ac:dyDescent="0.25">
      <c r="A9" s="5">
        <v>104</v>
      </c>
      <c r="B9" s="5" t="s">
        <v>160</v>
      </c>
      <c r="C9" s="5" t="s">
        <v>171</v>
      </c>
      <c r="D9" s="5" t="s">
        <v>182</v>
      </c>
      <c r="E9" s="5">
        <v>40</v>
      </c>
      <c r="G9" s="6" t="s">
        <v>190</v>
      </c>
      <c r="H9" s="6" t="s">
        <v>156</v>
      </c>
    </row>
    <row r="10" spans="1:11" x14ac:dyDescent="0.25">
      <c r="A10" s="5">
        <v>105</v>
      </c>
      <c r="B10" s="5" t="s">
        <v>161</v>
      </c>
      <c r="C10" s="5" t="s">
        <v>172</v>
      </c>
      <c r="D10" s="5" t="s">
        <v>183</v>
      </c>
      <c r="E10" s="5">
        <v>34</v>
      </c>
      <c r="G10" s="85" t="s">
        <v>176</v>
      </c>
      <c r="H10" s="85" t="str">
        <f>_xlfn.XLOOKUP(G10,C6:C15,B6:B15)</f>
        <v>Mouse</v>
      </c>
    </row>
    <row r="11" spans="1:11" x14ac:dyDescent="0.25">
      <c r="A11" s="5">
        <v>106</v>
      </c>
      <c r="B11" s="5" t="s">
        <v>162</v>
      </c>
      <c r="C11" s="5" t="s">
        <v>173</v>
      </c>
      <c r="D11" s="5" t="s">
        <v>184</v>
      </c>
      <c r="E11" s="5">
        <v>54</v>
      </c>
    </row>
    <row r="12" spans="1:11" x14ac:dyDescent="0.25">
      <c r="A12" s="5">
        <v>107</v>
      </c>
      <c r="B12" s="5" t="s">
        <v>163</v>
      </c>
      <c r="C12" s="5" t="s">
        <v>174</v>
      </c>
      <c r="D12" s="5" t="s">
        <v>185</v>
      </c>
      <c r="E12" s="5">
        <v>30</v>
      </c>
    </row>
    <row r="13" spans="1:11" x14ac:dyDescent="0.25">
      <c r="A13" s="5">
        <v>108</v>
      </c>
      <c r="B13" s="5" t="s">
        <v>164</v>
      </c>
      <c r="C13" s="5" t="s">
        <v>175</v>
      </c>
      <c r="D13" s="5" t="s">
        <v>186</v>
      </c>
      <c r="E13" s="5">
        <v>10</v>
      </c>
      <c r="G13" s="6" t="s">
        <v>191</v>
      </c>
      <c r="H13" s="6" t="s">
        <v>156</v>
      </c>
      <c r="I13" s="6" t="s">
        <v>167</v>
      </c>
      <c r="J13" s="6" t="s">
        <v>178</v>
      </c>
      <c r="K13" s="6" t="s">
        <v>189</v>
      </c>
    </row>
    <row r="14" spans="1:11" x14ac:dyDescent="0.25">
      <c r="A14" s="5">
        <v>109</v>
      </c>
      <c r="B14" s="5" t="s">
        <v>165</v>
      </c>
      <c r="C14" s="5" t="s">
        <v>176</v>
      </c>
      <c r="D14" s="5" t="s">
        <v>187</v>
      </c>
      <c r="E14" s="5">
        <v>20</v>
      </c>
      <c r="G14" s="86">
        <v>107</v>
      </c>
      <c r="H14" s="86" t="str">
        <f>_xlfn.XLOOKUP($G$14,$A$6:$A$15,B6:B15)</f>
        <v>Scanner</v>
      </c>
      <c r="I14" s="86" t="str">
        <f t="shared" ref="I14:K14" si="0">_xlfn.XLOOKUP($G$14,$A$6:$A$15,C6:C15)</f>
        <v>APO107</v>
      </c>
      <c r="J14" s="86" t="str">
        <f t="shared" si="0"/>
        <v>Sohan</v>
      </c>
      <c r="K14" s="86">
        <f t="shared" si="0"/>
        <v>30</v>
      </c>
    </row>
    <row r="15" spans="1:11" x14ac:dyDescent="0.25">
      <c r="A15" s="5">
        <v>110</v>
      </c>
      <c r="B15" s="5" t="s">
        <v>166</v>
      </c>
      <c r="C15" s="5" t="s">
        <v>177</v>
      </c>
      <c r="D15" s="5" t="s">
        <v>188</v>
      </c>
      <c r="E15" s="5">
        <v>25</v>
      </c>
    </row>
    <row r="16" spans="1:11" ht="23.25" x14ac:dyDescent="0.35">
      <c r="G16" s="87" t="s">
        <v>208</v>
      </c>
      <c r="H16" s="87"/>
      <c r="I16" s="88"/>
      <c r="J16" s="89"/>
      <c r="K16" s="90" t="s">
        <v>209</v>
      </c>
    </row>
    <row r="17" spans="1:12" ht="15" customHeight="1" x14ac:dyDescent="0.25">
      <c r="G17" s="157" t="str">
        <f>_xlfn.XLOOKUP(299,A6:A15,B6:B15,"Not Found")</f>
        <v>Not Found</v>
      </c>
      <c r="H17" s="157"/>
      <c r="I17" s="157"/>
      <c r="J17" s="157"/>
    </row>
    <row r="18" spans="1:12" ht="15" customHeight="1" x14ac:dyDescent="0.25">
      <c r="G18" s="157"/>
      <c r="H18" s="157"/>
      <c r="I18" s="157"/>
      <c r="J18" s="157"/>
    </row>
    <row r="19" spans="1:12" x14ac:dyDescent="0.25">
      <c r="A19" s="91"/>
      <c r="B19" s="91"/>
      <c r="C19" s="91"/>
      <c r="D19" s="91"/>
      <c r="E19" s="91"/>
      <c r="F19" s="91"/>
      <c r="G19" s="91"/>
      <c r="H19" s="91"/>
      <c r="I19" s="91"/>
      <c r="J19" s="91"/>
      <c r="K19" s="91"/>
      <c r="L19" s="91"/>
    </row>
    <row r="20" spans="1:12" x14ac:dyDescent="0.25">
      <c r="A20" s="92"/>
      <c r="G20" s="92"/>
      <c r="H20" s="24"/>
    </row>
    <row r="21" spans="1:12" ht="15.75" x14ac:dyDescent="0.25">
      <c r="A21" s="4" t="s">
        <v>150</v>
      </c>
      <c r="B21" s="4" t="s">
        <v>199</v>
      </c>
      <c r="C21" s="4" t="s">
        <v>200</v>
      </c>
      <c r="D21" s="4" t="s">
        <v>149</v>
      </c>
      <c r="E21" s="4" t="s">
        <v>151</v>
      </c>
      <c r="G21" s="93" t="s">
        <v>201</v>
      </c>
      <c r="H21" s="94" t="s">
        <v>202</v>
      </c>
      <c r="J21" s="6" t="s">
        <v>201</v>
      </c>
      <c r="K21" s="75" t="s">
        <v>149</v>
      </c>
    </row>
    <row r="22" spans="1:12" ht="15.75" x14ac:dyDescent="0.25">
      <c r="A22" s="39" t="s">
        <v>194</v>
      </c>
      <c r="B22" s="39">
        <v>500</v>
      </c>
      <c r="C22" s="39">
        <v>350</v>
      </c>
      <c r="D22" s="39">
        <v>860</v>
      </c>
      <c r="E22" s="39">
        <v>350</v>
      </c>
      <c r="G22" s="95" t="s">
        <v>198</v>
      </c>
      <c r="H22" s="94">
        <f>_xlfn.XLOOKUP(H21,A21:E21,A26:E26)</f>
        <v>1800</v>
      </c>
      <c r="J22" s="81" t="s">
        <v>194</v>
      </c>
      <c r="K22" s="5">
        <f>_xlfn.XLOOKUP($K$21,$A$21:$E$21,A22:E22)</f>
        <v>860</v>
      </c>
    </row>
    <row r="23" spans="1:12" x14ac:dyDescent="0.25">
      <c r="A23" s="39" t="s">
        <v>195</v>
      </c>
      <c r="B23" s="39">
        <v>700</v>
      </c>
      <c r="C23" s="39">
        <v>400</v>
      </c>
      <c r="D23" s="39">
        <v>550</v>
      </c>
      <c r="E23" s="39">
        <v>990</v>
      </c>
      <c r="J23" s="81" t="s">
        <v>195</v>
      </c>
      <c r="K23" s="5">
        <f t="shared" ref="K23:K26" si="1">_xlfn.XLOOKUP($K$21,$A$21:$E$21,A23:E23)</f>
        <v>550</v>
      </c>
    </row>
    <row r="24" spans="1:12" ht="15.75" x14ac:dyDescent="0.25">
      <c r="A24" s="39" t="s">
        <v>196</v>
      </c>
      <c r="B24" s="39">
        <v>1100</v>
      </c>
      <c r="C24" s="39">
        <v>650</v>
      </c>
      <c r="D24" s="39">
        <v>770</v>
      </c>
      <c r="E24" s="39">
        <v>950</v>
      </c>
      <c r="G24" s="93" t="s">
        <v>204</v>
      </c>
      <c r="H24" s="94" t="s">
        <v>151</v>
      </c>
      <c r="J24" s="81" t="s">
        <v>196</v>
      </c>
      <c r="K24" s="5">
        <f t="shared" si="1"/>
        <v>770</v>
      </c>
    </row>
    <row r="25" spans="1:12" ht="15.75" x14ac:dyDescent="0.25">
      <c r="A25" s="39" t="s">
        <v>197</v>
      </c>
      <c r="B25" s="39">
        <v>500</v>
      </c>
      <c r="C25" s="39">
        <v>400</v>
      </c>
      <c r="D25" s="39">
        <v>200</v>
      </c>
      <c r="E25" s="39">
        <v>600</v>
      </c>
      <c r="G25" s="95" t="s">
        <v>205</v>
      </c>
      <c r="H25" s="94">
        <f>_xlfn.XLOOKUP(H24,A21:E21,A26:E26)</f>
        <v>2890</v>
      </c>
      <c r="J25" s="81" t="s">
        <v>197</v>
      </c>
      <c r="K25" s="5">
        <f t="shared" si="1"/>
        <v>200</v>
      </c>
    </row>
    <row r="26" spans="1:12" x14ac:dyDescent="0.25">
      <c r="A26" s="39" t="s">
        <v>198</v>
      </c>
      <c r="B26" s="39">
        <f>SUM(B22:B25)</f>
        <v>2800</v>
      </c>
      <c r="C26" s="39">
        <f t="shared" ref="C26:E26" si="2">SUM(C22:C25)</f>
        <v>1800</v>
      </c>
      <c r="D26" s="39">
        <f t="shared" si="2"/>
        <v>2380</v>
      </c>
      <c r="E26" s="39">
        <f t="shared" si="2"/>
        <v>2890</v>
      </c>
      <c r="J26" s="81" t="s">
        <v>198</v>
      </c>
      <c r="K26" s="5">
        <f t="shared" si="1"/>
        <v>2380</v>
      </c>
    </row>
    <row r="27" spans="1:12" ht="15.75" x14ac:dyDescent="0.25">
      <c r="G27" s="93" t="s">
        <v>201</v>
      </c>
      <c r="H27" s="94" t="s">
        <v>199</v>
      </c>
    </row>
    <row r="28" spans="1:12" ht="15.75" x14ac:dyDescent="0.25">
      <c r="G28" s="95" t="s">
        <v>198</v>
      </c>
      <c r="H28" s="94">
        <f>_xlfn.XLOOKUP(H27,A21:E21,A26:E26)</f>
        <v>2800</v>
      </c>
    </row>
    <row r="30" spans="1:12" x14ac:dyDescent="0.25">
      <c r="A30" s="24"/>
      <c r="B30" s="24"/>
      <c r="C30" s="24"/>
      <c r="D30" s="24"/>
      <c r="E30" s="24"/>
      <c r="F30" s="24"/>
      <c r="G30" s="24"/>
    </row>
  </sheetData>
  <mergeCells count="1">
    <mergeCell ref="G17:J18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4B0F4-FCCE-4437-8164-1C232DE50ED2}">
  <dimension ref="A4:F8"/>
  <sheetViews>
    <sheetView topLeftCell="A2" zoomScale="99" workbookViewId="0">
      <selection activeCell="E6" sqref="E6"/>
    </sheetView>
  </sheetViews>
  <sheetFormatPr defaultRowHeight="15" x14ac:dyDescent="0.25"/>
  <cols>
    <col min="1" max="1" width="6" bestFit="1" customWidth="1"/>
    <col min="2" max="2" width="10.85546875" bestFit="1" customWidth="1"/>
    <col min="3" max="3" width="11.42578125" bestFit="1" customWidth="1"/>
  </cols>
  <sheetData>
    <row r="4" spans="1:6" ht="45" customHeight="1" x14ac:dyDescent="0.3">
      <c r="A4" s="102" t="s">
        <v>210</v>
      </c>
      <c r="B4" s="103" t="s">
        <v>211</v>
      </c>
      <c r="C4" s="104" t="s">
        <v>212</v>
      </c>
      <c r="E4" s="97" t="s">
        <v>213</v>
      </c>
      <c r="F4" s="97" t="s">
        <v>212</v>
      </c>
    </row>
    <row r="5" spans="1:6" ht="43.5" customHeight="1" x14ac:dyDescent="0.25">
      <c r="A5" s="98">
        <v>101</v>
      </c>
      <c r="B5" s="96" t="s">
        <v>214</v>
      </c>
      <c r="C5" s="99"/>
      <c r="E5" s="61">
        <v>102</v>
      </c>
      <c r="F5" s="61">
        <f>_xlfn.XLOOKUP($E$5,$A$5:$A$8,C5:C8)</f>
        <v>0</v>
      </c>
    </row>
    <row r="6" spans="1:6" ht="45" customHeight="1" x14ac:dyDescent="0.25">
      <c r="A6" s="98">
        <v>102</v>
      </c>
      <c r="B6" s="96" t="s">
        <v>215</v>
      </c>
      <c r="C6" s="99"/>
    </row>
    <row r="7" spans="1:6" ht="45" customHeight="1" x14ac:dyDescent="0.25">
      <c r="A7" s="98">
        <v>103</v>
      </c>
      <c r="B7" s="96" t="s">
        <v>216</v>
      </c>
      <c r="C7" s="99"/>
    </row>
    <row r="8" spans="1:6" ht="45" customHeight="1" x14ac:dyDescent="0.25">
      <c r="A8" s="98">
        <v>104</v>
      </c>
      <c r="B8" s="96" t="s">
        <v>217</v>
      </c>
      <c r="C8" s="99"/>
    </row>
  </sheetData>
  <pageMargins left="0.7" right="0.7" top="0.75" bottom="0.75" header="0.3" footer="0.3"/>
  <drawing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4803F-4877-4C92-9BB2-D3249E3EBC2D}">
  <dimension ref="A5:N23"/>
  <sheetViews>
    <sheetView workbookViewId="0">
      <selection activeCell="H24" sqref="H24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7.140625" bestFit="1" customWidth="1"/>
    <col min="4" max="4" width="11.85546875" bestFit="1" customWidth="1"/>
    <col min="5" max="5" width="8.42578125" bestFit="1" customWidth="1"/>
    <col min="7" max="7" width="17.7109375" bestFit="1" customWidth="1"/>
    <col min="8" max="8" width="9.140625" bestFit="1" customWidth="1"/>
    <col min="9" max="9" width="11.85546875" bestFit="1" customWidth="1"/>
    <col min="10" max="10" width="13.7109375" bestFit="1" customWidth="1"/>
    <col min="11" max="11" width="9.7109375" bestFit="1" customWidth="1"/>
    <col min="12" max="12" width="11.85546875" bestFit="1" customWidth="1"/>
    <col min="13" max="13" width="8.42578125" bestFit="1" customWidth="1"/>
  </cols>
  <sheetData>
    <row r="5" spans="1:14" x14ac:dyDescent="0.25">
      <c r="G5" s="105" t="s">
        <v>156</v>
      </c>
      <c r="H5" s="7"/>
      <c r="I5" s="107" t="s">
        <v>155</v>
      </c>
      <c r="J5" s="107" t="s">
        <v>156</v>
      </c>
      <c r="K5" s="107" t="s">
        <v>167</v>
      </c>
      <c r="L5" s="107" t="s">
        <v>178</v>
      </c>
      <c r="M5" s="107" t="s">
        <v>189</v>
      </c>
    </row>
    <row r="6" spans="1:14" x14ac:dyDescent="0.25">
      <c r="G6" s="61" t="s">
        <v>164</v>
      </c>
      <c r="H6" s="8"/>
      <c r="I6" s="61" cm="1">
        <f t="array" ref="I6:M9">_xlfn._xlws.FILTER(A7:E17,B7:B17=G6)</f>
        <v>103</v>
      </c>
      <c r="J6" s="61" t="str">
        <v>Monitor</v>
      </c>
      <c r="K6" s="61" t="str">
        <v>North</v>
      </c>
      <c r="L6" s="61" t="str">
        <v>Shivam</v>
      </c>
      <c r="M6" s="61">
        <v>30</v>
      </c>
    </row>
    <row r="7" spans="1:14" x14ac:dyDescent="0.25">
      <c r="A7" s="105" t="s">
        <v>191</v>
      </c>
      <c r="B7" s="105" t="s">
        <v>156</v>
      </c>
      <c r="C7" s="105" t="s">
        <v>150</v>
      </c>
      <c r="D7" s="105" t="s">
        <v>178</v>
      </c>
      <c r="E7" s="105" t="s">
        <v>189</v>
      </c>
      <c r="I7" s="61">
        <v>104</v>
      </c>
      <c r="J7" s="61" t="str">
        <v>Monitor</v>
      </c>
      <c r="K7" s="61" t="str">
        <v>East</v>
      </c>
      <c r="L7" s="61" t="str">
        <v>Sethi</v>
      </c>
      <c r="M7" s="61">
        <v>40</v>
      </c>
    </row>
    <row r="8" spans="1:14" x14ac:dyDescent="0.25">
      <c r="A8" s="106">
        <v>101</v>
      </c>
      <c r="B8" s="61" t="s">
        <v>162</v>
      </c>
      <c r="C8" s="61" t="s">
        <v>199</v>
      </c>
      <c r="D8" s="61" t="s">
        <v>179</v>
      </c>
      <c r="E8" s="61">
        <v>23</v>
      </c>
      <c r="G8" s="7"/>
      <c r="H8" s="7"/>
      <c r="I8" s="112">
        <v>105</v>
      </c>
      <c r="J8" s="112" t="str">
        <v>Monitor</v>
      </c>
      <c r="K8" s="112" t="str">
        <v>West</v>
      </c>
      <c r="L8" s="61" t="str">
        <v>Rahul</v>
      </c>
      <c r="M8" s="61">
        <v>34</v>
      </c>
    </row>
    <row r="9" spans="1:14" x14ac:dyDescent="0.25">
      <c r="A9" s="106">
        <v>102</v>
      </c>
      <c r="B9" s="61" t="s">
        <v>163</v>
      </c>
      <c r="C9" s="61" t="s">
        <v>200</v>
      </c>
      <c r="D9" s="61" t="s">
        <v>180</v>
      </c>
      <c r="E9" s="61">
        <v>20</v>
      </c>
      <c r="G9" s="8"/>
      <c r="H9" s="8"/>
      <c r="I9" s="112">
        <v>107</v>
      </c>
      <c r="J9" s="112" t="str">
        <v>Monitor</v>
      </c>
      <c r="K9" s="112" t="str">
        <v>East</v>
      </c>
      <c r="L9" s="61" t="str">
        <v>Sohan</v>
      </c>
      <c r="M9" s="61">
        <v>30</v>
      </c>
    </row>
    <row r="10" spans="1:14" x14ac:dyDescent="0.25">
      <c r="A10" s="106">
        <v>103</v>
      </c>
      <c r="B10" s="61" t="s">
        <v>164</v>
      </c>
      <c r="C10" s="61" t="s">
        <v>149</v>
      </c>
      <c r="D10" s="61" t="s">
        <v>181</v>
      </c>
      <c r="E10" s="61">
        <v>30</v>
      </c>
      <c r="G10" s="8"/>
      <c r="H10" s="8"/>
      <c r="I10" s="8"/>
      <c r="J10" s="8"/>
      <c r="K10" s="8"/>
    </row>
    <row r="11" spans="1:14" x14ac:dyDescent="0.25">
      <c r="A11" s="106">
        <v>104</v>
      </c>
      <c r="B11" s="61" t="s">
        <v>164</v>
      </c>
      <c r="C11" s="61" t="s">
        <v>199</v>
      </c>
      <c r="D11" s="61" t="s">
        <v>182</v>
      </c>
      <c r="E11" s="61">
        <v>40</v>
      </c>
      <c r="G11" s="111" t="s">
        <v>156</v>
      </c>
      <c r="H11" s="8"/>
      <c r="I11" s="107" t="s">
        <v>155</v>
      </c>
      <c r="J11" s="107" t="s">
        <v>156</v>
      </c>
      <c r="K11" s="107" t="s">
        <v>167</v>
      </c>
      <c r="L11" s="107" t="s">
        <v>178</v>
      </c>
      <c r="M11" s="107" t="s">
        <v>189</v>
      </c>
    </row>
    <row r="12" spans="1:14" x14ac:dyDescent="0.25">
      <c r="A12" s="106">
        <v>105</v>
      </c>
      <c r="B12" s="61" t="s">
        <v>164</v>
      </c>
      <c r="C12" s="61" t="s">
        <v>200</v>
      </c>
      <c r="D12" s="61" t="s">
        <v>183</v>
      </c>
      <c r="E12" s="61">
        <v>34</v>
      </c>
      <c r="G12" s="61" t="s">
        <v>219</v>
      </c>
      <c r="H12" s="8"/>
      <c r="I12" t="e" cm="1">
        <f t="array" ref="I12">_xlfn._xlws.FILTER(#REF!,#REF!=I9)</f>
        <v>#REF!</v>
      </c>
      <c r="J12" s="56" t="s">
        <v>220</v>
      </c>
    </row>
    <row r="13" spans="1:14" x14ac:dyDescent="0.25">
      <c r="A13" s="106">
        <v>106</v>
      </c>
      <c r="B13" s="61" t="s">
        <v>163</v>
      </c>
      <c r="C13" s="61" t="s">
        <v>149</v>
      </c>
      <c r="D13" s="61" t="s">
        <v>184</v>
      </c>
      <c r="E13" s="61">
        <v>54</v>
      </c>
      <c r="G13" s="8"/>
      <c r="H13" s="8"/>
      <c r="I13" s="1" t="e" cm="1">
        <f t="array" ref="I13">_xlfn._xlws.FILTER(#REF!,#REF!=I9,"Not Found")</f>
        <v>#REF!</v>
      </c>
    </row>
    <row r="14" spans="1:14" x14ac:dyDescent="0.25">
      <c r="A14" s="106">
        <v>107</v>
      </c>
      <c r="B14" s="61" t="s">
        <v>164</v>
      </c>
      <c r="C14" s="61" t="s">
        <v>199</v>
      </c>
      <c r="D14" s="61" t="s">
        <v>185</v>
      </c>
      <c r="E14" s="61">
        <v>30</v>
      </c>
      <c r="G14" s="7"/>
      <c r="H14" s="8"/>
      <c r="I14" s="8"/>
      <c r="J14" s="8"/>
      <c r="K14" s="8"/>
    </row>
    <row r="15" spans="1:14" ht="18.75" x14ac:dyDescent="0.3">
      <c r="A15" s="106">
        <v>108</v>
      </c>
      <c r="B15" s="61" t="s">
        <v>165</v>
      </c>
      <c r="C15" s="61" t="s">
        <v>200</v>
      </c>
      <c r="D15" s="61" t="s">
        <v>218</v>
      </c>
      <c r="E15" s="61">
        <v>10</v>
      </c>
      <c r="G15" s="115" t="s">
        <v>156</v>
      </c>
      <c r="H15" s="117" t="s">
        <v>150</v>
      </c>
      <c r="I15" s="118"/>
      <c r="J15" s="114" t="s">
        <v>155</v>
      </c>
      <c r="K15" s="107" t="s">
        <v>156</v>
      </c>
      <c r="L15" s="107" t="s">
        <v>167</v>
      </c>
      <c r="M15" s="107" t="s">
        <v>178</v>
      </c>
      <c r="N15" s="107" t="s">
        <v>189</v>
      </c>
    </row>
    <row r="16" spans="1:14" x14ac:dyDescent="0.25">
      <c r="A16" s="106">
        <v>109</v>
      </c>
      <c r="B16" s="61" t="s">
        <v>165</v>
      </c>
      <c r="C16" s="61" t="s">
        <v>149</v>
      </c>
      <c r="D16" s="61" t="s">
        <v>187</v>
      </c>
      <c r="E16" s="61">
        <v>20</v>
      </c>
      <c r="G16" s="116" t="s">
        <v>164</v>
      </c>
      <c r="H16" s="116" t="s">
        <v>199</v>
      </c>
      <c r="I16" s="8"/>
      <c r="J16" s="8" cm="1">
        <f t="array" ref="J16:N17">_xlfn._xlws.FILTER(A7:E17,(B7:B17=G16)*(C7:C17=H16),"Not Found")</f>
        <v>104</v>
      </c>
      <c r="K16" s="8" t="str">
        <v>Monitor</v>
      </c>
      <c r="L16" t="str">
        <v>East</v>
      </c>
      <c r="M16" t="str">
        <v>Sethi</v>
      </c>
      <c r="N16">
        <v>40</v>
      </c>
    </row>
    <row r="17" spans="1:14" x14ac:dyDescent="0.25">
      <c r="A17" s="106">
        <v>110</v>
      </c>
      <c r="B17" s="61" t="s">
        <v>163</v>
      </c>
      <c r="C17" s="61" t="s">
        <v>199</v>
      </c>
      <c r="D17" s="61" t="s">
        <v>188</v>
      </c>
      <c r="E17" s="61">
        <v>25</v>
      </c>
      <c r="G17" s="7"/>
      <c r="H17" s="7"/>
      <c r="I17" s="7"/>
      <c r="J17" s="7">
        <v>107</v>
      </c>
      <c r="K17" s="7" t="str">
        <v>Monitor</v>
      </c>
      <c r="L17" t="str">
        <v>East</v>
      </c>
      <c r="M17" t="str">
        <v>Sohan</v>
      </c>
      <c r="N17">
        <v>30</v>
      </c>
    </row>
    <row r="18" spans="1:14" x14ac:dyDescent="0.25">
      <c r="G18" s="7"/>
      <c r="H18" s="7"/>
      <c r="I18" s="7"/>
      <c r="J18" s="7"/>
      <c r="K18" s="7"/>
    </row>
    <row r="19" spans="1:14" x14ac:dyDescent="0.25">
      <c r="G19" s="7"/>
      <c r="H19" s="7"/>
      <c r="I19" s="7"/>
      <c r="J19" s="7"/>
      <c r="K19" s="7"/>
    </row>
    <row r="20" spans="1:14" x14ac:dyDescent="0.25">
      <c r="G20" s="7"/>
      <c r="H20" s="7"/>
      <c r="I20" s="7"/>
      <c r="J20" s="7"/>
      <c r="K20" s="7"/>
    </row>
    <row r="21" spans="1:14" x14ac:dyDescent="0.25">
      <c r="G21" s="8"/>
      <c r="H21" s="113"/>
      <c r="I21" s="8"/>
      <c r="J21" s="8"/>
      <c r="K21" s="8"/>
    </row>
    <row r="22" spans="1:14" x14ac:dyDescent="0.25">
      <c r="G22" s="119" t="s">
        <v>156</v>
      </c>
      <c r="H22" s="120" t="s">
        <v>201</v>
      </c>
      <c r="I22" s="121"/>
      <c r="J22" s="114" t="s">
        <v>155</v>
      </c>
      <c r="K22" s="107" t="s">
        <v>156</v>
      </c>
      <c r="L22" s="107" t="s">
        <v>167</v>
      </c>
      <c r="M22" s="107" t="s">
        <v>178</v>
      </c>
      <c r="N22" s="107" t="s">
        <v>189</v>
      </c>
    </row>
    <row r="23" spans="1:14" x14ac:dyDescent="0.25">
      <c r="G23" s="119" t="s">
        <v>164</v>
      </c>
      <c r="H23" s="120" t="s">
        <v>149</v>
      </c>
      <c r="I23" s="122"/>
      <c r="J23" cm="1">
        <f t="array" ref="J23:N23">_xlfn._xlws.FILTER(A7:E17,(B7:B17=G23)*(C7:C17=H23),"Not Found")</f>
        <v>103</v>
      </c>
      <c r="K23" t="str">
        <v>Monitor</v>
      </c>
      <c r="L23" t="str">
        <v>North</v>
      </c>
      <c r="M23" t="str">
        <v>Shivam</v>
      </c>
      <c r="N23">
        <v>30</v>
      </c>
    </row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B1356-2FAC-4843-94A5-B2150DB2439C}">
  <dimension ref="B5:F13"/>
  <sheetViews>
    <sheetView workbookViewId="0">
      <selection activeCell="H9" sqref="H9"/>
    </sheetView>
  </sheetViews>
  <sheetFormatPr defaultRowHeight="15" x14ac:dyDescent="0.25"/>
  <cols>
    <col min="2" max="2" width="12.7109375" customWidth="1"/>
    <col min="3" max="3" width="12.28515625" customWidth="1"/>
    <col min="4" max="4" width="9.85546875" customWidth="1"/>
    <col min="6" max="6" width="22.85546875" bestFit="1" customWidth="1"/>
  </cols>
  <sheetData>
    <row r="5" spans="2:6" ht="18.75" x14ac:dyDescent="0.3">
      <c r="B5" s="124" t="s">
        <v>80</v>
      </c>
      <c r="C5" s="125" t="s">
        <v>81</v>
      </c>
      <c r="D5" s="126" t="s">
        <v>233</v>
      </c>
      <c r="F5" s="127" t="s">
        <v>136</v>
      </c>
    </row>
    <row r="6" spans="2:6" ht="18.75" x14ac:dyDescent="0.3">
      <c r="B6" s="109" t="s">
        <v>221</v>
      </c>
      <c r="C6" s="61" t="s">
        <v>227</v>
      </c>
      <c r="D6" s="108" t="s">
        <v>234</v>
      </c>
      <c r="F6" s="123" t="str">
        <f>"Mr. "&amp;Table2[[#This Row],[First Name]]&amp;" "&amp;Table2[[#This Row],[Last Name]]</f>
        <v>Mr. Raj Singh</v>
      </c>
    </row>
    <row r="7" spans="2:6" ht="18.75" x14ac:dyDescent="0.3">
      <c r="B7" s="109" t="s">
        <v>222</v>
      </c>
      <c r="C7" s="61" t="s">
        <v>228</v>
      </c>
      <c r="D7" s="108" t="s">
        <v>234</v>
      </c>
      <c r="F7" s="123" t="str">
        <f>"Mr. "&amp;Table2[[#This Row],[First Name]]&amp;" "&amp;Table2[[#This Row],[Last Name]]</f>
        <v>Mr. Rohit Sharma</v>
      </c>
    </row>
    <row r="8" spans="2:6" ht="18.75" x14ac:dyDescent="0.3">
      <c r="B8" s="109" t="s">
        <v>23</v>
      </c>
      <c r="C8" s="61" t="s">
        <v>228</v>
      </c>
      <c r="D8" s="108" t="s">
        <v>234</v>
      </c>
      <c r="F8" s="123" t="str">
        <f>"Mr. "&amp;Table2[[#This Row],[First Name]]&amp;" "&amp;Table2[[#This Row],[Last Name]]</f>
        <v>Mr. Suresh Sharma</v>
      </c>
    </row>
    <row r="9" spans="2:6" ht="18.75" x14ac:dyDescent="0.3">
      <c r="B9" s="109" t="s">
        <v>223</v>
      </c>
      <c r="C9" s="61" t="s">
        <v>230</v>
      </c>
      <c r="D9" s="108" t="s">
        <v>234</v>
      </c>
      <c r="F9" s="123" t="str">
        <f>"Mr. "&amp;Table2[[#This Row],[First Name]]&amp;" "&amp;Table2[[#This Row],[Last Name]]</f>
        <v>Mr. Anil Kumar</v>
      </c>
    </row>
    <row r="10" spans="2:6" ht="18.75" x14ac:dyDescent="0.3">
      <c r="B10" s="109" t="s">
        <v>224</v>
      </c>
      <c r="C10" s="61" t="s">
        <v>229</v>
      </c>
      <c r="D10" s="108" t="s">
        <v>235</v>
      </c>
      <c r="F10" s="123" t="str">
        <f>"Miss. "&amp;Table2[[#This Row],[First Name]]&amp;" "&amp;Table2[[#This Row],[Last Name]]</f>
        <v>Miss. Reena Kumari</v>
      </c>
    </row>
    <row r="11" spans="2:6" ht="18.75" x14ac:dyDescent="0.3">
      <c r="B11" s="109" t="s">
        <v>225</v>
      </c>
      <c r="C11" s="61" t="s">
        <v>231</v>
      </c>
      <c r="D11" s="108" t="s">
        <v>235</v>
      </c>
      <c r="F11" s="123" t="str">
        <f>"Miss. "&amp;Table2[[#This Row],[First Name]]&amp;" "&amp;Table2[[#This Row],[Last Name]]</f>
        <v>Miss. Anjali Rajpoot</v>
      </c>
    </row>
    <row r="12" spans="2:6" ht="18.75" x14ac:dyDescent="0.3">
      <c r="B12" s="109" t="s">
        <v>26</v>
      </c>
      <c r="C12" s="61" t="s">
        <v>232</v>
      </c>
      <c r="D12" s="108" t="s">
        <v>234</v>
      </c>
      <c r="F12" s="123" t="str">
        <f>"Miss. "&amp;Table2[[#This Row],[First Name]]&amp;" "&amp;Table2[[#This Row],[Last Name]]</f>
        <v>Miss. Deepak Nehra</v>
      </c>
    </row>
    <row r="13" spans="2:6" ht="18.75" x14ac:dyDescent="0.3">
      <c r="B13" s="101" t="s">
        <v>226</v>
      </c>
      <c r="C13" s="110" t="s">
        <v>228</v>
      </c>
      <c r="D13" s="100" t="s">
        <v>235</v>
      </c>
      <c r="F13" s="123" t="str">
        <f>"Miss. "&amp;Table2[[#This Row],[First Name]]&amp;" "&amp;Table2[[#This Row],[Last Name]]</f>
        <v>Miss. Neha Sharma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55B22-B27B-472E-BB68-84764E32902D}">
  <dimension ref="B6:E14"/>
  <sheetViews>
    <sheetView workbookViewId="0">
      <selection activeCell="E16" sqref="E16"/>
    </sheetView>
  </sheetViews>
  <sheetFormatPr defaultRowHeight="15" x14ac:dyDescent="0.25"/>
  <cols>
    <col min="2" max="2" width="11" bestFit="1" customWidth="1"/>
    <col min="3" max="3" width="13.28515625" bestFit="1" customWidth="1"/>
    <col min="4" max="4" width="10.140625" bestFit="1" customWidth="1"/>
    <col min="5" max="6" width="20.42578125" bestFit="1" customWidth="1"/>
  </cols>
  <sheetData>
    <row r="6" spans="2:5" ht="15.75" x14ac:dyDescent="0.25">
      <c r="B6" s="6" t="s">
        <v>236</v>
      </c>
      <c r="C6" s="6" t="s">
        <v>237</v>
      </c>
      <c r="D6" s="6" t="s">
        <v>81</v>
      </c>
      <c r="E6" s="128" t="s">
        <v>241</v>
      </c>
    </row>
    <row r="7" spans="2:5" x14ac:dyDescent="0.25">
      <c r="B7" s="5" t="s">
        <v>221</v>
      </c>
      <c r="C7" s="5" t="s">
        <v>230</v>
      </c>
      <c r="D7" s="5" t="s">
        <v>227</v>
      </c>
      <c r="E7" s="37" t="str">
        <f>_xlfn.TEXTJOIN(" ",TRUE,B7,C7,D7)</f>
        <v>Raj Kumar Singh</v>
      </c>
    </row>
    <row r="8" spans="2:5" x14ac:dyDescent="0.25">
      <c r="B8" s="5" t="s">
        <v>222</v>
      </c>
      <c r="C8" s="5"/>
      <c r="D8" s="5" t="s">
        <v>228</v>
      </c>
      <c r="E8" s="37" t="str">
        <f t="shared" ref="E8:E14" si="0">_xlfn.TEXTJOIN(" ",TRUE,B8,C8,D8)</f>
        <v>Rohit Sharma</v>
      </c>
    </row>
    <row r="9" spans="2:5" x14ac:dyDescent="0.25">
      <c r="B9" s="5" t="s">
        <v>23</v>
      </c>
      <c r="C9" s="5"/>
      <c r="D9" s="5" t="s">
        <v>228</v>
      </c>
      <c r="E9" s="37" t="str">
        <f t="shared" si="0"/>
        <v>Suresh Sharma</v>
      </c>
    </row>
    <row r="10" spans="2:5" x14ac:dyDescent="0.25">
      <c r="B10" s="5" t="s">
        <v>238</v>
      </c>
      <c r="C10" s="5" t="s">
        <v>227</v>
      </c>
      <c r="D10" s="5" t="s">
        <v>239</v>
      </c>
      <c r="E10" s="37" t="str">
        <f t="shared" si="0"/>
        <v>Ram Singh Tewatia</v>
      </c>
    </row>
    <row r="11" spans="2:5" x14ac:dyDescent="0.25">
      <c r="B11" s="5" t="s">
        <v>224</v>
      </c>
      <c r="C11" s="5"/>
      <c r="D11" s="5" t="s">
        <v>229</v>
      </c>
      <c r="E11" s="37" t="str">
        <f t="shared" si="0"/>
        <v>Reena Kumari</v>
      </c>
    </row>
    <row r="12" spans="2:5" x14ac:dyDescent="0.25">
      <c r="B12" s="5" t="s">
        <v>225</v>
      </c>
      <c r="C12" s="5" t="s">
        <v>229</v>
      </c>
      <c r="D12" s="5" t="s">
        <v>231</v>
      </c>
      <c r="E12" s="37" t="str">
        <f t="shared" si="0"/>
        <v>Anjali Kumari Rajpoot</v>
      </c>
    </row>
    <row r="13" spans="2:5" x14ac:dyDescent="0.25">
      <c r="B13" s="5" t="s">
        <v>26</v>
      </c>
      <c r="C13" s="5"/>
      <c r="D13" s="5" t="s">
        <v>232</v>
      </c>
      <c r="E13" s="37" t="str">
        <f t="shared" si="0"/>
        <v>Deepak Nehra</v>
      </c>
    </row>
    <row r="14" spans="2:5" x14ac:dyDescent="0.25">
      <c r="B14" s="5" t="s">
        <v>226</v>
      </c>
      <c r="C14" s="5" t="s">
        <v>227</v>
      </c>
      <c r="D14" s="5" t="s">
        <v>240</v>
      </c>
      <c r="E14" s="37" t="str">
        <f t="shared" si="0"/>
        <v>Neha Singh Rathor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1</vt:i4>
      </vt:variant>
    </vt:vector>
  </HeadingPairs>
  <TitlesOfParts>
    <vt:vector size="27" baseType="lpstr">
      <vt:lpstr>Sum</vt:lpstr>
      <vt:lpstr>Sumif</vt:lpstr>
      <vt:lpstr>Sumifs</vt:lpstr>
      <vt:lpstr>Product</vt:lpstr>
      <vt:lpstr>Max</vt:lpstr>
      <vt:lpstr>LEN</vt:lpstr>
      <vt:lpstr> Count &amp; Counta</vt:lpstr>
      <vt:lpstr>Countif</vt:lpstr>
      <vt:lpstr>Countifs</vt:lpstr>
      <vt:lpstr>Average</vt:lpstr>
      <vt:lpstr> Proper &amp; upper</vt:lpstr>
      <vt:lpstr>Concatenate</vt:lpstr>
      <vt:lpstr> Large &amp; Small</vt:lpstr>
      <vt:lpstr>Roman</vt:lpstr>
      <vt:lpstr>IF</vt:lpstr>
      <vt:lpstr> Left &amp; Right</vt:lpstr>
      <vt:lpstr>CountBlank</vt:lpstr>
      <vt:lpstr>Date &amp; Time</vt:lpstr>
      <vt:lpstr>Month &amp; Datedif</vt:lpstr>
      <vt:lpstr>VLookup</vt:lpstr>
      <vt:lpstr>HLookup</vt:lpstr>
      <vt:lpstr>XLookup</vt:lpstr>
      <vt:lpstr>Picture Lookup</vt:lpstr>
      <vt:lpstr>Filter</vt:lpstr>
      <vt:lpstr>&amp;</vt:lpstr>
      <vt:lpstr>Textjoin</vt:lpstr>
      <vt:lpstr>Picture_lookup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Joshi</dc:creator>
  <cp:lastModifiedBy>Sunil Joshi</cp:lastModifiedBy>
  <cp:lastPrinted>2024-10-13T06:40:07Z</cp:lastPrinted>
  <dcterms:created xsi:type="dcterms:W3CDTF">2024-10-12T10:35:44Z</dcterms:created>
  <dcterms:modified xsi:type="dcterms:W3CDTF">2024-10-14T16:45:53Z</dcterms:modified>
</cp:coreProperties>
</file>