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4915" windowHeight="127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X16" i="1" l="1"/>
  <c r="X14" i="1"/>
  <c r="X12" i="1"/>
  <c r="X10" i="1"/>
  <c r="X8" i="1"/>
  <c r="X6" i="1"/>
  <c r="W16" i="1"/>
  <c r="W14" i="1"/>
  <c r="W12" i="1"/>
  <c r="W10" i="1"/>
  <c r="W8" i="1"/>
  <c r="W6" i="1"/>
  <c r="V16" i="1"/>
  <c r="V14" i="1"/>
  <c r="V12" i="1"/>
  <c r="V10" i="1"/>
  <c r="V8" i="1"/>
  <c r="V6" i="1"/>
  <c r="U16" i="1"/>
  <c r="U14" i="1"/>
  <c r="U12" i="1"/>
  <c r="U10" i="1"/>
  <c r="U8" i="1"/>
  <c r="U6" i="1"/>
  <c r="T16" i="1"/>
  <c r="T14" i="1"/>
  <c r="T12" i="1"/>
  <c r="T10" i="1"/>
  <c r="T8" i="1"/>
  <c r="T6" i="1"/>
  <c r="S16" i="1"/>
  <c r="S14" i="1"/>
  <c r="S12" i="1"/>
  <c r="S10" i="1"/>
  <c r="S8" i="1"/>
  <c r="S6" i="1"/>
  <c r="R16" i="1"/>
  <c r="R14" i="1"/>
  <c r="R12" i="1"/>
  <c r="R10" i="1"/>
  <c r="R8" i="1"/>
  <c r="R6" i="1"/>
  <c r="Q16" i="1"/>
  <c r="Q14" i="1"/>
  <c r="Q12" i="1"/>
  <c r="Q10" i="1"/>
  <c r="Q8" i="1"/>
  <c r="Q6" i="1"/>
  <c r="O8" i="1"/>
  <c r="N8" i="1"/>
  <c r="M8" i="1"/>
  <c r="L8" i="1"/>
  <c r="K8" i="1"/>
  <c r="O16" i="1"/>
  <c r="N16" i="1"/>
  <c r="M16" i="1"/>
  <c r="L16" i="1"/>
  <c r="K16" i="1"/>
  <c r="O14" i="1"/>
  <c r="N14" i="1"/>
  <c r="M14" i="1"/>
  <c r="L14" i="1"/>
  <c r="K14" i="1"/>
  <c r="O12" i="1"/>
  <c r="N12" i="1"/>
  <c r="M12" i="1"/>
  <c r="L12" i="1"/>
  <c r="K12" i="1"/>
  <c r="O10" i="1"/>
  <c r="N10" i="1"/>
  <c r="M10" i="1"/>
  <c r="L10" i="1"/>
  <c r="K10" i="1"/>
  <c r="O6" i="1"/>
  <c r="L6" i="1"/>
  <c r="M6" i="1"/>
  <c r="N6" i="1"/>
  <c r="K6" i="1"/>
  <c r="R11" i="1" l="1"/>
  <c r="L7" i="1" l="1"/>
  <c r="R13" i="1" l="1"/>
  <c r="X7" i="1"/>
  <c r="X9" i="1"/>
  <c r="X11" i="1"/>
  <c r="X13" i="1"/>
  <c r="X15" i="1"/>
  <c r="X5" i="1"/>
  <c r="W7" i="1"/>
  <c r="W9" i="1"/>
  <c r="W11" i="1"/>
  <c r="W13" i="1"/>
  <c r="W15" i="1"/>
  <c r="W5" i="1"/>
  <c r="V7" i="1"/>
  <c r="V9" i="1"/>
  <c r="V11" i="1"/>
  <c r="V13" i="1"/>
  <c r="V15" i="1"/>
  <c r="V5" i="1"/>
  <c r="U15" i="1"/>
  <c r="U7" i="1"/>
  <c r="U9" i="1"/>
  <c r="U11" i="1"/>
  <c r="U13" i="1"/>
  <c r="U5" i="1"/>
  <c r="T7" i="1"/>
  <c r="T9" i="1"/>
  <c r="T11" i="1"/>
  <c r="T13" i="1"/>
  <c r="T15" i="1"/>
  <c r="T5" i="1"/>
  <c r="O7" i="1"/>
  <c r="O9" i="1"/>
  <c r="O11" i="1"/>
  <c r="O13" i="1"/>
  <c r="O15" i="1"/>
  <c r="O5" i="1"/>
  <c r="N15" i="1"/>
  <c r="N7" i="1"/>
  <c r="N9" i="1"/>
  <c r="N11" i="1"/>
  <c r="N13" i="1"/>
  <c r="N5" i="1"/>
  <c r="S7" i="1"/>
  <c r="S9" i="1"/>
  <c r="S11" i="1"/>
  <c r="S13" i="1"/>
  <c r="S15" i="1"/>
  <c r="S5" i="1"/>
  <c r="M11" i="1"/>
  <c r="M7" i="1"/>
  <c r="M9" i="1"/>
  <c r="M13" i="1"/>
  <c r="M15" i="1"/>
  <c r="M5" i="1"/>
  <c r="R7" i="1"/>
  <c r="R9" i="1"/>
  <c r="R15" i="1"/>
  <c r="R5" i="1"/>
  <c r="L9" i="1"/>
  <c r="L11" i="1"/>
  <c r="L13" i="1"/>
  <c r="L15" i="1"/>
  <c r="L5" i="1"/>
  <c r="Q15" i="1"/>
  <c r="Q9" i="1"/>
  <c r="Q7" i="1"/>
  <c r="Q11" i="1"/>
  <c r="Q13" i="1"/>
  <c r="Q5" i="1"/>
  <c r="K9" i="1"/>
  <c r="K11" i="1"/>
  <c r="K13" i="1"/>
  <c r="K15" i="1"/>
  <c r="K7" i="1"/>
  <c r="K5" i="1"/>
  <c r="AA7" i="1"/>
  <c r="AA9" i="1"/>
  <c r="AA11" i="1"/>
  <c r="AA13" i="1"/>
  <c r="AA15" i="1"/>
  <c r="AA5" i="1"/>
  <c r="AB7" i="1"/>
  <c r="AB9" i="1"/>
  <c r="AB11" i="1"/>
  <c r="AB13" i="1"/>
  <c r="AB15" i="1"/>
  <c r="AB5" i="1"/>
</calcChain>
</file>

<file path=xl/sharedStrings.xml><?xml version="1.0" encoding="utf-8"?>
<sst xmlns="http://schemas.openxmlformats.org/spreadsheetml/2006/main" count="51" uniqueCount="42">
  <si>
    <t>奥 兰 多 价 格 更 新</t>
  </si>
  <si>
    <t>DS-奥兰多</t>
  </si>
  <si>
    <t>单人间</t>
  </si>
  <si>
    <t>双人间</t>
  </si>
  <si>
    <t>第三人</t>
  </si>
  <si>
    <t>第四人</t>
  </si>
  <si>
    <t>儿童</t>
  </si>
  <si>
    <t>备注</t>
  </si>
  <si>
    <t>USDS4</t>
  </si>
  <si>
    <t>奥兰多4日半自助游</t>
  </si>
  <si>
    <t>USDS5</t>
  </si>
  <si>
    <t>奥兰多5日半自助游</t>
  </si>
  <si>
    <t>USDS6</t>
  </si>
  <si>
    <t>奥兰多6日半自助游</t>
  </si>
  <si>
    <t>USDS7</t>
  </si>
  <si>
    <t>奥兰多7日半自助游</t>
  </si>
  <si>
    <t>USDS8</t>
  </si>
  <si>
    <t>奥兰多8日半自助游</t>
  </si>
  <si>
    <t>USDS9</t>
  </si>
  <si>
    <t>奥兰多9日半自助游</t>
  </si>
  <si>
    <t>单人房</t>
  </si>
  <si>
    <t>双人房</t>
  </si>
  <si>
    <t>三人房</t>
  </si>
  <si>
    <t>四人房</t>
  </si>
  <si>
    <t>卖价</t>
  </si>
  <si>
    <t>底价</t>
  </si>
  <si>
    <t>三人房（3成人）</t>
  </si>
  <si>
    <t>四人房（4成人）</t>
  </si>
  <si>
    <t>三人房（2成人，1儿童）</t>
  </si>
  <si>
    <t>四人房（3成人，1儿童）</t>
  </si>
  <si>
    <t>四人房（2成人，2儿童）</t>
  </si>
  <si>
    <t>commission</t>
  </si>
  <si>
    <t>第一，第二人：13%，   第三，第四，儿童：5%</t>
  </si>
  <si>
    <t>ID</t>
  </si>
  <si>
    <t>玩的乐园数</t>
  </si>
  <si>
    <t>底价在原本Package價格上每個園區每人門票上漲$5.00</t>
  </si>
  <si>
    <t>底价每人加</t>
  </si>
  <si>
    <t>卖价每人加</t>
  </si>
  <si>
    <t>但我们每园每人加$1利润， 即卖价加每個園區每人門票$6</t>
  </si>
  <si>
    <t>节日价格12/20/13-1/2/14</t>
  </si>
  <si>
    <t>节日价格每房每晚加$15,卖价加20</t>
  </si>
  <si>
    <t>卖价的小数点都要进位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</si>
</sst>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2"/>
      <name val="宋体"/>
      <charset val="134"/>
    </font>
    <font>
      <sz val="14"/>
      <name val="宋体"/>
      <charset val="134"/>
    </font>
    <font>
      <sz val="10"/>
      <name val="宋体"/>
      <charset val="134"/>
    </font>
    <font>
      <b/>
      <sz val="11"/>
      <color rgb="FFFF0000"/>
      <name val="Calibri"/>
      <family val="2"/>
      <scheme val="minor"/>
    </font>
    <font>
      <sz val="12"/>
      <name val="SimSun-ExtB"/>
      <family val="3"/>
      <charset val="134"/>
    </font>
    <font>
      <sz val="12"/>
      <name val="Arial"/>
      <family val="2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1" fillId="0" borderId="0"/>
    <xf numFmtId="0" fontId="3" fillId="0" borderId="0">
      <alignment vertical="center"/>
    </xf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2"/>
    <xf numFmtId="0" fontId="3" fillId="0" borderId="0" xfId="3">
      <alignment vertical="center"/>
    </xf>
    <xf numFmtId="0" fontId="5" fillId="0" borderId="0" xfId="3" applyFont="1">
      <alignment vertical="center"/>
    </xf>
    <xf numFmtId="14" fontId="3" fillId="0" borderId="0" xfId="3" applyNumberFormat="1" applyAlignment="1">
      <alignment horizontal="right" vertical="center" wrapText="1"/>
    </xf>
    <xf numFmtId="0" fontId="3" fillId="2" borderId="2" xfId="3" applyFill="1" applyBorder="1" applyAlignment="1">
      <alignment vertical="center"/>
    </xf>
    <xf numFmtId="0" fontId="5" fillId="2" borderId="2" xfId="3" applyFont="1" applyFill="1" applyBorder="1" applyAlignment="1">
      <alignment vertical="center"/>
    </xf>
    <xf numFmtId="0" fontId="3" fillId="2" borderId="2" xfId="3" applyFill="1" applyBorder="1" applyAlignment="1">
      <alignment horizontal="center" vertical="center" wrapText="1"/>
    </xf>
    <xf numFmtId="0" fontId="0" fillId="3" borderId="2" xfId="0" applyFill="1" applyBorder="1" applyAlignment="1"/>
    <xf numFmtId="0" fontId="6" fillId="0" borderId="0" xfId="0" applyFont="1"/>
    <xf numFmtId="0" fontId="3" fillId="0" borderId="1" xfId="3" applyFont="1" applyFill="1" applyBorder="1" applyAlignment="1">
      <alignment horizontal="center" vertical="center"/>
    </xf>
    <xf numFmtId="0" fontId="7" fillId="0" borderId="1" xfId="3" applyFont="1" applyFill="1" applyBorder="1" applyAlignment="1">
      <alignment vertical="center" wrapText="1"/>
    </xf>
    <xf numFmtId="0" fontId="8" fillId="0" borderId="1" xfId="3" applyFont="1" applyFill="1" applyBorder="1" applyAlignment="1">
      <alignment horizontal="center" vertical="center"/>
    </xf>
    <xf numFmtId="2" fontId="8" fillId="0" borderId="1" xfId="3" applyNumberFormat="1" applyFont="1" applyFill="1" applyBorder="1" applyAlignment="1">
      <alignment horizontal="center" vertical="center"/>
    </xf>
    <xf numFmtId="2" fontId="8" fillId="0" borderId="3" xfId="3" applyNumberFormat="1" applyFont="1" applyFill="1" applyBorder="1" applyAlignment="1">
      <alignment horizontal="center" vertical="center"/>
    </xf>
    <xf numFmtId="0" fontId="0" fillId="3" borderId="1" xfId="0" applyFill="1" applyBorder="1" applyAlignment="1"/>
    <xf numFmtId="0" fontId="0" fillId="3" borderId="1" xfId="0" applyFill="1" applyBorder="1" applyAlignment="1">
      <alignment wrapText="1"/>
    </xf>
    <xf numFmtId="0" fontId="3" fillId="3" borderId="0" xfId="3" applyFont="1" applyFill="1" applyBorder="1" applyAlignment="1"/>
    <xf numFmtId="0" fontId="0" fillId="3" borderId="0" xfId="0" applyFill="1"/>
    <xf numFmtId="0" fontId="0" fillId="0" borderId="0" xfId="0" applyAlignment="1">
      <alignment horizontal="left"/>
    </xf>
    <xf numFmtId="0" fontId="9" fillId="0" borderId="1" xfId="0" applyFont="1" applyBorder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horizontal="center"/>
    </xf>
    <xf numFmtId="0" fontId="11" fillId="0" borderId="0" xfId="2" applyFont="1"/>
    <xf numFmtId="0" fontId="10" fillId="4" borderId="0" xfId="0" applyFont="1" applyFill="1"/>
    <xf numFmtId="0" fontId="0" fillId="0" borderId="0" xfId="0" applyFill="1"/>
    <xf numFmtId="0" fontId="10" fillId="0" borderId="0" xfId="0" applyFont="1" applyFill="1"/>
    <xf numFmtId="0" fontId="11" fillId="0" borderId="1" xfId="0" applyFont="1" applyFill="1" applyBorder="1" applyAlignment="1">
      <alignment horizontal="center"/>
    </xf>
    <xf numFmtId="0" fontId="11" fillId="0" borderId="0" xfId="2" applyFont="1" applyFill="1"/>
    <xf numFmtId="0" fontId="8" fillId="0" borderId="0" xfId="0" applyFont="1" applyFill="1"/>
    <xf numFmtId="2" fontId="8" fillId="0" borderId="3" xfId="0" applyNumberFormat="1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0" fontId="0" fillId="3" borderId="4" xfId="0" applyFill="1" applyBorder="1" applyAlignment="1">
      <alignment wrapText="1"/>
    </xf>
    <xf numFmtId="44" fontId="0" fillId="0" borderId="0" xfId="4" applyFont="1"/>
    <xf numFmtId="0" fontId="0" fillId="0" borderId="0" xfId="2" applyFont="1"/>
    <xf numFmtId="0" fontId="0" fillId="3" borderId="5" xfId="0" applyFill="1" applyBorder="1" applyAlignment="1">
      <alignment wrapText="1"/>
    </xf>
    <xf numFmtId="44" fontId="0" fillId="0" borderId="0" xfId="0" applyNumberFormat="1" applyFill="1"/>
    <xf numFmtId="0" fontId="3" fillId="4" borderId="1" xfId="3" applyFont="1" applyFill="1" applyBorder="1" applyAlignment="1">
      <alignment horizontal="center" vertical="center"/>
    </xf>
    <xf numFmtId="0" fontId="0" fillId="0" borderId="1" xfId="0" applyBorder="1"/>
    <xf numFmtId="0" fontId="4" fillId="0" borderId="0" xfId="3" applyFont="1" applyAlignment="1">
      <alignment horizontal="center" vertical="center"/>
    </xf>
    <xf numFmtId="0" fontId="3" fillId="0" borderId="0" xfId="3" applyAlignment="1">
      <alignment horizontal="center" vertical="center"/>
    </xf>
  </cellXfs>
  <cellStyles count="5">
    <cellStyle name="Currency" xfId="4" builtinId="4"/>
    <cellStyle name="Normal" xfId="0" builtinId="0"/>
    <cellStyle name="Normal 2" xfId="3"/>
    <cellStyle name="Normal 3" xfId="2"/>
    <cellStyle name="Normal 4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9"/>
  <sheetViews>
    <sheetView tabSelected="1" topLeftCell="C1" workbookViewId="0">
      <selection activeCell="I19" sqref="I19"/>
    </sheetView>
  </sheetViews>
  <sheetFormatPr defaultRowHeight="28.5" customHeight="1"/>
  <cols>
    <col min="3" max="3" width="29.140625" customWidth="1"/>
    <col min="9" max="9" width="20.42578125" customWidth="1"/>
    <col min="10" max="10" width="6.28515625" customWidth="1"/>
    <col min="11" max="13" width="9.5703125" bestFit="1" customWidth="1"/>
    <col min="14" max="15" width="9.28515625" bestFit="1" customWidth="1"/>
    <col min="16" max="16" width="6.42578125" customWidth="1"/>
    <col min="17" max="18" width="9.5703125" bestFit="1" customWidth="1"/>
    <col min="19" max="19" width="10" customWidth="1"/>
    <col min="20" max="20" width="10.5703125" customWidth="1"/>
    <col min="21" max="21" width="8.7109375" customWidth="1"/>
    <col min="22" max="22" width="11.140625" customWidth="1"/>
    <col min="23" max="23" width="10.7109375" customWidth="1"/>
  </cols>
  <sheetData>
    <row r="1" spans="1:62" ht="28.5" customHeight="1">
      <c r="J1" t="s">
        <v>35</v>
      </c>
      <c r="Q1" t="s">
        <v>40</v>
      </c>
    </row>
    <row r="2" spans="1:62" ht="28.5" customHeight="1">
      <c r="C2" s="39" t="s">
        <v>0</v>
      </c>
      <c r="D2" s="40"/>
      <c r="E2" s="40"/>
      <c r="F2" s="40"/>
      <c r="G2" s="40"/>
      <c r="H2" s="40"/>
      <c r="I2" s="40"/>
      <c r="J2" s="34" t="s">
        <v>38</v>
      </c>
    </row>
    <row r="3" spans="1:62" ht="28.5" customHeight="1">
      <c r="C3" s="2"/>
      <c r="D3" s="3"/>
      <c r="E3" s="3"/>
      <c r="F3" s="3"/>
      <c r="G3" s="3"/>
      <c r="H3" s="3"/>
      <c r="I3" s="4"/>
      <c r="J3" s="1"/>
      <c r="K3" s="9" t="s">
        <v>24</v>
      </c>
      <c r="Q3" s="9" t="s">
        <v>25</v>
      </c>
    </row>
    <row r="4" spans="1:62" ht="57.75" customHeight="1">
      <c r="B4" s="20" t="s">
        <v>33</v>
      </c>
      <c r="C4" s="5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7" t="s">
        <v>7</v>
      </c>
      <c r="J4" s="1"/>
      <c r="K4" s="8" t="s">
        <v>20</v>
      </c>
      <c r="L4" s="8" t="s">
        <v>21</v>
      </c>
      <c r="M4" s="8" t="s">
        <v>22</v>
      </c>
      <c r="N4" s="8" t="s">
        <v>23</v>
      </c>
      <c r="O4" s="8" t="s">
        <v>6</v>
      </c>
      <c r="Q4" s="8" t="s">
        <v>20</v>
      </c>
      <c r="R4" s="15" t="s">
        <v>21</v>
      </c>
      <c r="S4" s="16" t="s">
        <v>26</v>
      </c>
      <c r="T4" s="16" t="s">
        <v>28</v>
      </c>
      <c r="U4" s="16" t="s">
        <v>27</v>
      </c>
      <c r="V4" s="16" t="s">
        <v>29</v>
      </c>
      <c r="W4" s="16" t="s">
        <v>30</v>
      </c>
      <c r="X4" s="35" t="s">
        <v>6</v>
      </c>
      <c r="Y4" s="32"/>
      <c r="Z4" s="32" t="s">
        <v>34</v>
      </c>
      <c r="AA4" s="32" t="s">
        <v>37</v>
      </c>
      <c r="AB4" s="32" t="s">
        <v>36</v>
      </c>
    </row>
    <row r="5" spans="1:62" ht="28.5" customHeight="1">
      <c r="A5" s="25"/>
      <c r="B5" s="27">
        <v>6</v>
      </c>
      <c r="C5" s="10" t="s">
        <v>8</v>
      </c>
      <c r="D5" s="12">
        <v>575</v>
      </c>
      <c r="E5" s="12">
        <v>405</v>
      </c>
      <c r="F5" s="12">
        <v>222</v>
      </c>
      <c r="G5" s="12">
        <v>222</v>
      </c>
      <c r="H5" s="12">
        <v>193</v>
      </c>
      <c r="I5" s="11" t="s">
        <v>9</v>
      </c>
      <c r="J5" s="28"/>
      <c r="K5" s="13">
        <f>D5+AA5</f>
        <v>587</v>
      </c>
      <c r="L5" s="13">
        <f>E5+AA5</f>
        <v>417</v>
      </c>
      <c r="M5" s="31">
        <f t="shared" ref="M5:M15" si="0">ROUNDUP((E5*2+F5)/3,0)+AA5</f>
        <v>356</v>
      </c>
      <c r="N5" s="31">
        <f t="shared" ref="N5:N15" si="1">ROUNDUP((E5*2+F5+G5)/4,0)+AA5</f>
        <v>326</v>
      </c>
      <c r="O5" s="13">
        <f>H5+AA5</f>
        <v>205</v>
      </c>
      <c r="P5" s="29"/>
      <c r="Q5" s="13">
        <f t="shared" ref="Q5:Q15" si="2">D5*0.87+AB5</f>
        <v>510.25</v>
      </c>
      <c r="R5" s="14">
        <f>E5*0.87+AB5</f>
        <v>362.35</v>
      </c>
      <c r="S5" s="30">
        <f>(E5*2*0.87+F5*0.95)/3+AB5</f>
        <v>315.2</v>
      </c>
      <c r="T5" s="30">
        <f>(E5*2*0.87+H5*0.95)/3+AB5</f>
        <v>306.01666666666671</v>
      </c>
      <c r="U5" s="30">
        <f t="shared" ref="U5:U15" si="3">(E5*2*0.87+F5*2*0.95)/4+AB5</f>
        <v>291.625</v>
      </c>
      <c r="V5" s="31">
        <f>(E5*2*0.87+F5*0.95+H5*0.95)/4+AB5</f>
        <v>284.73750000000001</v>
      </c>
      <c r="W5" s="31">
        <f>(E5*2*0.87+H5*2*0.95)/4+AB5</f>
        <v>277.85000000000002</v>
      </c>
      <c r="X5" s="36">
        <f t="shared" ref="X5:X15" si="4">H5*0.95+AB5</f>
        <v>193.35</v>
      </c>
      <c r="Y5" s="36"/>
      <c r="Z5">
        <v>2</v>
      </c>
      <c r="AA5" s="33">
        <f>6*Z5</f>
        <v>12</v>
      </c>
      <c r="AB5" s="33">
        <f>5*Z5</f>
        <v>10</v>
      </c>
    </row>
    <row r="6" spans="1:62" ht="28.5" customHeight="1">
      <c r="A6" s="25"/>
      <c r="B6" s="27"/>
      <c r="C6" s="37" t="s">
        <v>39</v>
      </c>
      <c r="D6" s="12"/>
      <c r="E6" s="12"/>
      <c r="F6" s="12"/>
      <c r="G6" s="12"/>
      <c r="H6" s="12"/>
      <c r="I6" s="11">
        <v>3</v>
      </c>
      <c r="J6" s="28"/>
      <c r="K6" s="13">
        <f>K5+20*I6</f>
        <v>647</v>
      </c>
      <c r="L6" s="13">
        <f>L5+20*I6/2</f>
        <v>447</v>
      </c>
      <c r="M6" s="13">
        <f>M5+20*I6/3</f>
        <v>376</v>
      </c>
      <c r="N6" s="31">
        <f>N5+20*I6/4</f>
        <v>341</v>
      </c>
      <c r="O6" s="13">
        <f>O5+15*I6/3</f>
        <v>220</v>
      </c>
      <c r="P6" s="29"/>
      <c r="Q6" s="13">
        <f>Q5+15*I6</f>
        <v>555.25</v>
      </c>
      <c r="R6" s="14">
        <f>R5+15*I6/2</f>
        <v>384.85</v>
      </c>
      <c r="S6" s="30">
        <f>S5+15*I6/3</f>
        <v>330.2</v>
      </c>
      <c r="T6" s="30">
        <f>T5+15*I6/3</f>
        <v>321.01666666666671</v>
      </c>
      <c r="U6" s="30">
        <f>U5+15*I6/4</f>
        <v>302.875</v>
      </c>
      <c r="V6" s="31">
        <f>V5+15*I6/4</f>
        <v>295.98750000000001</v>
      </c>
      <c r="W6" s="31">
        <f>W5+15*I6/4</f>
        <v>289.10000000000002</v>
      </c>
      <c r="X6" s="36">
        <f>X5+15*I6/3</f>
        <v>208.35</v>
      </c>
      <c r="Y6" s="36"/>
      <c r="AA6" s="33"/>
      <c r="AB6" s="33"/>
    </row>
    <row r="7" spans="1:62" ht="28.5" customHeight="1">
      <c r="A7" s="25"/>
      <c r="B7" s="27">
        <v>7</v>
      </c>
      <c r="C7" s="10" t="s">
        <v>10</v>
      </c>
      <c r="D7" s="12">
        <v>765</v>
      </c>
      <c r="E7" s="12">
        <v>554</v>
      </c>
      <c r="F7" s="12">
        <v>326</v>
      </c>
      <c r="G7" s="12">
        <v>326</v>
      </c>
      <c r="H7" s="12">
        <v>283</v>
      </c>
      <c r="I7" s="11" t="s">
        <v>11</v>
      </c>
      <c r="J7" s="28"/>
      <c r="K7" s="13">
        <f>D7+AA7</f>
        <v>783</v>
      </c>
      <c r="L7" s="13">
        <f>E7+AA7</f>
        <v>572</v>
      </c>
      <c r="M7" s="31">
        <f t="shared" si="0"/>
        <v>496</v>
      </c>
      <c r="N7" s="31">
        <f t="shared" si="1"/>
        <v>458</v>
      </c>
      <c r="O7" s="13">
        <f t="shared" ref="O7:O15" si="5">H7+AA7</f>
        <v>301</v>
      </c>
      <c r="P7" s="29"/>
      <c r="Q7" s="13">
        <f t="shared" si="2"/>
        <v>680.55</v>
      </c>
      <c r="R7" s="14">
        <f t="shared" ref="R7:R15" si="6">E7*0.87+AB7</f>
        <v>496.98</v>
      </c>
      <c r="S7" s="30">
        <f t="shared" ref="S7:S15" si="7">(E7*2*0.87+F7*0.95)/3+AB7</f>
        <v>439.55333333333334</v>
      </c>
      <c r="T7" s="30">
        <f t="shared" ref="T7:T15" si="8">(E7*2*0.87+H7*0.95)/3+AB7</f>
        <v>425.93666666666667</v>
      </c>
      <c r="U7" s="30">
        <f t="shared" si="3"/>
        <v>410.84000000000003</v>
      </c>
      <c r="V7" s="31">
        <f t="shared" ref="V7:V15" si="9">(E7*2*0.87+F7*0.95+H7*0.95)/4+AB7</f>
        <v>400.6275</v>
      </c>
      <c r="W7" s="31">
        <f t="shared" ref="W7:W15" si="10">(E7*2*0.87+H7*2*0.95)/4+AB7</f>
        <v>390.41499999999996</v>
      </c>
      <c r="X7" s="36">
        <f t="shared" si="4"/>
        <v>283.84999999999997</v>
      </c>
      <c r="Y7" s="36"/>
      <c r="Z7">
        <v>3</v>
      </c>
      <c r="AA7" s="33">
        <f t="shared" ref="AA7:AA15" si="11">6*Z7</f>
        <v>18</v>
      </c>
      <c r="AB7" s="33">
        <f t="shared" ref="AB7:AB15" si="12">5*Z7</f>
        <v>15</v>
      </c>
    </row>
    <row r="8" spans="1:62" ht="28.5" customHeight="1">
      <c r="A8" s="25"/>
      <c r="B8" s="27"/>
      <c r="C8" s="37" t="s">
        <v>39</v>
      </c>
      <c r="D8" s="12"/>
      <c r="E8" s="12"/>
      <c r="F8" s="12"/>
      <c r="G8" s="12"/>
      <c r="H8" s="12"/>
      <c r="I8" s="11">
        <v>4</v>
      </c>
      <c r="J8" s="28"/>
      <c r="K8" s="13">
        <f>K7+20*I8</f>
        <v>863</v>
      </c>
      <c r="L8" s="13">
        <f>L7+20*I8/2</f>
        <v>612</v>
      </c>
      <c r="M8" s="13">
        <f>M7+20*I8/3</f>
        <v>522.66666666666663</v>
      </c>
      <c r="N8" s="31">
        <f>N7+20*I8/4</f>
        <v>478</v>
      </c>
      <c r="O8" s="13">
        <f>O7+15*I8/3</f>
        <v>321</v>
      </c>
      <c r="P8" s="29"/>
      <c r="Q8" s="13">
        <f>Q7+15*I8</f>
        <v>740.55</v>
      </c>
      <c r="R8" s="14">
        <f>R7+15*I8/2</f>
        <v>526.98</v>
      </c>
      <c r="S8" s="30">
        <f>S7+15*I8/3</f>
        <v>459.55333333333334</v>
      </c>
      <c r="T8" s="30">
        <f>T7+15*I8/3</f>
        <v>445.93666666666667</v>
      </c>
      <c r="U8" s="30">
        <f>U7+15*I8/4</f>
        <v>425.84000000000003</v>
      </c>
      <c r="V8" s="31">
        <f>V7+15*I8/4</f>
        <v>415.6275</v>
      </c>
      <c r="W8" s="31">
        <f>W7+15*I8/4</f>
        <v>405.41499999999996</v>
      </c>
      <c r="X8" s="36">
        <f>X7+15*I8/3</f>
        <v>303.84999999999997</v>
      </c>
      <c r="Y8" s="36"/>
      <c r="AA8" s="33"/>
      <c r="AB8" s="33"/>
    </row>
    <row r="9" spans="1:62" s="21" customFormat="1" ht="28.5" customHeight="1">
      <c r="A9" s="26"/>
      <c r="B9" s="27">
        <v>30</v>
      </c>
      <c r="C9" s="10" t="s">
        <v>12</v>
      </c>
      <c r="D9" s="12">
        <v>955</v>
      </c>
      <c r="E9" s="12">
        <v>702</v>
      </c>
      <c r="F9" s="12">
        <v>430</v>
      </c>
      <c r="G9" s="12">
        <v>430</v>
      </c>
      <c r="H9" s="12">
        <v>374</v>
      </c>
      <c r="I9" s="11" t="s">
        <v>13</v>
      </c>
      <c r="J9" s="28"/>
      <c r="K9" s="13">
        <f t="shared" ref="K9:K15" si="13">D9+AA9</f>
        <v>979</v>
      </c>
      <c r="L9" s="13">
        <f t="shared" ref="L9:L15" si="14">E9+AA9</f>
        <v>726</v>
      </c>
      <c r="M9" s="31">
        <f t="shared" si="0"/>
        <v>636</v>
      </c>
      <c r="N9" s="31">
        <f t="shared" si="1"/>
        <v>590</v>
      </c>
      <c r="O9" s="13">
        <f t="shared" si="5"/>
        <v>398</v>
      </c>
      <c r="P9" s="29"/>
      <c r="Q9" s="13">
        <f t="shared" si="2"/>
        <v>850.85</v>
      </c>
      <c r="R9" s="14">
        <f t="shared" si="6"/>
        <v>630.74</v>
      </c>
      <c r="S9" s="30">
        <f t="shared" si="7"/>
        <v>563.32666666666671</v>
      </c>
      <c r="T9" s="30">
        <f t="shared" si="8"/>
        <v>545.59333333333336</v>
      </c>
      <c r="U9" s="30">
        <f t="shared" si="3"/>
        <v>529.62</v>
      </c>
      <c r="V9" s="31">
        <f t="shared" si="9"/>
        <v>516.31999999999994</v>
      </c>
      <c r="W9" s="31">
        <f t="shared" si="10"/>
        <v>503.02</v>
      </c>
      <c r="X9" s="36">
        <f t="shared" si="4"/>
        <v>375.3</v>
      </c>
      <c r="Y9" s="36"/>
      <c r="Z9" s="21">
        <v>4</v>
      </c>
      <c r="AA9" s="33">
        <f t="shared" si="11"/>
        <v>24</v>
      </c>
      <c r="AB9" s="33">
        <f t="shared" si="12"/>
        <v>20</v>
      </c>
    </row>
    <row r="10" spans="1:62" s="21" customFormat="1" ht="28.5" customHeight="1">
      <c r="A10" s="26"/>
      <c r="B10" s="27"/>
      <c r="C10" s="37" t="s">
        <v>39</v>
      </c>
      <c r="D10" s="12"/>
      <c r="E10" s="12"/>
      <c r="F10" s="12"/>
      <c r="G10" s="12"/>
      <c r="H10" s="12"/>
      <c r="I10" s="11">
        <v>5</v>
      </c>
      <c r="J10" s="28"/>
      <c r="K10" s="13">
        <f>K9+20*I10</f>
        <v>1079</v>
      </c>
      <c r="L10" s="13">
        <f>L9+20*I10/2</f>
        <v>776</v>
      </c>
      <c r="M10" s="13">
        <f>M9+20*I10/3</f>
        <v>669.33333333333337</v>
      </c>
      <c r="N10" s="31">
        <f>N9+20*I10/4</f>
        <v>615</v>
      </c>
      <c r="O10" s="13">
        <f>O9+15*I10/3</f>
        <v>423</v>
      </c>
      <c r="P10" s="29"/>
      <c r="Q10" s="13">
        <f>Q9+15*I10</f>
        <v>925.85</v>
      </c>
      <c r="R10" s="14">
        <f>R9+15*I10/2</f>
        <v>668.24</v>
      </c>
      <c r="S10" s="30">
        <f>S9+15*I10/3</f>
        <v>588.32666666666671</v>
      </c>
      <c r="T10" s="30">
        <f>T9+15*I10/3</f>
        <v>570.59333333333336</v>
      </c>
      <c r="U10" s="30">
        <f>U9+15*I10/4</f>
        <v>548.37</v>
      </c>
      <c r="V10" s="31">
        <f>V9+15*I10/4</f>
        <v>535.06999999999994</v>
      </c>
      <c r="W10" s="31">
        <f>W9+15*I10/4</f>
        <v>521.77</v>
      </c>
      <c r="X10" s="36">
        <f>X9+15*I10/3</f>
        <v>400.3</v>
      </c>
      <c r="Y10" s="36"/>
      <c r="AA10" s="33"/>
      <c r="AB10" s="33"/>
    </row>
    <row r="11" spans="1:62" ht="28.5" customHeight="1">
      <c r="A11" s="25"/>
      <c r="B11" s="27">
        <v>29</v>
      </c>
      <c r="C11" s="10" t="s">
        <v>14</v>
      </c>
      <c r="D11" s="12">
        <v>1146</v>
      </c>
      <c r="E11" s="12">
        <v>851</v>
      </c>
      <c r="F11" s="12">
        <v>534</v>
      </c>
      <c r="G11" s="12">
        <v>534</v>
      </c>
      <c r="H11" s="12">
        <v>464</v>
      </c>
      <c r="I11" s="11" t="s">
        <v>15</v>
      </c>
      <c r="J11" s="28"/>
      <c r="K11" s="13">
        <f t="shared" si="13"/>
        <v>1176</v>
      </c>
      <c r="L11" s="13">
        <f t="shared" si="14"/>
        <v>881</v>
      </c>
      <c r="M11" s="31">
        <f t="shared" si="0"/>
        <v>776</v>
      </c>
      <c r="N11" s="31">
        <f t="shared" si="1"/>
        <v>723</v>
      </c>
      <c r="O11" s="13">
        <f t="shared" si="5"/>
        <v>494</v>
      </c>
      <c r="P11" s="29"/>
      <c r="Q11" s="13">
        <f t="shared" si="2"/>
        <v>1022.02</v>
      </c>
      <c r="R11" s="14">
        <f>E11*0.87+AB11</f>
        <v>765.37</v>
      </c>
      <c r="S11" s="30">
        <f t="shared" si="7"/>
        <v>687.68</v>
      </c>
      <c r="T11" s="30">
        <f t="shared" si="8"/>
        <v>665.51333333333332</v>
      </c>
      <c r="U11" s="30">
        <f t="shared" si="3"/>
        <v>648.83500000000004</v>
      </c>
      <c r="V11" s="31">
        <f t="shared" si="9"/>
        <v>632.21</v>
      </c>
      <c r="W11" s="31">
        <f t="shared" si="10"/>
        <v>615.58500000000004</v>
      </c>
      <c r="X11" s="36">
        <f t="shared" si="4"/>
        <v>465.79999999999995</v>
      </c>
      <c r="Y11" s="36"/>
      <c r="Z11">
        <v>5</v>
      </c>
      <c r="AA11" s="33">
        <f t="shared" si="11"/>
        <v>30</v>
      </c>
      <c r="AB11" s="33">
        <f t="shared" si="12"/>
        <v>25</v>
      </c>
    </row>
    <row r="12" spans="1:62" ht="28.5" customHeight="1">
      <c r="A12" s="25"/>
      <c r="B12" s="27"/>
      <c r="C12" s="37" t="s">
        <v>39</v>
      </c>
      <c r="D12" s="12"/>
      <c r="E12" s="12"/>
      <c r="F12" s="12"/>
      <c r="G12" s="12"/>
      <c r="H12" s="12"/>
      <c r="I12" s="11">
        <v>6</v>
      </c>
      <c r="J12" s="28"/>
      <c r="K12" s="13">
        <f>K11+20*I12</f>
        <v>1296</v>
      </c>
      <c r="L12" s="13">
        <f>L11+20*I12/2</f>
        <v>941</v>
      </c>
      <c r="M12" s="13">
        <f>M11+20*I12/3</f>
        <v>816</v>
      </c>
      <c r="N12" s="31">
        <f>N11+20*I12/4</f>
        <v>753</v>
      </c>
      <c r="O12" s="13">
        <f>O11+15*I12/3</f>
        <v>524</v>
      </c>
      <c r="P12" s="29"/>
      <c r="Q12" s="13">
        <f>Q11+15*I12</f>
        <v>1112.02</v>
      </c>
      <c r="R12" s="14">
        <f>R11+15*I12/2</f>
        <v>810.37</v>
      </c>
      <c r="S12" s="30">
        <f>S11+15*I12/3</f>
        <v>717.68</v>
      </c>
      <c r="T12" s="30">
        <f>T11+15*I12/3</f>
        <v>695.51333333333332</v>
      </c>
      <c r="U12" s="30">
        <f>U11+15*I12/4</f>
        <v>671.33500000000004</v>
      </c>
      <c r="V12" s="31">
        <f>V11+15*I12/4</f>
        <v>654.71</v>
      </c>
      <c r="W12" s="31">
        <f>W11+15*I12/4</f>
        <v>638.08500000000004</v>
      </c>
      <c r="X12" s="36">
        <f>X11+15*I12/3</f>
        <v>495.79999999999995</v>
      </c>
      <c r="Y12" s="36"/>
      <c r="AA12" s="33"/>
      <c r="AB12" s="33"/>
    </row>
    <row r="13" spans="1:62" s="24" customFormat="1" ht="28.5" customHeight="1">
      <c r="A13" s="26"/>
      <c r="B13" s="27">
        <v>482</v>
      </c>
      <c r="C13" s="10" t="s">
        <v>16</v>
      </c>
      <c r="D13" s="12">
        <v>1336</v>
      </c>
      <c r="E13" s="12">
        <v>1000</v>
      </c>
      <c r="F13" s="12">
        <v>638</v>
      </c>
      <c r="G13" s="12">
        <v>638</v>
      </c>
      <c r="H13" s="12">
        <v>555</v>
      </c>
      <c r="I13" s="11" t="s">
        <v>17</v>
      </c>
      <c r="J13" s="28"/>
      <c r="K13" s="13">
        <f t="shared" si="13"/>
        <v>1372</v>
      </c>
      <c r="L13" s="13">
        <f t="shared" si="14"/>
        <v>1036</v>
      </c>
      <c r="M13" s="31">
        <f t="shared" si="0"/>
        <v>916</v>
      </c>
      <c r="N13" s="31">
        <f t="shared" si="1"/>
        <v>855</v>
      </c>
      <c r="O13" s="13">
        <f t="shared" si="5"/>
        <v>591</v>
      </c>
      <c r="P13" s="29"/>
      <c r="Q13" s="13">
        <f t="shared" si="2"/>
        <v>1192.32</v>
      </c>
      <c r="R13" s="14">
        <f>E13*0.87+AB13</f>
        <v>900</v>
      </c>
      <c r="S13" s="30">
        <f t="shared" si="7"/>
        <v>812.0333333333333</v>
      </c>
      <c r="T13" s="30">
        <f t="shared" si="8"/>
        <v>785.75</v>
      </c>
      <c r="U13" s="30">
        <f t="shared" si="3"/>
        <v>768.05</v>
      </c>
      <c r="V13" s="31">
        <f t="shared" si="9"/>
        <v>748.33749999999998</v>
      </c>
      <c r="W13" s="31">
        <f t="shared" si="10"/>
        <v>728.625</v>
      </c>
      <c r="X13" s="36">
        <f t="shared" si="4"/>
        <v>557.25</v>
      </c>
      <c r="Y13" s="36"/>
      <c r="Z13" s="26">
        <v>6</v>
      </c>
      <c r="AA13" s="33">
        <f t="shared" si="11"/>
        <v>36</v>
      </c>
      <c r="AB13" s="33">
        <f t="shared" si="12"/>
        <v>30</v>
      </c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</row>
    <row r="14" spans="1:62" s="24" customFormat="1" ht="28.5" customHeight="1">
      <c r="A14" s="26"/>
      <c r="B14" s="27"/>
      <c r="C14" s="37" t="s">
        <v>39</v>
      </c>
      <c r="D14" s="12"/>
      <c r="E14" s="12"/>
      <c r="F14" s="12"/>
      <c r="G14" s="12"/>
      <c r="H14" s="12"/>
      <c r="I14" s="11">
        <v>7</v>
      </c>
      <c r="J14" s="28"/>
      <c r="K14" s="13">
        <f>K13+20*I14</f>
        <v>1512</v>
      </c>
      <c r="L14" s="13">
        <f>L13+20*I14/2</f>
        <v>1106</v>
      </c>
      <c r="M14" s="13">
        <f>M13+20*I14/3</f>
        <v>962.66666666666663</v>
      </c>
      <c r="N14" s="31">
        <f>N13+20*I14/4</f>
        <v>890</v>
      </c>
      <c r="O14" s="13">
        <f>O13+15*I14/3</f>
        <v>626</v>
      </c>
      <c r="P14" s="29"/>
      <c r="Q14" s="13">
        <f>Q13+15*I14</f>
        <v>1297.32</v>
      </c>
      <c r="R14" s="14">
        <f>R13+15*I14/2</f>
        <v>952.5</v>
      </c>
      <c r="S14" s="30">
        <f>S13+15*I14/3</f>
        <v>847.0333333333333</v>
      </c>
      <c r="T14" s="30">
        <f>T13+15*I14/3</f>
        <v>820.75</v>
      </c>
      <c r="U14" s="30">
        <f>U13+15*I14/4</f>
        <v>794.3</v>
      </c>
      <c r="V14" s="31">
        <f>V13+15*I14/4</f>
        <v>774.58749999999998</v>
      </c>
      <c r="W14" s="31">
        <f>W13+15*I14/4</f>
        <v>754.875</v>
      </c>
      <c r="X14" s="36">
        <f>X13+15*I14/3</f>
        <v>592.25</v>
      </c>
      <c r="Y14" s="36"/>
      <c r="Z14" s="26"/>
      <c r="AA14" s="33"/>
      <c r="AB14" s="33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</row>
    <row r="15" spans="1:62" ht="28.5" customHeight="1">
      <c r="B15" s="22">
        <v>483</v>
      </c>
      <c r="C15" s="10" t="s">
        <v>18</v>
      </c>
      <c r="D15" s="12">
        <v>1526</v>
      </c>
      <c r="E15" s="12">
        <v>1149</v>
      </c>
      <c r="F15" s="12">
        <v>742</v>
      </c>
      <c r="G15" s="12">
        <v>742</v>
      </c>
      <c r="H15" s="12">
        <v>645</v>
      </c>
      <c r="I15" s="11" t="s">
        <v>19</v>
      </c>
      <c r="J15" s="23"/>
      <c r="K15" s="13">
        <f t="shared" si="13"/>
        <v>1568</v>
      </c>
      <c r="L15" s="13">
        <f t="shared" si="14"/>
        <v>1191</v>
      </c>
      <c r="M15" s="31">
        <f t="shared" si="0"/>
        <v>1056</v>
      </c>
      <c r="N15" s="31">
        <f t="shared" si="1"/>
        <v>988</v>
      </c>
      <c r="O15" s="13">
        <f t="shared" si="5"/>
        <v>687</v>
      </c>
      <c r="P15" s="29"/>
      <c r="Q15" s="13">
        <f t="shared" si="2"/>
        <v>1362.62</v>
      </c>
      <c r="R15" s="14">
        <f t="shared" si="6"/>
        <v>1034.6300000000001</v>
      </c>
      <c r="S15" s="30">
        <f t="shared" si="7"/>
        <v>936.38666666666666</v>
      </c>
      <c r="T15" s="30">
        <f t="shared" si="8"/>
        <v>905.67000000000007</v>
      </c>
      <c r="U15" s="30">
        <f t="shared" si="3"/>
        <v>887.26499999999999</v>
      </c>
      <c r="V15" s="31">
        <f t="shared" si="9"/>
        <v>864.22749999999996</v>
      </c>
      <c r="W15" s="31">
        <f t="shared" si="10"/>
        <v>841.19</v>
      </c>
      <c r="X15" s="36">
        <f t="shared" si="4"/>
        <v>647.75</v>
      </c>
      <c r="Y15" s="36"/>
      <c r="Z15">
        <v>7</v>
      </c>
      <c r="AA15" s="33">
        <f t="shared" si="11"/>
        <v>42</v>
      </c>
      <c r="AB15" s="33">
        <f t="shared" si="12"/>
        <v>35</v>
      </c>
    </row>
    <row r="16" spans="1:62" ht="28.5" customHeight="1">
      <c r="B16" s="38"/>
      <c r="C16" s="37" t="s">
        <v>39</v>
      </c>
      <c r="D16" s="38"/>
      <c r="E16" s="38"/>
      <c r="F16" s="38"/>
      <c r="G16" s="38"/>
      <c r="H16" s="38"/>
      <c r="I16" s="38">
        <v>8</v>
      </c>
      <c r="K16" s="13">
        <f>K15+20*I16</f>
        <v>1728</v>
      </c>
      <c r="L16" s="13">
        <f>L15+20*I16/2</f>
        <v>1271</v>
      </c>
      <c r="M16" s="13">
        <f>M15+20*I16/3</f>
        <v>1109.3333333333333</v>
      </c>
      <c r="N16" s="31">
        <f>N15+20*I16/4</f>
        <v>1028</v>
      </c>
      <c r="O16" s="13">
        <f>O15+15*I16/3</f>
        <v>727</v>
      </c>
      <c r="Q16" s="13">
        <f>Q15+15*I16</f>
        <v>1482.62</v>
      </c>
      <c r="R16" s="14">
        <f>R15+15*I16/2</f>
        <v>1094.6300000000001</v>
      </c>
      <c r="S16" s="30">
        <f>S15+15*I16/3</f>
        <v>976.38666666666666</v>
      </c>
      <c r="T16" s="30">
        <f>T15+15*I16/3</f>
        <v>945.67000000000007</v>
      </c>
      <c r="U16" s="30">
        <f>U15+15*I16/4</f>
        <v>917.26499999999999</v>
      </c>
      <c r="V16" s="31">
        <f>V15+15*I16/4</f>
        <v>894.22749999999996</v>
      </c>
      <c r="W16" s="31">
        <f>W15+15*I16/4</f>
        <v>871.19</v>
      </c>
      <c r="X16" s="36">
        <f>X15+15*I16/3</f>
        <v>687.75</v>
      </c>
    </row>
    <row r="17" spans="3:9" ht="28.5" customHeight="1">
      <c r="C17" s="17" t="s">
        <v>31</v>
      </c>
      <c r="D17" s="18" t="s">
        <v>32</v>
      </c>
      <c r="E17" s="18"/>
      <c r="F17" s="18"/>
      <c r="G17" s="18"/>
      <c r="H17" s="18"/>
    </row>
    <row r="19" spans="3:9" ht="28.5" customHeight="1">
      <c r="C19" s="19"/>
      <c r="I19" s="21" t="s">
        <v>41</v>
      </c>
    </row>
  </sheetData>
  <mergeCells count="1">
    <mergeCell ref="C2:I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3" sqref="B43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QinQu</dc:creator>
  <cp:lastModifiedBy>Sisi-Huang</cp:lastModifiedBy>
  <dcterms:created xsi:type="dcterms:W3CDTF">2012-03-09T22:32:53Z</dcterms:created>
  <dcterms:modified xsi:type="dcterms:W3CDTF">2013-12-11T20:30:15Z</dcterms:modified>
</cp:coreProperties>
</file>