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10" windowWidth="24120" windowHeight="12465" activeTab="3"/>
  </bookViews>
  <sheets>
    <sheet name="洛杉矶参团- 2N LAS " sheetId="2" r:id="rId1"/>
    <sheet name="B-洛杉矶入团-3N LAS" sheetId="1" r:id="rId2"/>
    <sheet name="SFO 参团" sheetId="3" r:id="rId3"/>
    <sheet name="拉斯维加斯参团" sheetId="4" r:id="rId4"/>
    <sheet name="黄石" sheetId="5" r:id="rId5"/>
    <sheet name="黄石2014早来鸟计划" sheetId="8" r:id="rId6"/>
    <sheet name="local tour" sheetId="6" r:id="rId7"/>
    <sheet name="Local 团 （10-15 to 12-15) 和节日价格 " sheetId="7" r:id="rId8"/>
  </sheets>
  <definedNames>
    <definedName name="OLE_LINK2" localSheetId="4">黄石!$D$3</definedName>
  </definedNames>
  <calcPr calcId="145621"/>
</workbook>
</file>

<file path=xl/calcChain.xml><?xml version="1.0" encoding="utf-8"?>
<calcChain xmlns="http://schemas.openxmlformats.org/spreadsheetml/2006/main">
  <c r="BJ19" i="4" l="1"/>
  <c r="BJ18" i="4"/>
  <c r="BJ17" i="4"/>
  <c r="BJ16" i="4"/>
  <c r="BJ15" i="4"/>
  <c r="BJ14" i="4"/>
  <c r="BJ13" i="4"/>
  <c r="BJ12" i="4"/>
  <c r="BJ11" i="4"/>
  <c r="BJ10" i="4"/>
  <c r="BJ9" i="4"/>
  <c r="BJ8" i="4"/>
  <c r="BJ7" i="4"/>
  <c r="BJ6" i="4"/>
  <c r="BK17" i="3"/>
  <c r="BK14" i="3"/>
  <c r="BK15" i="3"/>
  <c r="BK16" i="3"/>
  <c r="BK13" i="3"/>
  <c r="BK12" i="3"/>
  <c r="BK11" i="3"/>
  <c r="BK10" i="3"/>
  <c r="BK9" i="3"/>
  <c r="BK8" i="3"/>
  <c r="BK7" i="3"/>
  <c r="BK6" i="3"/>
  <c r="BJ13" i="1"/>
  <c r="BJ6" i="1"/>
  <c r="BJ12" i="1"/>
  <c r="BJ11" i="1"/>
  <c r="BJ10" i="1"/>
  <c r="BJ9" i="1"/>
  <c r="BJ8" i="1"/>
  <c r="BJ7" i="1"/>
  <c r="BK9" i="2"/>
  <c r="BK8" i="2"/>
  <c r="BK7" i="2"/>
  <c r="BK6" i="2"/>
  <c r="BE7" i="2"/>
  <c r="BE8" i="2"/>
  <c r="BE9" i="2"/>
  <c r="BE10" i="2"/>
  <c r="BE11" i="2"/>
  <c r="BE12" i="2"/>
  <c r="BE13" i="2"/>
  <c r="BE15" i="2"/>
  <c r="BE16" i="2"/>
  <c r="BE17" i="2"/>
  <c r="BE18" i="2"/>
  <c r="BE6" i="2"/>
  <c r="BK10" i="2"/>
  <c r="BK16" i="2"/>
  <c r="BK11" i="2"/>
  <c r="BK12" i="2"/>
  <c r="BK13" i="2"/>
  <c r="BK15" i="2"/>
  <c r="BK17" i="2"/>
  <c r="BK18" i="2"/>
  <c r="BG18" i="4" l="1"/>
  <c r="BG19" i="4"/>
  <c r="BG17" i="4"/>
  <c r="BG16" i="4"/>
  <c r="BG15" i="4"/>
  <c r="BG14" i="4"/>
  <c r="BG13" i="4"/>
  <c r="BG12" i="4"/>
  <c r="BG11" i="4"/>
  <c r="BG10" i="4"/>
  <c r="BG9" i="4"/>
  <c r="BG8" i="4"/>
  <c r="BG7" i="4"/>
  <c r="BG6" i="4"/>
  <c r="BH17" i="3"/>
  <c r="BH14" i="3"/>
  <c r="BH15" i="3"/>
  <c r="BH16" i="3"/>
  <c r="BH13" i="3"/>
  <c r="BH12" i="3"/>
  <c r="BH11" i="3"/>
  <c r="BH10" i="3"/>
  <c r="BH9" i="3"/>
  <c r="BH8" i="3"/>
  <c r="BH7" i="3"/>
  <c r="BH6" i="3"/>
  <c r="BG13" i="1"/>
  <c r="BG6" i="1"/>
  <c r="BG12" i="1"/>
  <c r="BG11" i="1"/>
  <c r="BG10" i="1"/>
  <c r="BG9" i="1"/>
  <c r="BG8" i="1"/>
  <c r="BG7" i="1"/>
  <c r="BH7" i="2"/>
  <c r="BH8" i="2"/>
  <c r="BH9" i="2"/>
  <c r="BH10" i="2"/>
  <c r="BH11" i="2"/>
  <c r="BH12" i="2"/>
  <c r="BH13" i="2"/>
  <c r="BH15" i="2"/>
  <c r="BH16" i="2"/>
  <c r="BH17" i="2"/>
  <c r="BH18" i="2"/>
  <c r="BH6" i="2"/>
  <c r="BI6" i="2"/>
  <c r="BH6" i="4"/>
  <c r="BA6" i="4"/>
  <c r="BA7" i="4"/>
  <c r="BA15" i="4"/>
  <c r="BD18" i="4" l="1"/>
  <c r="BE18" i="4"/>
  <c r="BD19" i="4"/>
  <c r="BE19" i="4"/>
  <c r="BD17" i="4"/>
  <c r="BE17" i="4"/>
  <c r="BE16" i="4"/>
  <c r="BD16" i="4"/>
  <c r="BE15" i="4"/>
  <c r="BD15" i="4"/>
  <c r="BE14" i="4"/>
  <c r="BD14" i="4"/>
  <c r="BE13" i="4"/>
  <c r="BD13" i="4"/>
  <c r="BE12" i="4"/>
  <c r="BD12" i="4"/>
  <c r="BE11" i="4"/>
  <c r="BD11" i="4"/>
  <c r="BE10" i="4"/>
  <c r="BD10" i="4"/>
  <c r="BE9" i="4"/>
  <c r="BD9" i="4"/>
  <c r="BE8" i="4"/>
  <c r="BD8" i="4"/>
  <c r="BE7" i="4"/>
  <c r="BD7" i="4"/>
  <c r="BE6" i="4"/>
  <c r="BD6" i="4"/>
  <c r="BE14" i="3"/>
  <c r="BF14" i="3"/>
  <c r="BE15" i="3"/>
  <c r="BF15" i="3"/>
  <c r="BE16" i="3"/>
  <c r="BF16" i="3"/>
  <c r="BE17" i="3"/>
  <c r="BF17" i="3"/>
  <c r="BE13" i="3"/>
  <c r="BF13" i="3"/>
  <c r="BF12" i="3"/>
  <c r="BE12" i="3"/>
  <c r="BF11" i="3"/>
  <c r="BE11" i="3"/>
  <c r="BF10" i="3"/>
  <c r="BE10" i="3"/>
  <c r="BF9" i="3"/>
  <c r="BE9" i="3"/>
  <c r="BF8" i="3"/>
  <c r="BE8" i="3"/>
  <c r="BF7" i="3"/>
  <c r="BE7" i="3"/>
  <c r="BF6" i="3"/>
  <c r="BE6" i="3"/>
  <c r="BE6" i="1"/>
  <c r="BD6" i="1"/>
  <c r="BE13" i="1"/>
  <c r="BD13" i="1"/>
  <c r="BE12" i="1"/>
  <c r="BD12" i="1"/>
  <c r="BE11" i="1"/>
  <c r="BD11" i="1"/>
  <c r="BE10" i="1"/>
  <c r="BD10" i="1"/>
  <c r="BE9" i="1"/>
  <c r="BD9" i="1"/>
  <c r="BE8" i="1"/>
  <c r="BD8" i="1"/>
  <c r="BE7" i="1"/>
  <c r="BD7" i="1"/>
  <c r="BF7" i="2"/>
  <c r="BF8" i="2"/>
  <c r="BF9" i="2"/>
  <c r="BF10" i="2"/>
  <c r="BF11" i="2"/>
  <c r="BF12" i="2"/>
  <c r="BF13" i="2"/>
  <c r="BF15" i="2"/>
  <c r="BF16" i="2"/>
  <c r="BF17" i="2"/>
  <c r="BF18" i="2"/>
  <c r="BF6" i="2"/>
  <c r="BH18" i="4"/>
  <c r="BI18" i="4"/>
  <c r="BK18" i="4"/>
  <c r="BH19" i="4"/>
  <c r="BI19" i="4"/>
  <c r="BK19" i="4"/>
  <c r="BA18" i="4"/>
  <c r="BB18" i="4"/>
  <c r="BC18" i="4"/>
  <c r="BA19" i="4"/>
  <c r="BB19" i="4"/>
  <c r="BC19" i="4"/>
  <c r="BK17" i="4"/>
  <c r="BI17" i="4"/>
  <c r="BH17" i="4"/>
  <c r="BC17" i="4"/>
  <c r="BB17" i="4"/>
  <c r="BA17" i="4"/>
  <c r="BK16" i="4"/>
  <c r="BI16" i="4"/>
  <c r="BH16" i="4"/>
  <c r="BC16" i="4"/>
  <c r="BB16" i="4"/>
  <c r="BA16" i="4"/>
  <c r="BK15" i="4"/>
  <c r="BI15" i="4"/>
  <c r="BH15" i="4"/>
  <c r="BC15" i="4"/>
  <c r="BB15" i="4"/>
  <c r="BK14" i="4"/>
  <c r="BI14" i="4"/>
  <c r="BH14" i="4"/>
  <c r="BC14" i="4"/>
  <c r="BB14" i="4"/>
  <c r="BA14" i="4"/>
  <c r="BK13" i="4"/>
  <c r="BI13" i="4"/>
  <c r="BH13" i="4"/>
  <c r="BC13" i="4"/>
  <c r="BB13" i="4"/>
  <c r="BA13" i="4"/>
  <c r="BK12" i="4"/>
  <c r="BI12" i="4"/>
  <c r="BH12" i="4"/>
  <c r="BC12" i="4"/>
  <c r="BB12" i="4"/>
  <c r="BA12" i="4"/>
  <c r="BK11" i="4"/>
  <c r="BI11" i="4"/>
  <c r="BH11" i="4"/>
  <c r="BC11" i="4"/>
  <c r="BB11" i="4"/>
  <c r="BA11" i="4"/>
  <c r="BK10" i="4"/>
  <c r="BI10" i="4"/>
  <c r="BH10" i="4"/>
  <c r="BC10" i="4"/>
  <c r="BB10" i="4"/>
  <c r="BA10" i="4"/>
  <c r="BK9" i="4"/>
  <c r="BI9" i="4"/>
  <c r="BH9" i="4"/>
  <c r="BC9" i="4"/>
  <c r="BB9" i="4"/>
  <c r="BA9" i="4"/>
  <c r="BK8" i="4"/>
  <c r="BI8" i="4"/>
  <c r="BH8" i="4"/>
  <c r="BC8" i="4"/>
  <c r="BB8" i="4"/>
  <c r="BA8" i="4"/>
  <c r="BK7" i="4"/>
  <c r="BI7" i="4"/>
  <c r="BH7" i="4"/>
  <c r="BC7" i="4"/>
  <c r="BB7" i="4"/>
  <c r="BK6" i="4"/>
  <c r="BI6" i="4"/>
  <c r="BC6" i="4"/>
  <c r="BB6" i="4"/>
  <c r="BC6" i="3"/>
  <c r="BB6" i="3"/>
  <c r="BI14" i="3"/>
  <c r="BJ14" i="3"/>
  <c r="BL14" i="3"/>
  <c r="BI15" i="3"/>
  <c r="BJ15" i="3"/>
  <c r="BL15" i="3"/>
  <c r="BI16" i="3"/>
  <c r="BJ16" i="3"/>
  <c r="BL16" i="3"/>
  <c r="BI17" i="3"/>
  <c r="BJ17" i="3"/>
  <c r="BL17" i="3"/>
  <c r="BB14" i="3"/>
  <c r="BC14" i="3"/>
  <c r="BD14" i="3"/>
  <c r="BB15" i="3"/>
  <c r="BC15" i="3"/>
  <c r="BD15" i="3"/>
  <c r="BB16" i="3"/>
  <c r="BC16" i="3"/>
  <c r="BD16" i="3"/>
  <c r="BB17" i="3"/>
  <c r="BC17" i="3"/>
  <c r="BD17" i="3"/>
  <c r="BB13" i="3"/>
  <c r="BL13" i="3"/>
  <c r="BJ13" i="3"/>
  <c r="BI13" i="3"/>
  <c r="BD13" i="3"/>
  <c r="BC13" i="3"/>
  <c r="BL12" i="3"/>
  <c r="BJ12" i="3"/>
  <c r="BI12" i="3"/>
  <c r="BD12" i="3"/>
  <c r="BC12" i="3"/>
  <c r="BB12" i="3"/>
  <c r="BL11" i="3"/>
  <c r="BJ11" i="3"/>
  <c r="BI11" i="3"/>
  <c r="BD11" i="3"/>
  <c r="BC11" i="3"/>
  <c r="BB11" i="3"/>
  <c r="BL10" i="3"/>
  <c r="BJ10" i="3"/>
  <c r="BI10" i="3"/>
  <c r="BD10" i="3"/>
  <c r="BC10" i="3"/>
  <c r="BB10" i="3"/>
  <c r="BL9" i="3"/>
  <c r="BJ9" i="3"/>
  <c r="BI9" i="3"/>
  <c r="BD9" i="3"/>
  <c r="BC9" i="3"/>
  <c r="BB9" i="3"/>
  <c r="BL8" i="3"/>
  <c r="BJ8" i="3"/>
  <c r="BI8" i="3"/>
  <c r="BD8" i="3"/>
  <c r="BC8" i="3"/>
  <c r="BB8" i="3"/>
  <c r="BL7" i="3"/>
  <c r="BJ7" i="3"/>
  <c r="BI7" i="3"/>
  <c r="BD7" i="3"/>
  <c r="BC7" i="3"/>
  <c r="BB7" i="3"/>
  <c r="BL6" i="3"/>
  <c r="BJ6" i="3"/>
  <c r="BI6" i="3"/>
  <c r="BD6" i="3"/>
  <c r="BB13" i="1"/>
  <c r="BB12" i="1"/>
  <c r="BB11" i="1"/>
  <c r="BB10" i="1"/>
  <c r="BB9" i="1"/>
  <c r="BB8" i="1"/>
  <c r="BB7" i="1"/>
  <c r="BB6" i="1"/>
  <c r="BA7" i="1"/>
  <c r="BA8" i="1"/>
  <c r="BA9" i="1"/>
  <c r="BA10" i="1"/>
  <c r="BA11" i="1"/>
  <c r="BA12" i="1"/>
  <c r="BA13" i="1"/>
  <c r="BA6" i="1"/>
  <c r="BC12" i="1"/>
  <c r="BC10" i="1"/>
  <c r="BC8" i="1"/>
  <c r="BC6" i="1"/>
  <c r="BL7" i="2"/>
  <c r="BL8" i="2"/>
  <c r="BL9" i="2"/>
  <c r="BL10" i="2"/>
  <c r="BL11" i="2"/>
  <c r="BL12" i="2"/>
  <c r="BL13" i="2"/>
  <c r="BL15" i="2"/>
  <c r="BL16" i="2"/>
  <c r="BL17" i="2"/>
  <c r="BL18" i="2"/>
  <c r="BL6" i="2"/>
  <c r="BJ7" i="2"/>
  <c r="BJ8" i="2"/>
  <c r="BJ9" i="2"/>
  <c r="BJ10" i="2"/>
  <c r="BJ11" i="2"/>
  <c r="BJ12" i="2"/>
  <c r="BJ13" i="2"/>
  <c r="BJ15" i="2"/>
  <c r="BJ16" i="2"/>
  <c r="BJ17" i="2"/>
  <c r="BJ18" i="2"/>
  <c r="BJ6" i="2"/>
  <c r="BD7" i="2"/>
  <c r="BD8" i="2"/>
  <c r="BD9" i="2"/>
  <c r="BD10" i="2"/>
  <c r="BD11" i="2"/>
  <c r="BD12" i="2"/>
  <c r="BD13" i="2"/>
  <c r="BD15" i="2"/>
  <c r="BD16" i="2"/>
  <c r="BD17" i="2"/>
  <c r="BD18" i="2"/>
  <c r="BD6" i="2"/>
  <c r="BI7" i="2"/>
  <c r="BI8" i="2"/>
  <c r="BI9" i="2"/>
  <c r="BI10" i="2"/>
  <c r="BI11" i="2"/>
  <c r="BI12" i="2"/>
  <c r="BI13" i="2"/>
  <c r="BI15" i="2"/>
  <c r="BI16" i="2"/>
  <c r="BI17" i="2"/>
  <c r="BI18" i="2"/>
  <c r="BC7" i="2"/>
  <c r="BC8" i="2"/>
  <c r="BC9" i="2"/>
  <c r="BC10" i="2"/>
  <c r="BC11" i="2"/>
  <c r="BC12" i="2"/>
  <c r="BC13" i="2"/>
  <c r="BC15" i="2"/>
  <c r="BC16" i="2"/>
  <c r="BC17" i="2"/>
  <c r="BC18" i="2"/>
  <c r="BC6" i="2"/>
  <c r="BB15" i="2"/>
  <c r="BB7" i="2"/>
  <c r="BB8" i="2"/>
  <c r="BB9" i="2"/>
  <c r="BB10" i="2"/>
  <c r="BB11" i="2"/>
  <c r="BB12" i="2"/>
  <c r="BB13" i="2"/>
  <c r="BB16" i="2"/>
  <c r="BB17" i="2"/>
  <c r="BB18" i="2"/>
  <c r="BB6" i="2"/>
  <c r="AM6" i="2"/>
  <c r="AT6" i="2"/>
  <c r="AS6" i="2"/>
  <c r="AR6" i="2"/>
  <c r="AQ6" i="2"/>
  <c r="AP6" i="2"/>
  <c r="Y9" i="7" l="1"/>
  <c r="Z9" i="7"/>
  <c r="AA9" i="7"/>
  <c r="AB9" i="7"/>
  <c r="Y10" i="7"/>
  <c r="Z10" i="7"/>
  <c r="AA10" i="7"/>
  <c r="AB10" i="7"/>
  <c r="Y11" i="7"/>
  <c r="Z11" i="7"/>
  <c r="AA11" i="7"/>
  <c r="AB11" i="7"/>
  <c r="Y12" i="7"/>
  <c r="Z12" i="7"/>
  <c r="AA12" i="7"/>
  <c r="AB12" i="7"/>
  <c r="Y13" i="7"/>
  <c r="Z13" i="7"/>
  <c r="AA13" i="7"/>
  <c r="AB13" i="7"/>
  <c r="Y14" i="7"/>
  <c r="Z14" i="7"/>
  <c r="AA14" i="7"/>
  <c r="AB14" i="7"/>
  <c r="Y15" i="7"/>
  <c r="Z15" i="7"/>
  <c r="AA15" i="7"/>
  <c r="AB15" i="7"/>
  <c r="Y16" i="7"/>
  <c r="Z16" i="7"/>
  <c r="AA16" i="7"/>
  <c r="AB16" i="7"/>
  <c r="Y17" i="7"/>
  <c r="Z17" i="7"/>
  <c r="AA17" i="7"/>
  <c r="AB17" i="7"/>
  <c r="Y18" i="7"/>
  <c r="Z18" i="7"/>
  <c r="AA18" i="7"/>
  <c r="AB18" i="7"/>
  <c r="Y19" i="7"/>
  <c r="Z19" i="7"/>
  <c r="AA19" i="7"/>
  <c r="AB19" i="7"/>
  <c r="Y20" i="7"/>
  <c r="Z20" i="7"/>
  <c r="AA20" i="7"/>
  <c r="AB20" i="7"/>
  <c r="Y21" i="7"/>
  <c r="Z21" i="7"/>
  <c r="AA21" i="7"/>
  <c r="AB21" i="7"/>
  <c r="Y22" i="7"/>
  <c r="Z22" i="7"/>
  <c r="AA22" i="7"/>
  <c r="AB22" i="7"/>
  <c r="Y23" i="7"/>
  <c r="Z23" i="7"/>
  <c r="AA23" i="7"/>
  <c r="AB23" i="7"/>
  <c r="Y24" i="7"/>
  <c r="Z24" i="7"/>
  <c r="AA24" i="7"/>
  <c r="AB24" i="7"/>
  <c r="Y25" i="7"/>
  <c r="Z25" i="7"/>
  <c r="AA25" i="7"/>
  <c r="AB25" i="7"/>
  <c r="Y26" i="7"/>
  <c r="Z26" i="7"/>
  <c r="AA26" i="7"/>
  <c r="AB26" i="7"/>
  <c r="Y27" i="7"/>
  <c r="Z27" i="7"/>
  <c r="AA27" i="7"/>
  <c r="AB27" i="7"/>
  <c r="Y28" i="7"/>
  <c r="Z28" i="7"/>
  <c r="AA28" i="7"/>
  <c r="AB28" i="7"/>
  <c r="Y29" i="7"/>
  <c r="Z29" i="7"/>
  <c r="AA29" i="7"/>
  <c r="AB29" i="7"/>
  <c r="Y30" i="7"/>
  <c r="Z30" i="7"/>
  <c r="AA30" i="7"/>
  <c r="AB30" i="7"/>
  <c r="Y31" i="7"/>
  <c r="Z31" i="7"/>
  <c r="AA31" i="7"/>
  <c r="AB31" i="7"/>
  <c r="Y32" i="7"/>
  <c r="Z32" i="7"/>
  <c r="AA32" i="7"/>
  <c r="AB32" i="7"/>
  <c r="Y33" i="7"/>
  <c r="Z33" i="7"/>
  <c r="AA33" i="7"/>
  <c r="AB33" i="7"/>
  <c r="Y34" i="7"/>
  <c r="Z34" i="7"/>
  <c r="AA34" i="7"/>
  <c r="AB34" i="7"/>
  <c r="Y35" i="7"/>
  <c r="Z35" i="7"/>
  <c r="AA35" i="7"/>
  <c r="AB35" i="7"/>
  <c r="Y36" i="7"/>
  <c r="Z36" i="7"/>
  <c r="AA36" i="7"/>
  <c r="AB36" i="7"/>
  <c r="Y37" i="7"/>
  <c r="Z37" i="7"/>
  <c r="AA37" i="7"/>
  <c r="AB37" i="7"/>
  <c r="Y38" i="7"/>
  <c r="Z38" i="7"/>
  <c r="AA38" i="7"/>
  <c r="AB38" i="7"/>
  <c r="Y39" i="7"/>
  <c r="Z39" i="7"/>
  <c r="AA39" i="7"/>
  <c r="AB39" i="7"/>
  <c r="Y40" i="7"/>
  <c r="Z40" i="7"/>
  <c r="AA40" i="7"/>
  <c r="AB40" i="7"/>
  <c r="Y41" i="7"/>
  <c r="Z41" i="7"/>
  <c r="AA41" i="7"/>
  <c r="AB41" i="7"/>
  <c r="Y42" i="7"/>
  <c r="Z42" i="7"/>
  <c r="AA42" i="7"/>
  <c r="AB42" i="7"/>
  <c r="Y43" i="7"/>
  <c r="Z43" i="7"/>
  <c r="AA43" i="7"/>
  <c r="AB43" i="7"/>
  <c r="Y44" i="7"/>
  <c r="Z44" i="7"/>
  <c r="AA44" i="7"/>
  <c r="AB44" i="7"/>
  <c r="Y45" i="7"/>
  <c r="Z45" i="7"/>
  <c r="AA45" i="7"/>
  <c r="AB45" i="7"/>
  <c r="Y46" i="7"/>
  <c r="Z46" i="7"/>
  <c r="AA46" i="7"/>
  <c r="AB46" i="7"/>
  <c r="Y47" i="7"/>
  <c r="Z47" i="7"/>
  <c r="AA47" i="7"/>
  <c r="AB47" i="7"/>
  <c r="Y48" i="7"/>
  <c r="Z48" i="7"/>
  <c r="AA48" i="7"/>
  <c r="AB48" i="7"/>
  <c r="Y49" i="7"/>
  <c r="Z49" i="7"/>
  <c r="AA49" i="7"/>
  <c r="AB49" i="7"/>
  <c r="Y50" i="7"/>
  <c r="Z50" i="7"/>
  <c r="AA50" i="7"/>
  <c r="AB50" i="7"/>
  <c r="Y51" i="7"/>
  <c r="Z51" i="7"/>
  <c r="AA51" i="7"/>
  <c r="AB51" i="7"/>
  <c r="Y52" i="7"/>
  <c r="Z52" i="7"/>
  <c r="AA52" i="7"/>
  <c r="AB52" i="7"/>
  <c r="Y53" i="7"/>
  <c r="Z53" i="7"/>
  <c r="AA53" i="7"/>
  <c r="AB53" i="7"/>
  <c r="Y54" i="7"/>
  <c r="Z54" i="7"/>
  <c r="AA54" i="7"/>
  <c r="AB54" i="7"/>
  <c r="Y55" i="7"/>
  <c r="Z55" i="7"/>
  <c r="AA55" i="7"/>
  <c r="AB55" i="7"/>
  <c r="Y56" i="7"/>
  <c r="Z56" i="7"/>
  <c r="AA56" i="7"/>
  <c r="AB56" i="7"/>
  <c r="Y57" i="7"/>
  <c r="Z57" i="7"/>
  <c r="AA57" i="7"/>
  <c r="AB57" i="7"/>
  <c r="Y58" i="7"/>
  <c r="Z58" i="7"/>
  <c r="AA58" i="7"/>
  <c r="AB58" i="7"/>
  <c r="Y59" i="7"/>
  <c r="Z59" i="7"/>
  <c r="AA59" i="7"/>
  <c r="AB59" i="7"/>
  <c r="Y60" i="7"/>
  <c r="Z60" i="7"/>
  <c r="AA60" i="7"/>
  <c r="AB60" i="7"/>
  <c r="Y61" i="7"/>
  <c r="Z61" i="7"/>
  <c r="AA61" i="7"/>
  <c r="AB61" i="7"/>
  <c r="Y8" i="7"/>
  <c r="Z8" i="7"/>
  <c r="AA8" i="7"/>
  <c r="AB8" i="7"/>
  <c r="Y7" i="7"/>
  <c r="Z7" i="7"/>
  <c r="AA7" i="7"/>
  <c r="AB7" i="7"/>
  <c r="Y6" i="7"/>
  <c r="Z6" i="7"/>
  <c r="AA6" i="7"/>
  <c r="AB6" i="7"/>
  <c r="AA5" i="7"/>
  <c r="S6" i="7"/>
  <c r="T6" i="7"/>
  <c r="U6" i="7"/>
  <c r="V6" i="7"/>
  <c r="S7" i="7"/>
  <c r="T7" i="7"/>
  <c r="U7" i="7"/>
  <c r="V7" i="7"/>
  <c r="S8" i="7"/>
  <c r="T8" i="7"/>
  <c r="U8" i="7"/>
  <c r="V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S23" i="7"/>
  <c r="T23" i="7"/>
  <c r="U23" i="7"/>
  <c r="V23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S38" i="7"/>
  <c r="T38" i="7"/>
  <c r="U38" i="7"/>
  <c r="V38" i="7"/>
  <c r="S39" i="7"/>
  <c r="T39" i="7"/>
  <c r="U39" i="7"/>
  <c r="V39" i="7"/>
  <c r="S40" i="7"/>
  <c r="T40" i="7"/>
  <c r="U40" i="7"/>
  <c r="V40" i="7"/>
  <c r="S41" i="7"/>
  <c r="T41" i="7"/>
  <c r="U41" i="7"/>
  <c r="V41" i="7"/>
  <c r="S42" i="7"/>
  <c r="T42" i="7"/>
  <c r="U42" i="7"/>
  <c r="V42" i="7"/>
  <c r="S43" i="7"/>
  <c r="T43" i="7"/>
  <c r="U43" i="7"/>
  <c r="V43" i="7"/>
  <c r="S44" i="7"/>
  <c r="T44" i="7"/>
  <c r="U44" i="7"/>
  <c r="V44" i="7"/>
  <c r="S45" i="7"/>
  <c r="T45" i="7"/>
  <c r="U45" i="7"/>
  <c r="V45" i="7"/>
  <c r="S46" i="7"/>
  <c r="T46" i="7"/>
  <c r="U46" i="7"/>
  <c r="V46" i="7"/>
  <c r="S47" i="7"/>
  <c r="T47" i="7"/>
  <c r="U47" i="7"/>
  <c r="V47" i="7"/>
  <c r="S48" i="7"/>
  <c r="T48" i="7"/>
  <c r="U48" i="7"/>
  <c r="V48" i="7"/>
  <c r="S49" i="7"/>
  <c r="T49" i="7"/>
  <c r="U49" i="7"/>
  <c r="V49" i="7"/>
  <c r="S50" i="7"/>
  <c r="T50" i="7"/>
  <c r="U50" i="7"/>
  <c r="V50" i="7"/>
  <c r="S51" i="7"/>
  <c r="T51" i="7"/>
  <c r="U51" i="7"/>
  <c r="V51" i="7"/>
  <c r="S52" i="7"/>
  <c r="T52" i="7"/>
  <c r="U52" i="7"/>
  <c r="V52" i="7"/>
  <c r="S53" i="7"/>
  <c r="T53" i="7"/>
  <c r="U53" i="7"/>
  <c r="V53" i="7"/>
  <c r="S54" i="7"/>
  <c r="T54" i="7"/>
  <c r="U54" i="7"/>
  <c r="V54" i="7"/>
  <c r="S55" i="7"/>
  <c r="T55" i="7"/>
  <c r="U55" i="7"/>
  <c r="V55" i="7"/>
  <c r="S56" i="7"/>
  <c r="T56" i="7"/>
  <c r="U56" i="7"/>
  <c r="V56" i="7"/>
  <c r="S57" i="7"/>
  <c r="T57" i="7"/>
  <c r="U57" i="7"/>
  <c r="V57" i="7"/>
  <c r="S58" i="7"/>
  <c r="T58" i="7"/>
  <c r="U58" i="7"/>
  <c r="V58" i="7"/>
  <c r="S59" i="7"/>
  <c r="T59" i="7"/>
  <c r="U59" i="7"/>
  <c r="V59" i="7"/>
  <c r="S60" i="7"/>
  <c r="T60" i="7"/>
  <c r="U60" i="7"/>
  <c r="V60" i="7"/>
  <c r="S61" i="7"/>
  <c r="T61" i="7"/>
  <c r="U61" i="7"/>
  <c r="V61" i="7"/>
  <c r="AB5" i="7"/>
  <c r="Z5" i="7"/>
  <c r="Y5" i="7"/>
  <c r="U5" i="7"/>
  <c r="T5" i="7"/>
  <c r="F24" i="7"/>
  <c r="M24" i="7" s="1"/>
  <c r="X24" i="7" s="1"/>
  <c r="F19" i="7"/>
  <c r="H19" i="7" s="1"/>
  <c r="R19" i="7" s="1"/>
  <c r="F14" i="7"/>
  <c r="H14" i="7" s="1"/>
  <c r="R14" i="7" s="1"/>
  <c r="F9" i="7"/>
  <c r="F48" i="7"/>
  <c r="M48" i="7" s="1"/>
  <c r="X48" i="7" s="1"/>
  <c r="F47" i="7"/>
  <c r="H47" i="7" s="1"/>
  <c r="R47" i="7" s="1"/>
  <c r="F42" i="7"/>
  <c r="M42" i="7" s="1"/>
  <c r="X42" i="7" s="1"/>
  <c r="F41" i="7"/>
  <c r="H41" i="7" s="1"/>
  <c r="R41" i="7" s="1"/>
  <c r="F36" i="7"/>
  <c r="M36" i="7" s="1"/>
  <c r="X36" i="7" s="1"/>
  <c r="F35" i="7"/>
  <c r="M35" i="7" s="1"/>
  <c r="X35" i="7" s="1"/>
  <c r="F30" i="7"/>
  <c r="F29" i="7"/>
  <c r="O33" i="6"/>
  <c r="O32" i="6"/>
  <c r="H24" i="7" l="1"/>
  <c r="R24" i="7" s="1"/>
  <c r="M19" i="7"/>
  <c r="X19" i="7" s="1"/>
  <c r="M14" i="7"/>
  <c r="X14" i="7" s="1"/>
  <c r="M41" i="7"/>
  <c r="X41" i="7" s="1"/>
  <c r="M47" i="7"/>
  <c r="X47" i="7" s="1"/>
  <c r="H36" i="7"/>
  <c r="R36" i="7" s="1"/>
  <c r="H48" i="7"/>
  <c r="R48" i="7" s="1"/>
  <c r="H42" i="7"/>
  <c r="R42" i="7" s="1"/>
  <c r="H35" i="7"/>
  <c r="R35" i="7" s="1"/>
  <c r="O51" i="6"/>
  <c r="U52" i="6"/>
  <c r="U51" i="6"/>
  <c r="V52" i="6"/>
  <c r="V51" i="6"/>
  <c r="W52" i="6"/>
  <c r="V45" i="6"/>
  <c r="W51" i="6" l="1"/>
  <c r="W39" i="6"/>
  <c r="W38" i="6"/>
  <c r="N57" i="6" l="1"/>
  <c r="W58" i="6"/>
  <c r="V58" i="6"/>
  <c r="X58" i="6" s="1"/>
  <c r="U58" i="6"/>
  <c r="T58" i="6"/>
  <c r="R58" i="6"/>
  <c r="Q58" i="6"/>
  <c r="P58" i="6"/>
  <c r="O58" i="6"/>
  <c r="N58" i="6"/>
  <c r="X57" i="6"/>
  <c r="W57" i="6"/>
  <c r="V57" i="6"/>
  <c r="U57" i="6"/>
  <c r="T57" i="6"/>
  <c r="Q57" i="6"/>
  <c r="P57" i="6"/>
  <c r="R57" i="6" s="1"/>
  <c r="O57" i="6"/>
  <c r="R52" i="6"/>
  <c r="P52" i="6"/>
  <c r="P51" i="6"/>
  <c r="R51" i="6" s="1"/>
  <c r="X45" i="6"/>
  <c r="V40" i="6"/>
  <c r="X32" i="6"/>
  <c r="W32" i="6"/>
  <c r="V32" i="6"/>
  <c r="U32" i="6"/>
  <c r="T32" i="6"/>
  <c r="R39" i="6"/>
  <c r="P39" i="6"/>
  <c r="P38" i="6"/>
  <c r="R38" i="6" s="1"/>
  <c r="N39" i="6"/>
  <c r="N38" i="6"/>
  <c r="N32" i="6"/>
  <c r="Q32" i="6"/>
  <c r="N33" i="6"/>
  <c r="W21" i="6"/>
  <c r="V21" i="6"/>
  <c r="X21" i="6" s="1"/>
  <c r="U21" i="6"/>
  <c r="T21" i="6"/>
  <c r="X20" i="6"/>
  <c r="W20" i="6"/>
  <c r="V20" i="6"/>
  <c r="U20" i="6"/>
  <c r="T20" i="6"/>
  <c r="Q21" i="6"/>
  <c r="N21" i="6"/>
  <c r="Q20" i="6"/>
  <c r="N20" i="6"/>
  <c r="X26" i="6"/>
  <c r="W26" i="6"/>
  <c r="V26" i="6"/>
  <c r="U26" i="6"/>
  <c r="T26" i="6"/>
  <c r="X25" i="6"/>
  <c r="W25" i="6"/>
  <c r="V25" i="6"/>
  <c r="U25" i="6"/>
  <c r="T25" i="6"/>
  <c r="Q26" i="6"/>
  <c r="P26" i="6"/>
  <c r="R26" i="6" s="1"/>
  <c r="O26" i="6"/>
  <c r="Q25" i="6"/>
  <c r="P25" i="6"/>
  <c r="R25" i="6" s="1"/>
  <c r="O25" i="6"/>
  <c r="W16" i="6"/>
  <c r="V16" i="6"/>
  <c r="X16" i="6" s="1"/>
  <c r="U16" i="6"/>
  <c r="T16" i="6"/>
  <c r="X15" i="6"/>
  <c r="W15" i="6"/>
  <c r="V15" i="6"/>
  <c r="U15" i="6"/>
  <c r="T15" i="6"/>
  <c r="Q16" i="6"/>
  <c r="P16" i="6"/>
  <c r="R16" i="6" s="1"/>
  <c r="O16" i="6"/>
  <c r="N16" i="6"/>
  <c r="R15" i="6"/>
  <c r="Q15" i="6"/>
  <c r="P15" i="6"/>
  <c r="O15" i="6"/>
  <c r="N15" i="6"/>
  <c r="X10" i="6"/>
  <c r="W10" i="6"/>
  <c r="V10" i="6"/>
  <c r="U11" i="6"/>
  <c r="U10" i="6"/>
  <c r="T11" i="6"/>
  <c r="T10" i="6"/>
  <c r="Q11" i="6"/>
  <c r="Q10" i="6"/>
  <c r="P10" i="6"/>
  <c r="O10" i="6"/>
  <c r="N10" i="6"/>
  <c r="R10" i="6"/>
  <c r="R7" i="6"/>
  <c r="V4" i="8" l="1"/>
  <c r="AY7" i="4" l="1"/>
  <c r="AY8" i="4"/>
  <c r="AY9" i="4"/>
  <c r="AY10" i="4"/>
  <c r="AY11" i="4"/>
  <c r="AY12" i="4"/>
  <c r="AY13" i="4"/>
  <c r="AY14" i="4"/>
  <c r="AY15" i="4"/>
  <c r="AY16" i="4"/>
  <c r="AY17" i="4"/>
  <c r="AY18" i="4"/>
  <c r="AY19" i="4"/>
  <c r="AY6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6" i="4"/>
  <c r="AZ7" i="3"/>
  <c r="AZ8" i="3"/>
  <c r="AZ9" i="3"/>
  <c r="AZ10" i="3"/>
  <c r="AZ11" i="3"/>
  <c r="AZ12" i="3"/>
  <c r="AZ13" i="3"/>
  <c r="AZ14" i="3"/>
  <c r="AZ15" i="3"/>
  <c r="AZ16" i="3"/>
  <c r="AZ17" i="3"/>
  <c r="AZ6" i="3"/>
  <c r="AT16" i="3"/>
  <c r="AT12" i="3"/>
  <c r="AT11" i="3"/>
  <c r="AT10" i="3"/>
  <c r="AT9" i="3"/>
  <c r="AT7" i="3"/>
  <c r="AT8" i="3"/>
  <c r="AT13" i="3"/>
  <c r="AT14" i="3"/>
  <c r="AT15" i="3"/>
  <c r="AT17" i="3"/>
  <c r="AT6" i="3"/>
  <c r="AM7" i="3"/>
  <c r="AM8" i="3"/>
  <c r="AM9" i="3"/>
  <c r="AM10" i="3"/>
  <c r="AM11" i="3"/>
  <c r="AM12" i="3"/>
  <c r="AM13" i="3"/>
  <c r="AM14" i="3"/>
  <c r="AM15" i="3"/>
  <c r="AM16" i="3"/>
  <c r="AM17" i="3"/>
  <c r="AM6" i="3"/>
  <c r="AG7" i="3"/>
  <c r="AG8" i="3"/>
  <c r="AG9" i="3"/>
  <c r="AG10" i="3"/>
  <c r="AG11" i="3"/>
  <c r="AG12" i="3"/>
  <c r="AG13" i="3"/>
  <c r="AG14" i="3"/>
  <c r="AG15" i="3"/>
  <c r="AG16" i="3"/>
  <c r="AG17" i="3"/>
  <c r="AG6" i="3"/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P4" i="8"/>
  <c r="N4" i="8"/>
  <c r="T4" i="8" l="1"/>
  <c r="U4" i="8"/>
  <c r="J15" i="8"/>
  <c r="U15" i="8" s="1"/>
  <c r="V15" i="8" s="1"/>
  <c r="M15" i="8"/>
  <c r="X15" i="8" s="1"/>
  <c r="H15" i="8"/>
  <c r="R15" i="8" s="1"/>
  <c r="J12" i="8"/>
  <c r="X5" i="8"/>
  <c r="Y5" i="8"/>
  <c r="Z5" i="8"/>
  <c r="AA6" i="8"/>
  <c r="AB6" i="8" s="1"/>
  <c r="Y7" i="8"/>
  <c r="Z7" i="8"/>
  <c r="AA10" i="8"/>
  <c r="AB10" i="8" s="1"/>
  <c r="X11" i="8"/>
  <c r="Y11" i="8"/>
  <c r="Z11" i="8"/>
  <c r="Y13" i="8"/>
  <c r="Z13" i="8"/>
  <c r="Y15" i="8"/>
  <c r="Z15" i="8"/>
  <c r="Y16" i="8"/>
  <c r="Z16" i="8"/>
  <c r="S5" i="8"/>
  <c r="T5" i="8"/>
  <c r="U5" i="8"/>
  <c r="V5" i="8" s="1"/>
  <c r="S6" i="8"/>
  <c r="U6" i="8"/>
  <c r="V6" i="8" s="1"/>
  <c r="S7" i="8"/>
  <c r="R8" i="8"/>
  <c r="S8" i="8"/>
  <c r="T8" i="8"/>
  <c r="U8" i="8"/>
  <c r="V8" i="8" s="1"/>
  <c r="R9" i="8"/>
  <c r="S9" i="8"/>
  <c r="U9" i="8"/>
  <c r="V9" i="8" s="1"/>
  <c r="R10" i="8"/>
  <c r="S10" i="8"/>
  <c r="S11" i="8"/>
  <c r="S12" i="8"/>
  <c r="R13" i="8"/>
  <c r="S13" i="8"/>
  <c r="T13" i="8"/>
  <c r="U13" i="8"/>
  <c r="V13" i="8" s="1"/>
  <c r="S14" i="8"/>
  <c r="S15" i="8"/>
  <c r="R16" i="8"/>
  <c r="S16" i="8"/>
  <c r="S17" i="8"/>
  <c r="R18" i="8"/>
  <c r="S18" i="8"/>
  <c r="S19" i="8"/>
  <c r="M5" i="8"/>
  <c r="AA5" i="8"/>
  <c r="AB5" i="8" s="1"/>
  <c r="M6" i="8"/>
  <c r="X6" i="8" s="1"/>
  <c r="M7" i="8"/>
  <c r="X7" i="8" s="1"/>
  <c r="M8" i="8"/>
  <c r="X8" i="8" s="1"/>
  <c r="Y9" i="8"/>
  <c r="M10" i="8"/>
  <c r="X10" i="8" s="1"/>
  <c r="M11" i="8"/>
  <c r="AA11" i="8"/>
  <c r="AB11" i="8" s="1"/>
  <c r="M12" i="8"/>
  <c r="X12" i="8" s="1"/>
  <c r="M13" i="8"/>
  <c r="X13" i="8" s="1"/>
  <c r="M14" i="8"/>
  <c r="X14" i="8" s="1"/>
  <c r="M16" i="8"/>
  <c r="X16" i="8" s="1"/>
  <c r="M17" i="8"/>
  <c r="X17" i="8" s="1"/>
  <c r="Y18" i="8"/>
  <c r="M19" i="8"/>
  <c r="X19" i="8" s="1"/>
  <c r="H5" i="8"/>
  <c r="R5" i="8" s="1"/>
  <c r="J5" i="8"/>
  <c r="H6" i="8"/>
  <c r="R6" i="8" s="1"/>
  <c r="J6" i="8"/>
  <c r="T6" i="8" s="1"/>
  <c r="H7" i="8"/>
  <c r="R7" i="8" s="1"/>
  <c r="J7" i="8"/>
  <c r="T7" i="8" s="1"/>
  <c r="H8" i="8"/>
  <c r="J8" i="8"/>
  <c r="H9" i="8"/>
  <c r="J9" i="8"/>
  <c r="T9" i="8" s="1"/>
  <c r="H10" i="8"/>
  <c r="J10" i="8"/>
  <c r="T10" i="8" s="1"/>
  <c r="H11" i="8"/>
  <c r="R11" i="8" s="1"/>
  <c r="J11" i="8"/>
  <c r="T11" i="8" s="1"/>
  <c r="H12" i="8"/>
  <c r="R12" i="8" s="1"/>
  <c r="T12" i="8"/>
  <c r="H13" i="8"/>
  <c r="J13" i="8"/>
  <c r="H14" i="8"/>
  <c r="R14" i="8" s="1"/>
  <c r="J14" i="8"/>
  <c r="T14" i="8" s="1"/>
  <c r="H16" i="8"/>
  <c r="J16" i="8"/>
  <c r="T16" i="8" s="1"/>
  <c r="H17" i="8"/>
  <c r="R17" i="8" s="1"/>
  <c r="J17" i="8"/>
  <c r="T17" i="8" s="1"/>
  <c r="H18" i="8"/>
  <c r="J18" i="8"/>
  <c r="T18" i="8" s="1"/>
  <c r="H19" i="8"/>
  <c r="R19" i="8" s="1"/>
  <c r="J19" i="8"/>
  <c r="T19" i="8" s="1"/>
  <c r="AA4" i="8"/>
  <c r="AB4" i="8" s="1"/>
  <c r="Z4" i="8"/>
  <c r="Y4" i="8"/>
  <c r="X4" i="8"/>
  <c r="M4" i="8"/>
  <c r="S4" i="8"/>
  <c r="R4" i="8"/>
  <c r="J4" i="8"/>
  <c r="H4" i="8"/>
  <c r="U19" i="8" l="1"/>
  <c r="V19" i="8" s="1"/>
  <c r="AA19" i="8"/>
  <c r="AB19" i="8" s="1"/>
  <c r="Z19" i="8"/>
  <c r="Y19" i="8"/>
  <c r="U18" i="8"/>
  <c r="V18" i="8" s="1"/>
  <c r="M18" i="8"/>
  <c r="X18" i="8" s="1"/>
  <c r="Z18" i="8"/>
  <c r="AA18" i="8"/>
  <c r="AB18" i="8" s="1"/>
  <c r="U17" i="8"/>
  <c r="V17" i="8" s="1"/>
  <c r="Z17" i="8"/>
  <c r="Y17" i="8"/>
  <c r="AA17" i="8"/>
  <c r="AB17" i="8" s="1"/>
  <c r="U16" i="8"/>
  <c r="V16" i="8" s="1"/>
  <c r="AA16" i="8"/>
  <c r="AB16" i="8" s="1"/>
  <c r="T15" i="8"/>
  <c r="AA15" i="8"/>
  <c r="AB15" i="8" s="1"/>
  <c r="Z14" i="8"/>
  <c r="Y14" i="8"/>
  <c r="AA14" i="8"/>
  <c r="AB14" i="8" s="1"/>
  <c r="AA13" i="8"/>
  <c r="AB13" i="8" s="1"/>
  <c r="Y12" i="8"/>
  <c r="Z12" i="8"/>
  <c r="AA12" i="8"/>
  <c r="AB12" i="8" s="1"/>
  <c r="Z10" i="8"/>
  <c r="Y10" i="8"/>
  <c r="AA9" i="8"/>
  <c r="AB9" i="8" s="1"/>
  <c r="Z9" i="8"/>
  <c r="M9" i="8"/>
  <c r="X9" i="8" s="1"/>
  <c r="AA8" i="8"/>
  <c r="AB8" i="8" s="1"/>
  <c r="Z8" i="8"/>
  <c r="Y8" i="8"/>
  <c r="AA7" i="8"/>
  <c r="AB7" i="8" s="1"/>
  <c r="U11" i="8"/>
  <c r="V11" i="8" s="1"/>
  <c r="U14" i="8"/>
  <c r="V14" i="8" s="1"/>
  <c r="U7" i="8"/>
  <c r="V7" i="8" s="1"/>
  <c r="U12" i="8"/>
  <c r="V12" i="8" s="1"/>
  <c r="U10" i="8"/>
  <c r="V10" i="8" s="1"/>
  <c r="Z6" i="8"/>
  <c r="Y6" i="8"/>
  <c r="M62" i="7"/>
  <c r="F61" i="7"/>
  <c r="H61" i="7" s="1"/>
  <c r="R61" i="7" s="1"/>
  <c r="F60" i="7"/>
  <c r="H60" i="7" s="1"/>
  <c r="R60" i="7" s="1"/>
  <c r="F59" i="7"/>
  <c r="M59" i="7" s="1"/>
  <c r="X59" i="7" s="1"/>
  <c r="F58" i="7"/>
  <c r="M58" i="7" s="1"/>
  <c r="X58" i="7" s="1"/>
  <c r="F57" i="7"/>
  <c r="M57" i="7" s="1"/>
  <c r="X57" i="7" s="1"/>
  <c r="F56" i="7"/>
  <c r="H56" i="7" s="1"/>
  <c r="R56" i="7" s="1"/>
  <c r="F55" i="7"/>
  <c r="H30" i="7"/>
  <c r="R30" i="7" s="1"/>
  <c r="H9" i="7"/>
  <c r="R9" i="7" s="1"/>
  <c r="M29" i="7"/>
  <c r="X29" i="7" s="1"/>
  <c r="M30" i="7"/>
  <c r="X30" i="7" s="1"/>
  <c r="M9" i="7"/>
  <c r="X9" i="7" s="1"/>
  <c r="H29" i="7"/>
  <c r="R29" i="7" s="1"/>
  <c r="M55" i="7" l="1"/>
  <c r="X55" i="7" s="1"/>
  <c r="H55" i="7"/>
  <c r="R55" i="7" s="1"/>
  <c r="H57" i="7"/>
  <c r="R57" i="7" s="1"/>
  <c r="M60" i="7"/>
  <c r="X60" i="7" s="1"/>
  <c r="H59" i="7"/>
  <c r="R59" i="7" s="1"/>
  <c r="M61" i="7"/>
  <c r="X61" i="7" s="1"/>
  <c r="M56" i="7"/>
  <c r="X56" i="7" s="1"/>
  <c r="H58" i="7"/>
  <c r="R58" i="7" s="1"/>
  <c r="F6" i="7" l="1"/>
  <c r="F7" i="7"/>
  <c r="F8" i="7"/>
  <c r="M8" i="7" s="1"/>
  <c r="X8" i="7" s="1"/>
  <c r="F10" i="7"/>
  <c r="F11" i="7"/>
  <c r="F12" i="7"/>
  <c r="F13" i="7"/>
  <c r="F15" i="7"/>
  <c r="F16" i="7"/>
  <c r="F17" i="7"/>
  <c r="F18" i="7"/>
  <c r="F20" i="7"/>
  <c r="F21" i="7"/>
  <c r="F22" i="7"/>
  <c r="F23" i="7"/>
  <c r="F25" i="7"/>
  <c r="F26" i="7"/>
  <c r="F27" i="7"/>
  <c r="F28" i="7"/>
  <c r="F31" i="7"/>
  <c r="F32" i="7"/>
  <c r="F33" i="7"/>
  <c r="F34" i="7"/>
  <c r="F37" i="7"/>
  <c r="F38" i="7"/>
  <c r="F39" i="7"/>
  <c r="F40" i="7"/>
  <c r="F43" i="7"/>
  <c r="F44" i="7"/>
  <c r="F45" i="7"/>
  <c r="F46" i="7"/>
  <c r="F49" i="7"/>
  <c r="F50" i="7"/>
  <c r="F51" i="7"/>
  <c r="F52" i="7"/>
  <c r="F53" i="7"/>
  <c r="F54" i="7"/>
  <c r="F5" i="7"/>
  <c r="H54" i="7" l="1"/>
  <c r="R54" i="7" s="1"/>
  <c r="M54" i="7"/>
  <c r="X54" i="7" s="1"/>
  <c r="M53" i="7"/>
  <c r="X53" i="7" s="1"/>
  <c r="H53" i="7"/>
  <c r="R53" i="7" s="1"/>
  <c r="M52" i="7"/>
  <c r="X52" i="7" s="1"/>
  <c r="H52" i="7"/>
  <c r="R52" i="7" s="1"/>
  <c r="M51" i="7"/>
  <c r="X51" i="7" s="1"/>
  <c r="M50" i="7"/>
  <c r="X50" i="7" s="1"/>
  <c r="H50" i="7"/>
  <c r="R50" i="7" s="1"/>
  <c r="M49" i="7"/>
  <c r="X49" i="7" s="1"/>
  <c r="H49" i="7"/>
  <c r="R49" i="7" s="1"/>
  <c r="M46" i="7"/>
  <c r="X46" i="7" s="1"/>
  <c r="M45" i="7"/>
  <c r="X45" i="7" s="1"/>
  <c r="H45" i="7"/>
  <c r="R45" i="7" s="1"/>
  <c r="H44" i="7"/>
  <c r="R44" i="7" s="1"/>
  <c r="M43" i="7"/>
  <c r="X43" i="7" s="1"/>
  <c r="H43" i="7"/>
  <c r="R43" i="7" s="1"/>
  <c r="M40" i="7"/>
  <c r="X40" i="7" s="1"/>
  <c r="H40" i="7"/>
  <c r="R40" i="7" s="1"/>
  <c r="H39" i="7"/>
  <c r="R39" i="7" s="1"/>
  <c r="M38" i="7"/>
  <c r="X38" i="7" s="1"/>
  <c r="H38" i="7"/>
  <c r="R38" i="7" s="1"/>
  <c r="M37" i="7"/>
  <c r="X37" i="7" s="1"/>
  <c r="H37" i="7"/>
  <c r="R37" i="7" s="1"/>
  <c r="M34" i="7"/>
  <c r="X34" i="7" s="1"/>
  <c r="M33" i="7"/>
  <c r="X33" i="7" s="1"/>
  <c r="H33" i="7"/>
  <c r="R33" i="7" s="1"/>
  <c r="M32" i="7"/>
  <c r="X32" i="7" s="1"/>
  <c r="M31" i="7"/>
  <c r="X31" i="7" s="1"/>
  <c r="H31" i="7"/>
  <c r="R31" i="7" s="1"/>
  <c r="M28" i="7"/>
  <c r="X28" i="7" s="1"/>
  <c r="H28" i="7"/>
  <c r="R28" i="7" s="1"/>
  <c r="H27" i="7"/>
  <c r="R27" i="7" s="1"/>
  <c r="M26" i="7"/>
  <c r="X26" i="7" s="1"/>
  <c r="H26" i="7"/>
  <c r="R26" i="7" s="1"/>
  <c r="M25" i="7"/>
  <c r="X25" i="7" s="1"/>
  <c r="H25" i="7"/>
  <c r="R25" i="7" s="1"/>
  <c r="M23" i="7"/>
  <c r="X23" i="7" s="1"/>
  <c r="M22" i="7"/>
  <c r="X22" i="7" s="1"/>
  <c r="H22" i="7"/>
  <c r="R22" i="7" s="1"/>
  <c r="M21" i="7"/>
  <c r="X21" i="7" s="1"/>
  <c r="M20" i="7"/>
  <c r="X20" i="7" s="1"/>
  <c r="H20" i="7"/>
  <c r="R20" i="7" s="1"/>
  <c r="M18" i="7"/>
  <c r="X18" i="7" s="1"/>
  <c r="H18" i="7"/>
  <c r="R18" i="7" s="1"/>
  <c r="M17" i="7"/>
  <c r="X17" i="7" s="1"/>
  <c r="M16" i="7"/>
  <c r="X16" i="7" s="1"/>
  <c r="H16" i="7"/>
  <c r="R16" i="7" s="1"/>
  <c r="M15" i="7"/>
  <c r="X15" i="7" s="1"/>
  <c r="H15" i="7"/>
  <c r="R15" i="7" s="1"/>
  <c r="M13" i="7"/>
  <c r="X13" i="7" s="1"/>
  <c r="M12" i="7"/>
  <c r="X12" i="7" s="1"/>
  <c r="H12" i="7"/>
  <c r="R12" i="7" s="1"/>
  <c r="H11" i="7"/>
  <c r="R11" i="7" s="1"/>
  <c r="M10" i="7"/>
  <c r="X10" i="7" s="1"/>
  <c r="H10" i="7"/>
  <c r="R10" i="7" s="1"/>
  <c r="H8" i="7"/>
  <c r="R8" i="7" s="1"/>
  <c r="M7" i="7"/>
  <c r="X7" i="7" s="1"/>
  <c r="M6" i="7"/>
  <c r="X6" i="7" s="1"/>
  <c r="H6" i="7"/>
  <c r="R6" i="7" s="1"/>
  <c r="V5" i="7"/>
  <c r="S5" i="7"/>
  <c r="M5" i="7"/>
  <c r="X5" i="7" s="1"/>
  <c r="H5" i="7"/>
  <c r="R5" i="7" s="1"/>
  <c r="H32" i="7" l="1"/>
  <c r="R32" i="7" s="1"/>
  <c r="H7" i="7"/>
  <c r="R7" i="7" s="1"/>
  <c r="M11" i="7"/>
  <c r="X11" i="7" s="1"/>
  <c r="H21" i="7"/>
  <c r="R21" i="7" s="1"/>
  <c r="H17" i="7"/>
  <c r="R17" i="7" s="1"/>
  <c r="M44" i="7"/>
  <c r="X44" i="7" s="1"/>
  <c r="H51" i="7"/>
  <c r="R51" i="7" s="1"/>
  <c r="H13" i="7"/>
  <c r="R13" i="7" s="1"/>
  <c r="H23" i="7"/>
  <c r="R23" i="7" s="1"/>
  <c r="M27" i="7"/>
  <c r="X27" i="7" s="1"/>
  <c r="H34" i="7"/>
  <c r="R34" i="7" s="1"/>
  <c r="M39" i="7"/>
  <c r="X39" i="7" s="1"/>
  <c r="H46" i="7"/>
  <c r="R46" i="7" s="1"/>
  <c r="N7" i="6"/>
  <c r="W50" i="6" l="1"/>
  <c r="X50" i="6" s="1"/>
  <c r="V50" i="6"/>
  <c r="U50" i="6"/>
  <c r="T50" i="6"/>
  <c r="R50" i="6"/>
  <c r="Q50" i="6"/>
  <c r="P50" i="6"/>
  <c r="O50" i="6"/>
  <c r="N50" i="6"/>
  <c r="W37" i="6"/>
  <c r="X37" i="6" s="1"/>
  <c r="V37" i="6"/>
  <c r="U37" i="6"/>
  <c r="T37" i="6"/>
  <c r="R37" i="6"/>
  <c r="Q37" i="6"/>
  <c r="P37" i="6"/>
  <c r="O37" i="6"/>
  <c r="N37" i="6"/>
  <c r="W35" i="6"/>
  <c r="X35" i="6" s="1"/>
  <c r="V35" i="6"/>
  <c r="V39" i="6" s="1"/>
  <c r="X39" i="6" s="1"/>
  <c r="U35" i="6"/>
  <c r="U39" i="6" s="1"/>
  <c r="T35" i="6"/>
  <c r="T39" i="6" s="1"/>
  <c r="R35" i="6"/>
  <c r="Q35" i="6"/>
  <c r="Q39" i="6" s="1"/>
  <c r="P35" i="6"/>
  <c r="O35" i="6"/>
  <c r="O39" i="6" s="1"/>
  <c r="N35" i="6"/>
  <c r="W34" i="6"/>
  <c r="V34" i="6"/>
  <c r="V38" i="6" s="1"/>
  <c r="X38" i="6" s="1"/>
  <c r="U34" i="6"/>
  <c r="U38" i="6" s="1"/>
  <c r="T34" i="6"/>
  <c r="T38" i="6" s="1"/>
  <c r="R34" i="6"/>
  <c r="Q34" i="6"/>
  <c r="Q38" i="6" s="1"/>
  <c r="P34" i="6"/>
  <c r="O34" i="6"/>
  <c r="O38" i="6" s="1"/>
  <c r="N34" i="6"/>
  <c r="H34" i="6"/>
  <c r="W48" i="6"/>
  <c r="X48" i="6" s="1"/>
  <c r="V48" i="6"/>
  <c r="X52" i="6" s="1"/>
  <c r="U48" i="6"/>
  <c r="T48" i="6"/>
  <c r="T52" i="6" s="1"/>
  <c r="R48" i="6"/>
  <c r="Q48" i="6"/>
  <c r="Q52" i="6" s="1"/>
  <c r="P48" i="6"/>
  <c r="O48" i="6"/>
  <c r="O52" i="6" s="1"/>
  <c r="H48" i="6"/>
  <c r="N48" i="6" s="1"/>
  <c r="N52" i="6" s="1"/>
  <c r="W47" i="6"/>
  <c r="V47" i="6"/>
  <c r="X51" i="6" s="1"/>
  <c r="U47" i="6"/>
  <c r="T47" i="6"/>
  <c r="T51" i="6" s="1"/>
  <c r="R47" i="6"/>
  <c r="Q47" i="6"/>
  <c r="Q51" i="6" s="1"/>
  <c r="P47" i="6"/>
  <c r="O47" i="6"/>
  <c r="N47" i="6"/>
  <c r="N51" i="6" s="1"/>
  <c r="W23" i="6"/>
  <c r="X23" i="6" s="1"/>
  <c r="V23" i="6"/>
  <c r="U23" i="6"/>
  <c r="T23" i="6"/>
  <c r="R23" i="6"/>
  <c r="P23" i="6"/>
  <c r="O23" i="6"/>
  <c r="N23" i="6"/>
  <c r="N26" i="6" s="1"/>
  <c r="W22" i="6"/>
  <c r="X22" i="6" s="1"/>
  <c r="V22" i="6"/>
  <c r="U22" i="6"/>
  <c r="T22" i="6"/>
  <c r="R22" i="6"/>
  <c r="P22" i="6"/>
  <c r="O22" i="6"/>
  <c r="N22" i="6"/>
  <c r="N25" i="6" s="1"/>
  <c r="W13" i="6"/>
  <c r="X13" i="6" s="1"/>
  <c r="V13" i="6"/>
  <c r="U13" i="6"/>
  <c r="T13" i="6"/>
  <c r="R13" i="6"/>
  <c r="P13" i="6"/>
  <c r="O13" i="6"/>
  <c r="N13" i="6"/>
  <c r="W12" i="6"/>
  <c r="X12" i="6" s="1"/>
  <c r="V12" i="6"/>
  <c r="U12" i="6"/>
  <c r="T12" i="6"/>
  <c r="R12" i="6"/>
  <c r="P12" i="6"/>
  <c r="O12" i="6"/>
  <c r="N12" i="6"/>
  <c r="X47" i="6" l="1"/>
  <c r="X34" i="6"/>
  <c r="P8" i="6"/>
  <c r="P11" i="6" s="1"/>
  <c r="R11" i="6" s="1"/>
  <c r="P9" i="6"/>
  <c r="P14" i="6"/>
  <c r="P17" i="6"/>
  <c r="P20" i="6" s="1"/>
  <c r="R20" i="6" s="1"/>
  <c r="P18" i="6"/>
  <c r="P21" i="6" s="1"/>
  <c r="R21" i="6" s="1"/>
  <c r="P19" i="6"/>
  <c r="P24" i="6"/>
  <c r="P27" i="6"/>
  <c r="P32" i="6" s="1"/>
  <c r="R32" i="6" s="1"/>
  <c r="P28" i="6"/>
  <c r="P33" i="6" s="1"/>
  <c r="R33" i="6" s="1"/>
  <c r="P29" i="6"/>
  <c r="P30" i="6"/>
  <c r="P31" i="6"/>
  <c r="P36" i="6"/>
  <c r="P40" i="6"/>
  <c r="P45" i="6" s="1"/>
  <c r="R45" i="6" s="1"/>
  <c r="P41" i="6"/>
  <c r="P46" i="6" s="1"/>
  <c r="R46" i="6" s="1"/>
  <c r="P42" i="6"/>
  <c r="P43" i="6"/>
  <c r="P44" i="6"/>
  <c r="P49" i="6"/>
  <c r="P53" i="6"/>
  <c r="P54" i="6"/>
  <c r="P55" i="6"/>
  <c r="P56" i="6"/>
  <c r="P7" i="6"/>
  <c r="W56" i="6" l="1"/>
  <c r="V56" i="6"/>
  <c r="U56" i="6"/>
  <c r="T56" i="6"/>
  <c r="O56" i="6"/>
  <c r="N56" i="6"/>
  <c r="AQ8" i="1"/>
  <c r="AQ10" i="1"/>
  <c r="AD8" i="1"/>
  <c r="AD10" i="1"/>
  <c r="AD12" i="1"/>
  <c r="AQ12" i="1" s="1"/>
  <c r="AE17" i="2"/>
  <c r="AR17" i="2" s="1"/>
  <c r="AE8" i="2"/>
  <c r="AR8" i="2" s="1"/>
  <c r="AE11" i="2"/>
  <c r="AR11" i="2" s="1"/>
  <c r="AE13" i="2"/>
  <c r="AR13" i="2" s="1"/>
  <c r="N28" i="6" l="1"/>
  <c r="N9" i="6"/>
  <c r="W44" i="6"/>
  <c r="X44" i="6" s="1"/>
  <c r="V44" i="6"/>
  <c r="U44" i="6"/>
  <c r="T44" i="6"/>
  <c r="R44" i="6"/>
  <c r="Q44" i="6"/>
  <c r="O44" i="6"/>
  <c r="N44" i="6"/>
  <c r="W31" i="6"/>
  <c r="X31" i="6" s="1"/>
  <c r="V31" i="6"/>
  <c r="U31" i="6"/>
  <c r="T31" i="6"/>
  <c r="R31" i="6"/>
  <c r="Q31" i="6"/>
  <c r="O31" i="6"/>
  <c r="N31" i="6"/>
  <c r="O9" i="6"/>
  <c r="AE6" i="2"/>
  <c r="H54" i="6" l="1"/>
  <c r="N54" i="6" s="1"/>
  <c r="O54" i="6"/>
  <c r="T54" i="6"/>
  <c r="U54" i="6"/>
  <c r="V54" i="6"/>
  <c r="W54" i="6"/>
  <c r="T53" i="6" l="1"/>
  <c r="N55" i="6" l="1"/>
  <c r="T7" i="6" l="1"/>
  <c r="T17" i="6"/>
  <c r="W24" i="6"/>
  <c r="V24" i="6"/>
  <c r="U24" i="6"/>
  <c r="T24" i="6"/>
  <c r="N24" i="6"/>
  <c r="N8" i="6"/>
  <c r="N11" i="6" s="1"/>
  <c r="N14" i="6"/>
  <c r="W14" i="6"/>
  <c r="V14" i="6"/>
  <c r="U14" i="6"/>
  <c r="T14" i="6"/>
  <c r="T9" i="6"/>
  <c r="Q32" i="5" l="1"/>
  <c r="AD32" i="5" s="1"/>
  <c r="AQ32" i="5" s="1"/>
  <c r="AB30" i="5"/>
  <c r="AO30" i="5" s="1"/>
  <c r="AB18" i="5"/>
  <c r="AO18" i="5" s="1"/>
  <c r="AB16" i="5"/>
  <c r="AO16" i="5" s="1"/>
  <c r="AB14" i="5"/>
  <c r="AO14" i="5" s="1"/>
  <c r="AB32" i="5"/>
  <c r="AO32" i="5" s="1"/>
  <c r="AB34" i="5"/>
  <c r="AO34" i="5" s="1"/>
  <c r="AB38" i="5"/>
  <c r="AO38" i="5" s="1"/>
  <c r="AB40" i="5"/>
  <c r="AO40" i="5" s="1"/>
  <c r="AE7" i="3"/>
  <c r="AR7" i="3" s="1"/>
  <c r="AE10" i="3"/>
  <c r="AR10" i="3" s="1"/>
  <c r="AE12" i="3"/>
  <c r="AR12" i="3" s="1"/>
  <c r="AE14" i="3"/>
  <c r="AR14" i="3" s="1"/>
  <c r="AE16" i="3"/>
  <c r="AR16" i="3" s="1"/>
  <c r="AC6" i="3"/>
  <c r="AP6" i="3" s="1"/>
  <c r="AD6" i="1"/>
  <c r="AQ6" i="1" s="1"/>
  <c r="U9" i="6"/>
  <c r="O8" i="5"/>
  <c r="O10" i="5"/>
  <c r="O20" i="5"/>
  <c r="O22" i="5"/>
  <c r="O24" i="5"/>
  <c r="O28" i="5"/>
  <c r="O36" i="5"/>
  <c r="AB36" i="5" s="1"/>
  <c r="AO36" i="5" s="1"/>
  <c r="O6" i="5"/>
  <c r="T6" i="5"/>
  <c r="S6" i="5"/>
  <c r="V6" i="5"/>
  <c r="U6" i="5"/>
  <c r="W6" i="5" s="1"/>
  <c r="M6" i="4"/>
  <c r="K6" i="4"/>
  <c r="L6" i="4"/>
  <c r="H6" i="4"/>
  <c r="J6" i="4" s="1"/>
  <c r="O6" i="4" s="1"/>
  <c r="AB6" i="4" s="1"/>
  <c r="AO6" i="4" s="1"/>
  <c r="Y17" i="3"/>
  <c r="I8" i="3"/>
  <c r="I7" i="3"/>
  <c r="I6" i="3"/>
  <c r="V6" i="3" s="1"/>
  <c r="AI6" i="3" s="1"/>
  <c r="AV6" i="3" s="1"/>
  <c r="Y6" i="3"/>
  <c r="AL6" i="3" s="1"/>
  <c r="AY6" i="3" s="1"/>
  <c r="X6" i="3"/>
  <c r="W6" i="3"/>
  <c r="AJ6" i="3" s="1"/>
  <c r="AW6" i="3" s="1"/>
  <c r="L6" i="3"/>
  <c r="M6" i="3"/>
  <c r="K6" i="3"/>
  <c r="P6" i="3" s="1"/>
  <c r="AK6" i="3" l="1"/>
  <c r="AX6" i="3" s="1"/>
  <c r="Z6" i="3"/>
  <c r="Q6" i="4"/>
  <c r="AD6" i="4" s="1"/>
  <c r="AQ6" i="4" s="1"/>
  <c r="R6" i="4"/>
  <c r="AE6" i="4" s="1"/>
  <c r="AR6" i="4" s="1"/>
  <c r="P6" i="4"/>
  <c r="AC6" i="4" s="1"/>
  <c r="AP6" i="4" s="1"/>
  <c r="Q6" i="3"/>
  <c r="AD6" i="3" s="1"/>
  <c r="AQ6" i="3" s="1"/>
  <c r="R6" i="3"/>
  <c r="AE6" i="3" s="1"/>
  <c r="AR6" i="3" s="1"/>
  <c r="X6" i="2"/>
  <c r="Z6" i="2" s="1"/>
  <c r="AZ6" i="2" s="1"/>
  <c r="Y6" i="2"/>
  <c r="W6" i="2"/>
  <c r="L7" i="4"/>
  <c r="X6" i="4"/>
  <c r="W6" i="4"/>
  <c r="AJ6" i="4" s="1"/>
  <c r="AW6" i="4" s="1"/>
  <c r="V6" i="4"/>
  <c r="U6" i="4"/>
  <c r="S6" i="4"/>
  <c r="M13" i="1"/>
  <c r="L13" i="1"/>
  <c r="K13" i="1"/>
  <c r="H13" i="1"/>
  <c r="X12" i="1"/>
  <c r="AK12" i="1" s="1"/>
  <c r="AX12" i="1" s="1"/>
  <c r="W12" i="1"/>
  <c r="V12" i="1"/>
  <c r="V10" i="1"/>
  <c r="L10" i="1"/>
  <c r="X9" i="1"/>
  <c r="AK9" i="1" s="1"/>
  <c r="AX9" i="1" s="1"/>
  <c r="W9" i="1"/>
  <c r="V9" i="1"/>
  <c r="L9" i="1"/>
  <c r="V8" i="1"/>
  <c r="W8" i="1"/>
  <c r="X8" i="1"/>
  <c r="AK8" i="1" s="1"/>
  <c r="AX8" i="1" s="1"/>
  <c r="L8" i="1"/>
  <c r="X7" i="1"/>
  <c r="AK7" i="1" s="1"/>
  <c r="AX7" i="1" s="1"/>
  <c r="W7" i="1"/>
  <c r="V7" i="1"/>
  <c r="X6" i="1"/>
  <c r="AK6" i="1" s="1"/>
  <c r="AX6" i="1" s="1"/>
  <c r="W6" i="1"/>
  <c r="V6" i="1"/>
  <c r="AI6" i="1" l="1"/>
  <c r="AV6" i="1" s="1"/>
  <c r="BH6" i="1"/>
  <c r="AI7" i="1"/>
  <c r="AV7" i="1" s="1"/>
  <c r="BH7" i="1"/>
  <c r="AJ7" i="1"/>
  <c r="AL7" i="1" s="1"/>
  <c r="AY7" i="1" s="1"/>
  <c r="BI7" i="1"/>
  <c r="AJ9" i="1"/>
  <c r="AL9" i="1" s="1"/>
  <c r="AY9" i="1" s="1"/>
  <c r="BI9" i="1"/>
  <c r="AI10" i="1"/>
  <c r="AV10" i="1" s="1"/>
  <c r="BH10" i="1"/>
  <c r="AJ8" i="1"/>
  <c r="AL8" i="1" s="1"/>
  <c r="AY8" i="1" s="1"/>
  <c r="BI8" i="1"/>
  <c r="AJ12" i="1"/>
  <c r="AL12" i="1" s="1"/>
  <c r="AY12" i="1" s="1"/>
  <c r="BI12" i="1"/>
  <c r="AI12" i="1"/>
  <c r="AV12" i="1" s="1"/>
  <c r="BH12" i="1"/>
  <c r="AJ6" i="1"/>
  <c r="AL6" i="1" s="1"/>
  <c r="AY6" i="1" s="1"/>
  <c r="BI6" i="1"/>
  <c r="AI8" i="1"/>
  <c r="AV8" i="1" s="1"/>
  <c r="BH8" i="1"/>
  <c r="AI9" i="1"/>
  <c r="AV9" i="1" s="1"/>
  <c r="BH9" i="1"/>
  <c r="AW6" i="1"/>
  <c r="AW9" i="1"/>
  <c r="Y8" i="1"/>
  <c r="BK8" i="1" s="1"/>
  <c r="Y7" i="1"/>
  <c r="BK7" i="1" s="1"/>
  <c r="Y12" i="1"/>
  <c r="BK12" i="1" s="1"/>
  <c r="Y6" i="4"/>
  <c r="Y9" i="1"/>
  <c r="BK9" i="1" s="1"/>
  <c r="Q6" i="5"/>
  <c r="AW7" i="1" l="1"/>
  <c r="AW12" i="1"/>
  <c r="AW8" i="1"/>
  <c r="AK6" i="4"/>
  <c r="AX6" i="4" s="1"/>
  <c r="AL10" i="3"/>
  <c r="AY10" i="3" s="1"/>
  <c r="AI17" i="3"/>
  <c r="AV17" i="3" s="1"/>
  <c r="T49" i="6"/>
  <c r="W49" i="6"/>
  <c r="X49" i="6" s="1"/>
  <c r="U49" i="6"/>
  <c r="V49" i="6"/>
  <c r="Q49" i="6"/>
  <c r="R49" i="6"/>
  <c r="O49" i="6"/>
  <c r="T43" i="6"/>
  <c r="W43" i="6"/>
  <c r="X43" i="6" s="1"/>
  <c r="U43" i="6"/>
  <c r="V43" i="6"/>
  <c r="Q43" i="6"/>
  <c r="R43" i="6"/>
  <c r="O43" i="6"/>
  <c r="T42" i="6"/>
  <c r="W42" i="6"/>
  <c r="X42" i="6" s="1"/>
  <c r="U42" i="6"/>
  <c r="V42" i="6"/>
  <c r="Q42" i="6"/>
  <c r="R42" i="6"/>
  <c r="O42" i="6"/>
  <c r="N36" i="6"/>
  <c r="T36" i="6"/>
  <c r="W36" i="6"/>
  <c r="X36" i="6" s="1"/>
  <c r="U36" i="6"/>
  <c r="V36" i="6"/>
  <c r="Q36" i="6"/>
  <c r="R36" i="6"/>
  <c r="O36" i="6"/>
  <c r="T30" i="6"/>
  <c r="W30" i="6"/>
  <c r="X30" i="6" s="1"/>
  <c r="U30" i="6"/>
  <c r="V30" i="6"/>
  <c r="N30" i="6"/>
  <c r="Q30" i="6"/>
  <c r="R30" i="6"/>
  <c r="O30" i="6"/>
  <c r="T29" i="6"/>
  <c r="W29" i="6"/>
  <c r="X29" i="6" s="1"/>
  <c r="U29" i="6"/>
  <c r="V29" i="6"/>
  <c r="N29" i="6"/>
  <c r="Q29" i="6"/>
  <c r="R29" i="6"/>
  <c r="O29" i="6"/>
  <c r="W55" i="6"/>
  <c r="V55" i="6"/>
  <c r="U55" i="6"/>
  <c r="T55" i="6"/>
  <c r="O55" i="6"/>
  <c r="W9" i="6"/>
  <c r="X9" i="6" s="1"/>
  <c r="V9" i="6"/>
  <c r="W19" i="6"/>
  <c r="X19" i="6" s="1"/>
  <c r="V19" i="6"/>
  <c r="U19" i="6"/>
  <c r="T19" i="6"/>
  <c r="R19" i="6"/>
  <c r="O19" i="6"/>
  <c r="N19" i="6"/>
  <c r="X24" i="6"/>
  <c r="R24" i="6"/>
  <c r="O24" i="6"/>
  <c r="R9" i="6"/>
  <c r="X14" i="6"/>
  <c r="R14" i="6"/>
  <c r="O14" i="6"/>
  <c r="M20" i="2"/>
  <c r="T20" i="2" s="1"/>
  <c r="Y20" i="2"/>
  <c r="L20" i="2"/>
  <c r="X20" i="2"/>
  <c r="K20" i="2"/>
  <c r="Q20" i="2" s="1"/>
  <c r="W20" i="2"/>
  <c r="M19" i="2"/>
  <c r="T19" i="2" s="1"/>
  <c r="Y19" i="2"/>
  <c r="L19" i="2"/>
  <c r="X19" i="2"/>
  <c r="K19" i="2"/>
  <c r="Q19" i="2" s="1"/>
  <c r="W19" i="2"/>
  <c r="H20" i="2"/>
  <c r="V20" i="2" s="1"/>
  <c r="H19" i="2"/>
  <c r="V19" i="2" s="1"/>
  <c r="K7" i="4"/>
  <c r="M7" i="4"/>
  <c r="S7" i="4" s="1"/>
  <c r="V7" i="4"/>
  <c r="AI7" i="4" s="1"/>
  <c r="AV7" i="4" s="1"/>
  <c r="W7" i="4"/>
  <c r="X7" i="4"/>
  <c r="AK7" i="4" s="1"/>
  <c r="AX7" i="4" s="1"/>
  <c r="K8" i="4"/>
  <c r="P8" i="4" s="1"/>
  <c r="AC8" i="4" s="1"/>
  <c r="AP8" i="4" s="1"/>
  <c r="L8" i="4"/>
  <c r="M8" i="4"/>
  <c r="S8" i="4" s="1"/>
  <c r="V8" i="4"/>
  <c r="AI8" i="4" s="1"/>
  <c r="AV8" i="4" s="1"/>
  <c r="W8" i="4"/>
  <c r="X8" i="4"/>
  <c r="AK8" i="4" s="1"/>
  <c r="AX8" i="4" s="1"/>
  <c r="K9" i="4"/>
  <c r="P9" i="4" s="1"/>
  <c r="AC9" i="4" s="1"/>
  <c r="AP9" i="4" s="1"/>
  <c r="L9" i="4"/>
  <c r="M9" i="4"/>
  <c r="S9" i="4" s="1"/>
  <c r="V9" i="4"/>
  <c r="AI9" i="4" s="1"/>
  <c r="AV9" i="4" s="1"/>
  <c r="W9" i="4"/>
  <c r="X9" i="4"/>
  <c r="AK9" i="4" s="1"/>
  <c r="AX9" i="4" s="1"/>
  <c r="K10" i="4"/>
  <c r="P10" i="4" s="1"/>
  <c r="AC10" i="4" s="1"/>
  <c r="AP10" i="4" s="1"/>
  <c r="L10" i="4"/>
  <c r="M10" i="4"/>
  <c r="S10" i="4" s="1"/>
  <c r="V10" i="4"/>
  <c r="AI10" i="4" s="1"/>
  <c r="AV10" i="4" s="1"/>
  <c r="W10" i="4"/>
  <c r="X10" i="4"/>
  <c r="AK10" i="4" s="1"/>
  <c r="AX10" i="4" s="1"/>
  <c r="K11" i="4"/>
  <c r="L11" i="4"/>
  <c r="M11" i="4"/>
  <c r="S11" i="4" s="1"/>
  <c r="V11" i="4"/>
  <c r="AI11" i="4" s="1"/>
  <c r="AV11" i="4" s="1"/>
  <c r="W11" i="4"/>
  <c r="AJ11" i="4" s="1"/>
  <c r="AW11" i="4" s="1"/>
  <c r="X11" i="4"/>
  <c r="AK11" i="4" s="1"/>
  <c r="AX11" i="4" s="1"/>
  <c r="K12" i="4"/>
  <c r="P12" i="4" s="1"/>
  <c r="AC12" i="4" s="1"/>
  <c r="AP12" i="4" s="1"/>
  <c r="L12" i="4"/>
  <c r="M12" i="4"/>
  <c r="S12" i="4" s="1"/>
  <c r="V12" i="4"/>
  <c r="AI12" i="4" s="1"/>
  <c r="AV12" i="4" s="1"/>
  <c r="W12" i="4"/>
  <c r="AJ12" i="4" s="1"/>
  <c r="AW12" i="4" s="1"/>
  <c r="X12" i="4"/>
  <c r="AK12" i="4" s="1"/>
  <c r="AX12" i="4" s="1"/>
  <c r="K13" i="4"/>
  <c r="L13" i="4"/>
  <c r="M13" i="4"/>
  <c r="S13" i="4" s="1"/>
  <c r="V13" i="4"/>
  <c r="AI13" i="4" s="1"/>
  <c r="AV13" i="4" s="1"/>
  <c r="W13" i="4"/>
  <c r="X13" i="4"/>
  <c r="AK13" i="4" s="1"/>
  <c r="AX13" i="4" s="1"/>
  <c r="K14" i="4"/>
  <c r="P14" i="4" s="1"/>
  <c r="AC14" i="4" s="1"/>
  <c r="AP14" i="4" s="1"/>
  <c r="L14" i="4"/>
  <c r="M14" i="4"/>
  <c r="S14" i="4" s="1"/>
  <c r="V14" i="4"/>
  <c r="AI14" i="4" s="1"/>
  <c r="AV14" i="4" s="1"/>
  <c r="W14" i="4"/>
  <c r="AJ14" i="4" s="1"/>
  <c r="AW14" i="4" s="1"/>
  <c r="X14" i="4"/>
  <c r="AK14" i="4" s="1"/>
  <c r="AX14" i="4" s="1"/>
  <c r="K15" i="4"/>
  <c r="L15" i="4"/>
  <c r="M15" i="4"/>
  <c r="S15" i="4" s="1"/>
  <c r="V15" i="4"/>
  <c r="AI15" i="4" s="1"/>
  <c r="AV15" i="4" s="1"/>
  <c r="W15" i="4"/>
  <c r="X15" i="4"/>
  <c r="AK15" i="4" s="1"/>
  <c r="AX15" i="4" s="1"/>
  <c r="K16" i="4"/>
  <c r="P16" i="4" s="1"/>
  <c r="AC16" i="4" s="1"/>
  <c r="AP16" i="4" s="1"/>
  <c r="L16" i="4"/>
  <c r="M16" i="4"/>
  <c r="S16" i="4" s="1"/>
  <c r="V16" i="4"/>
  <c r="AI16" i="4" s="1"/>
  <c r="AV16" i="4" s="1"/>
  <c r="W16" i="4"/>
  <c r="X16" i="4"/>
  <c r="AK16" i="4" s="1"/>
  <c r="AX16" i="4" s="1"/>
  <c r="K17" i="4"/>
  <c r="L17" i="4"/>
  <c r="M17" i="4"/>
  <c r="S17" i="4" s="1"/>
  <c r="V17" i="4"/>
  <c r="AI17" i="4" s="1"/>
  <c r="AV17" i="4" s="1"/>
  <c r="W17" i="4"/>
  <c r="X17" i="4"/>
  <c r="AK17" i="4" s="1"/>
  <c r="AX17" i="4" s="1"/>
  <c r="K18" i="4"/>
  <c r="P18" i="4" s="1"/>
  <c r="AC18" i="4" s="1"/>
  <c r="AP18" i="4" s="1"/>
  <c r="L18" i="4"/>
  <c r="M18" i="4"/>
  <c r="S18" i="4" s="1"/>
  <c r="V18" i="4"/>
  <c r="AI18" i="4" s="1"/>
  <c r="AV18" i="4" s="1"/>
  <c r="W18" i="4"/>
  <c r="X18" i="4"/>
  <c r="AK18" i="4" s="1"/>
  <c r="AX18" i="4" s="1"/>
  <c r="K19" i="4"/>
  <c r="L19" i="4"/>
  <c r="M19" i="4"/>
  <c r="S19" i="4" s="1"/>
  <c r="V19" i="4"/>
  <c r="AI19" i="4" s="1"/>
  <c r="AV19" i="4" s="1"/>
  <c r="W19" i="4"/>
  <c r="X19" i="4"/>
  <c r="AK19" i="4" s="1"/>
  <c r="AX19" i="4" s="1"/>
  <c r="AI6" i="4"/>
  <c r="AV6" i="4" s="1"/>
  <c r="L7" i="3"/>
  <c r="M7" i="3"/>
  <c r="N7" i="3"/>
  <c r="T7" i="3" s="1"/>
  <c r="W7" i="3"/>
  <c r="AJ7" i="3" s="1"/>
  <c r="AW7" i="3" s="1"/>
  <c r="X7" i="3"/>
  <c r="Z7" i="3" s="1"/>
  <c r="Y7" i="3"/>
  <c r="AL7" i="3" s="1"/>
  <c r="AY7" i="3" s="1"/>
  <c r="K8" i="3"/>
  <c r="P8" i="3" s="1"/>
  <c r="AC8" i="3" s="1"/>
  <c r="AP8" i="3" s="1"/>
  <c r="L8" i="3"/>
  <c r="Q8" i="3" s="1"/>
  <c r="AD8" i="3" s="1"/>
  <c r="AQ8" i="3" s="1"/>
  <c r="M8" i="3"/>
  <c r="N8" i="3"/>
  <c r="T8" i="3" s="1"/>
  <c r="W8" i="3"/>
  <c r="AJ8" i="3" s="1"/>
  <c r="AW8" i="3" s="1"/>
  <c r="X8" i="3"/>
  <c r="Z8" i="3" s="1"/>
  <c r="Y8" i="3"/>
  <c r="AL8" i="3" s="1"/>
  <c r="AY8" i="3" s="1"/>
  <c r="L9" i="3"/>
  <c r="Q9" i="3" s="1"/>
  <c r="AD9" i="3" s="1"/>
  <c r="AQ9" i="3" s="1"/>
  <c r="M9" i="3"/>
  <c r="N9" i="3"/>
  <c r="T9" i="3" s="1"/>
  <c r="W9" i="3"/>
  <c r="AJ9" i="3" s="1"/>
  <c r="AW9" i="3" s="1"/>
  <c r="X9" i="3"/>
  <c r="Z9" i="3" s="1"/>
  <c r="Y9" i="3"/>
  <c r="AL9" i="3" s="1"/>
  <c r="AY9" i="3" s="1"/>
  <c r="L10" i="3"/>
  <c r="Q10" i="3" s="1"/>
  <c r="AD10" i="3" s="1"/>
  <c r="AQ10" i="3" s="1"/>
  <c r="M10" i="3"/>
  <c r="N10" i="3"/>
  <c r="T10" i="3" s="1"/>
  <c r="W10" i="3"/>
  <c r="AJ10" i="3" s="1"/>
  <c r="AW10" i="3" s="1"/>
  <c r="X10" i="3"/>
  <c r="Z10" i="3" s="1"/>
  <c r="Y10" i="3"/>
  <c r="L11" i="3"/>
  <c r="M11" i="3"/>
  <c r="N11" i="3"/>
  <c r="T11" i="3"/>
  <c r="W11" i="3"/>
  <c r="AJ11" i="3" s="1"/>
  <c r="AW11" i="3" s="1"/>
  <c r="X11" i="3"/>
  <c r="Z11" i="3" s="1"/>
  <c r="Y11" i="3"/>
  <c r="AL11" i="3" s="1"/>
  <c r="AY11" i="3" s="1"/>
  <c r="L12" i="3"/>
  <c r="M12" i="3"/>
  <c r="N12" i="3"/>
  <c r="T12" i="3" s="1"/>
  <c r="Q12" i="3"/>
  <c r="AD12" i="3" s="1"/>
  <c r="AQ12" i="3" s="1"/>
  <c r="W12" i="3"/>
  <c r="AJ12" i="3" s="1"/>
  <c r="AW12" i="3" s="1"/>
  <c r="X12" i="3"/>
  <c r="Y12" i="3"/>
  <c r="AL12" i="3" s="1"/>
  <c r="AY12" i="3" s="1"/>
  <c r="L13" i="3"/>
  <c r="M13" i="3"/>
  <c r="N13" i="3"/>
  <c r="T13" i="3" s="1"/>
  <c r="W13" i="3"/>
  <c r="AJ13" i="3" s="1"/>
  <c r="AW13" i="3" s="1"/>
  <c r="X13" i="3"/>
  <c r="Z13" i="3" s="1"/>
  <c r="Y13" i="3"/>
  <c r="AL13" i="3" s="1"/>
  <c r="AY13" i="3" s="1"/>
  <c r="L14" i="3"/>
  <c r="Q14" i="3" s="1"/>
  <c r="AD14" i="3" s="1"/>
  <c r="AQ14" i="3" s="1"/>
  <c r="M14" i="3"/>
  <c r="N14" i="3"/>
  <c r="T14" i="3" s="1"/>
  <c r="W14" i="3"/>
  <c r="AJ14" i="3" s="1"/>
  <c r="AW14" i="3" s="1"/>
  <c r="X14" i="3"/>
  <c r="Y14" i="3"/>
  <c r="AL14" i="3" s="1"/>
  <c r="AY14" i="3" s="1"/>
  <c r="L15" i="3"/>
  <c r="M15" i="3"/>
  <c r="N15" i="3"/>
  <c r="T15" i="3" s="1"/>
  <c r="W15" i="3"/>
  <c r="AJ15" i="3" s="1"/>
  <c r="AW15" i="3" s="1"/>
  <c r="X15" i="3"/>
  <c r="Z15" i="3" s="1"/>
  <c r="Y15" i="3"/>
  <c r="AL15" i="3" s="1"/>
  <c r="AY15" i="3" s="1"/>
  <c r="L16" i="3"/>
  <c r="Q16" i="3" s="1"/>
  <c r="AD16" i="3" s="1"/>
  <c r="AQ16" i="3" s="1"/>
  <c r="M16" i="3"/>
  <c r="N16" i="3"/>
  <c r="T16" i="3" s="1"/>
  <c r="W16" i="3"/>
  <c r="AJ16" i="3" s="1"/>
  <c r="AW16" i="3" s="1"/>
  <c r="X16" i="3"/>
  <c r="Z16" i="3" s="1"/>
  <c r="Y16" i="3"/>
  <c r="AL16" i="3" s="1"/>
  <c r="AY16" i="3" s="1"/>
  <c r="L17" i="3"/>
  <c r="M17" i="3"/>
  <c r="N17" i="3"/>
  <c r="T17" i="3" s="1"/>
  <c r="W17" i="3"/>
  <c r="AJ17" i="3" s="1"/>
  <c r="AW17" i="3" s="1"/>
  <c r="X17" i="3"/>
  <c r="AK17" i="3" s="1"/>
  <c r="AX17" i="3" s="1"/>
  <c r="AL17" i="3"/>
  <c r="AY17" i="3" s="1"/>
  <c r="N6" i="3"/>
  <c r="W10" i="1"/>
  <c r="X10" i="1"/>
  <c r="AK10" i="1" s="1"/>
  <c r="AX10" i="1" s="1"/>
  <c r="V11" i="1"/>
  <c r="W11" i="1"/>
  <c r="X11" i="1"/>
  <c r="AK11" i="1" s="1"/>
  <c r="AX11" i="1" s="1"/>
  <c r="V13" i="1"/>
  <c r="W13" i="1"/>
  <c r="X13" i="1"/>
  <c r="AK13" i="1" s="1"/>
  <c r="AX13" i="1" s="1"/>
  <c r="Y6" i="1"/>
  <c r="BK6" i="1" s="1"/>
  <c r="K7" i="1"/>
  <c r="P7" i="1" s="1"/>
  <c r="L7" i="1"/>
  <c r="M7" i="1"/>
  <c r="S7" i="1" s="1"/>
  <c r="K8" i="1"/>
  <c r="M8" i="1"/>
  <c r="S8" i="1" s="1"/>
  <c r="K9" i="1"/>
  <c r="Q9" i="1" s="1"/>
  <c r="M9" i="1"/>
  <c r="S9" i="1" s="1"/>
  <c r="K10" i="1"/>
  <c r="M10" i="1"/>
  <c r="S10" i="1" s="1"/>
  <c r="K11" i="1"/>
  <c r="L11" i="1"/>
  <c r="M11" i="1"/>
  <c r="S11" i="1" s="1"/>
  <c r="K12" i="1"/>
  <c r="L12" i="1"/>
  <c r="M12" i="1"/>
  <c r="S12" i="1" s="1"/>
  <c r="S13" i="1"/>
  <c r="L6" i="1"/>
  <c r="W7" i="2"/>
  <c r="AJ7" i="2" s="1"/>
  <c r="AW7" i="2" s="1"/>
  <c r="X7" i="2"/>
  <c r="AK7" i="2" s="1"/>
  <c r="AX7" i="2" s="1"/>
  <c r="Y7" i="2"/>
  <c r="AL7" i="2" s="1"/>
  <c r="AY7" i="2" s="1"/>
  <c r="W8" i="2"/>
  <c r="AJ8" i="2" s="1"/>
  <c r="AW8" i="2" s="1"/>
  <c r="X8" i="2"/>
  <c r="AK8" i="2" s="1"/>
  <c r="AX8" i="2" s="1"/>
  <c r="Y8" i="2"/>
  <c r="AL8" i="2" s="1"/>
  <c r="AY8" i="2" s="1"/>
  <c r="W9" i="2"/>
  <c r="AJ9" i="2" s="1"/>
  <c r="AW9" i="2" s="1"/>
  <c r="X9" i="2"/>
  <c r="AK9" i="2" s="1"/>
  <c r="AX9" i="2" s="1"/>
  <c r="Y9" i="2"/>
  <c r="AL9" i="2" s="1"/>
  <c r="AY9" i="2" s="1"/>
  <c r="W10" i="2"/>
  <c r="AJ10" i="2" s="1"/>
  <c r="AW10" i="2" s="1"/>
  <c r="X10" i="2"/>
  <c r="AK10" i="2" s="1"/>
  <c r="AX10" i="2" s="1"/>
  <c r="Y10" i="2"/>
  <c r="AL10" i="2" s="1"/>
  <c r="AY10" i="2" s="1"/>
  <c r="W11" i="2"/>
  <c r="AJ11" i="2" s="1"/>
  <c r="AW11" i="2" s="1"/>
  <c r="X11" i="2"/>
  <c r="AK11" i="2" s="1"/>
  <c r="AX11" i="2" s="1"/>
  <c r="Y11" i="2"/>
  <c r="AL11" i="2" s="1"/>
  <c r="AY11" i="2" s="1"/>
  <c r="W12" i="2"/>
  <c r="AJ12" i="2" s="1"/>
  <c r="AW12" i="2" s="1"/>
  <c r="X12" i="2"/>
  <c r="AK12" i="2" s="1"/>
  <c r="AX12" i="2" s="1"/>
  <c r="Y12" i="2"/>
  <c r="AL12" i="2" s="1"/>
  <c r="AY12" i="2" s="1"/>
  <c r="W13" i="2"/>
  <c r="AJ13" i="2" s="1"/>
  <c r="AW13" i="2" s="1"/>
  <c r="X13" i="2"/>
  <c r="AK13" i="2" s="1"/>
  <c r="AX13" i="2" s="1"/>
  <c r="Y13" i="2"/>
  <c r="AL13" i="2" s="1"/>
  <c r="AY13" i="2" s="1"/>
  <c r="W14" i="2"/>
  <c r="X14" i="2"/>
  <c r="Y14" i="2"/>
  <c r="W15" i="2"/>
  <c r="AJ15" i="2" s="1"/>
  <c r="AW15" i="2" s="1"/>
  <c r="X15" i="2"/>
  <c r="Y15" i="2"/>
  <c r="AL15" i="2" s="1"/>
  <c r="AY15" i="2" s="1"/>
  <c r="W16" i="2"/>
  <c r="AJ16" i="2" s="1"/>
  <c r="AW16" i="2" s="1"/>
  <c r="X16" i="2"/>
  <c r="AK16" i="2" s="1"/>
  <c r="AX16" i="2" s="1"/>
  <c r="Y16" i="2"/>
  <c r="AL16" i="2" s="1"/>
  <c r="AY16" i="2" s="1"/>
  <c r="W17" i="2"/>
  <c r="AJ17" i="2" s="1"/>
  <c r="AW17" i="2" s="1"/>
  <c r="X17" i="2"/>
  <c r="AK17" i="2" s="1"/>
  <c r="AX17" i="2" s="1"/>
  <c r="Y17" i="2"/>
  <c r="AL17" i="2" s="1"/>
  <c r="AY17" i="2" s="1"/>
  <c r="W18" i="2"/>
  <c r="AJ18" i="2" s="1"/>
  <c r="AW18" i="2" s="1"/>
  <c r="X18" i="2"/>
  <c r="AK18" i="2" s="1"/>
  <c r="AX18" i="2" s="1"/>
  <c r="Y18" i="2"/>
  <c r="AL18" i="2" s="1"/>
  <c r="AY18" i="2" s="1"/>
  <c r="AL6" i="2"/>
  <c r="AY6" i="2" s="1"/>
  <c r="AK6" i="2"/>
  <c r="AX6" i="2" s="1"/>
  <c r="AJ6" i="2"/>
  <c r="AW6" i="2" s="1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L6" i="2"/>
  <c r="H19" i="4"/>
  <c r="U19" i="4" s="1"/>
  <c r="AH19" i="4" s="1"/>
  <c r="AU19" i="4" s="1"/>
  <c r="H18" i="4"/>
  <c r="U18" i="4" s="1"/>
  <c r="AH18" i="4" s="1"/>
  <c r="AU18" i="4" s="1"/>
  <c r="H17" i="4"/>
  <c r="U17" i="4" s="1"/>
  <c r="AH17" i="4" s="1"/>
  <c r="AU17" i="4" s="1"/>
  <c r="H16" i="4"/>
  <c r="J16" i="4" s="1"/>
  <c r="O16" i="4" s="1"/>
  <c r="AB16" i="4" s="1"/>
  <c r="AO16" i="4" s="1"/>
  <c r="H15" i="4"/>
  <c r="J15" i="4" s="1"/>
  <c r="O15" i="4" s="1"/>
  <c r="AB15" i="4" s="1"/>
  <c r="AO15" i="4" s="1"/>
  <c r="H14" i="4"/>
  <c r="J14" i="4" s="1"/>
  <c r="O14" i="4" s="1"/>
  <c r="AB14" i="4" s="1"/>
  <c r="AO14" i="4" s="1"/>
  <c r="H13" i="4"/>
  <c r="J13" i="4" s="1"/>
  <c r="O13" i="4" s="1"/>
  <c r="AB13" i="4" s="1"/>
  <c r="AO13" i="4" s="1"/>
  <c r="H12" i="4"/>
  <c r="J12" i="4" s="1"/>
  <c r="O12" i="4" s="1"/>
  <c r="AB12" i="4" s="1"/>
  <c r="AO12" i="4" s="1"/>
  <c r="H11" i="4"/>
  <c r="J11" i="4" s="1"/>
  <c r="O11" i="4" s="1"/>
  <c r="AB11" i="4" s="1"/>
  <c r="AO11" i="4" s="1"/>
  <c r="H10" i="4"/>
  <c r="H9" i="4"/>
  <c r="U9" i="4" s="1"/>
  <c r="AH9" i="4" s="1"/>
  <c r="AU9" i="4" s="1"/>
  <c r="H8" i="4"/>
  <c r="J8" i="4" s="1"/>
  <c r="O8" i="4" s="1"/>
  <c r="AB8" i="4" s="1"/>
  <c r="AO8" i="4" s="1"/>
  <c r="H7" i="4"/>
  <c r="U7" i="4" s="1"/>
  <c r="AH7" i="4" s="1"/>
  <c r="AU7" i="4" s="1"/>
  <c r="I17" i="3"/>
  <c r="V17" i="3" s="1"/>
  <c r="I16" i="3"/>
  <c r="V16" i="3" s="1"/>
  <c r="AI16" i="3" s="1"/>
  <c r="AV16" i="3" s="1"/>
  <c r="I15" i="3"/>
  <c r="V15" i="3" s="1"/>
  <c r="AI15" i="3" s="1"/>
  <c r="AV15" i="3" s="1"/>
  <c r="I14" i="3"/>
  <c r="K14" i="3" s="1"/>
  <c r="P14" i="3" s="1"/>
  <c r="AC14" i="3" s="1"/>
  <c r="AP14" i="3" s="1"/>
  <c r="I13" i="3"/>
  <c r="K13" i="3" s="1"/>
  <c r="P13" i="3" s="1"/>
  <c r="AC13" i="3" s="1"/>
  <c r="AP13" i="3" s="1"/>
  <c r="I12" i="3"/>
  <c r="V12" i="3" s="1"/>
  <c r="AI12" i="3" s="1"/>
  <c r="AV12" i="3" s="1"/>
  <c r="I11" i="3"/>
  <c r="I10" i="3"/>
  <c r="K10" i="3" s="1"/>
  <c r="P10" i="3" s="1"/>
  <c r="AC10" i="3" s="1"/>
  <c r="AP10" i="3" s="1"/>
  <c r="I9" i="3"/>
  <c r="V9" i="3" s="1"/>
  <c r="AI9" i="3" s="1"/>
  <c r="AV9" i="3" s="1"/>
  <c r="V8" i="3"/>
  <c r="AI8" i="3" s="1"/>
  <c r="AV8" i="3" s="1"/>
  <c r="AF10" i="1" l="1"/>
  <c r="AS10" i="1" s="1"/>
  <c r="AD9" i="1"/>
  <c r="AQ9" i="1" s="1"/>
  <c r="BC9" i="1"/>
  <c r="AJ13" i="1"/>
  <c r="AL13" i="1" s="1"/>
  <c r="AY13" i="1" s="1"/>
  <c r="BI13" i="1"/>
  <c r="AF8" i="1"/>
  <c r="AS8" i="1" s="1"/>
  <c r="AI13" i="1"/>
  <c r="AV13" i="1" s="1"/>
  <c r="BH13" i="1"/>
  <c r="AF11" i="1"/>
  <c r="AS11" i="1" s="1"/>
  <c r="AF7" i="1"/>
  <c r="AS7" i="1" s="1"/>
  <c r="AJ11" i="1"/>
  <c r="AL11" i="1" s="1"/>
  <c r="AY11" i="1" s="1"/>
  <c r="BI11" i="1"/>
  <c r="AI11" i="1"/>
  <c r="AV11" i="1" s="1"/>
  <c r="BH11" i="1"/>
  <c r="AC7" i="1"/>
  <c r="AP7" i="1" s="1"/>
  <c r="AF13" i="1"/>
  <c r="AS13" i="1" s="1"/>
  <c r="AJ10" i="1"/>
  <c r="AL10" i="1" s="1"/>
  <c r="AY10" i="1" s="1"/>
  <c r="BI10" i="1"/>
  <c r="AF12" i="1"/>
  <c r="AS12" i="1" s="1"/>
  <c r="AF9" i="1"/>
  <c r="AS9" i="1" s="1"/>
  <c r="Y7" i="4"/>
  <c r="AJ7" i="4"/>
  <c r="AW7" i="4" s="1"/>
  <c r="AW13" i="1"/>
  <c r="Y17" i="4"/>
  <c r="AJ17" i="4"/>
  <c r="AW17" i="4" s="1"/>
  <c r="Y13" i="4"/>
  <c r="AJ13" i="4"/>
  <c r="AW13" i="4" s="1"/>
  <c r="Y8" i="4"/>
  <c r="AJ8" i="4"/>
  <c r="AW8" i="4" s="1"/>
  <c r="Y18" i="4"/>
  <c r="AJ18" i="4"/>
  <c r="AW18" i="4" s="1"/>
  <c r="J19" i="4"/>
  <c r="O19" i="4" s="1"/>
  <c r="AB19" i="4" s="1"/>
  <c r="AO19" i="4" s="1"/>
  <c r="U12" i="4"/>
  <c r="AH12" i="4" s="1"/>
  <c r="AU12" i="4" s="1"/>
  <c r="Y9" i="4"/>
  <c r="AJ9" i="4"/>
  <c r="AW9" i="4" s="1"/>
  <c r="K15" i="3"/>
  <c r="P15" i="3" s="1"/>
  <c r="AC15" i="3" s="1"/>
  <c r="AP15" i="3" s="1"/>
  <c r="Y19" i="4"/>
  <c r="AJ19" i="4"/>
  <c r="AW19" i="4" s="1"/>
  <c r="Y10" i="4"/>
  <c r="AJ10" i="4"/>
  <c r="AW10" i="4" s="1"/>
  <c r="Q9" i="4"/>
  <c r="AD9" i="4" s="1"/>
  <c r="AQ9" i="4" s="1"/>
  <c r="Y15" i="4"/>
  <c r="AJ15" i="4"/>
  <c r="AW15" i="4" s="1"/>
  <c r="Z16" i="2"/>
  <c r="AM16" i="2" s="1"/>
  <c r="AZ16" i="2" s="1"/>
  <c r="Y16" i="4"/>
  <c r="AJ16" i="4"/>
  <c r="AW16" i="4" s="1"/>
  <c r="R20" i="2"/>
  <c r="Z7" i="2"/>
  <c r="AM7" i="2" s="1"/>
  <c r="AZ7" i="2" s="1"/>
  <c r="Y11" i="1"/>
  <c r="BK11" i="1" s="1"/>
  <c r="Z9" i="2"/>
  <c r="AM9" i="2" s="1"/>
  <c r="AZ9" i="2" s="1"/>
  <c r="Z15" i="2"/>
  <c r="AM15" i="2" s="1"/>
  <c r="AZ15" i="2" s="1"/>
  <c r="AK15" i="2"/>
  <c r="AX15" i="2" s="1"/>
  <c r="Z12" i="2"/>
  <c r="AM12" i="2" s="1"/>
  <c r="AZ12" i="2" s="1"/>
  <c r="S17" i="3"/>
  <c r="AF17" i="3" s="1"/>
  <c r="AS17" i="3" s="1"/>
  <c r="R17" i="3"/>
  <c r="AE17" i="3" s="1"/>
  <c r="AR17" i="3" s="1"/>
  <c r="Q17" i="3"/>
  <c r="AD17" i="3" s="1"/>
  <c r="AQ17" i="3" s="1"/>
  <c r="Z8" i="2"/>
  <c r="AM8" i="2" s="1"/>
  <c r="AZ8" i="2" s="1"/>
  <c r="Y13" i="1"/>
  <c r="BK13" i="1" s="1"/>
  <c r="T6" i="3"/>
  <c r="S6" i="3"/>
  <c r="AF6" i="3" s="1"/>
  <c r="AS6" i="3" s="1"/>
  <c r="K17" i="3"/>
  <c r="P17" i="3" s="1"/>
  <c r="AC17" i="3" s="1"/>
  <c r="AP17" i="3" s="1"/>
  <c r="U13" i="4"/>
  <c r="AH13" i="4" s="1"/>
  <c r="AU13" i="4" s="1"/>
  <c r="AK16" i="3"/>
  <c r="AX16" i="3" s="1"/>
  <c r="S15" i="3"/>
  <c r="AF15" i="3" s="1"/>
  <c r="AS15" i="3" s="1"/>
  <c r="Z11" i="2"/>
  <c r="AM11" i="2" s="1"/>
  <c r="AZ11" i="2" s="1"/>
  <c r="Z18" i="2"/>
  <c r="AM18" i="2" s="1"/>
  <c r="AZ18" i="2" s="1"/>
  <c r="Z13" i="2"/>
  <c r="AM13" i="2" s="1"/>
  <c r="AZ13" i="2" s="1"/>
  <c r="Z17" i="3"/>
  <c r="U14" i="4"/>
  <c r="AH14" i="4" s="1"/>
  <c r="AU14" i="4" s="1"/>
  <c r="AK11" i="3"/>
  <c r="AX11" i="3" s="1"/>
  <c r="Z17" i="2"/>
  <c r="AM17" i="2" s="1"/>
  <c r="AZ17" i="2" s="1"/>
  <c r="Y10" i="1"/>
  <c r="BK10" i="1" s="1"/>
  <c r="Z20" i="2"/>
  <c r="U11" i="4"/>
  <c r="AH11" i="4" s="1"/>
  <c r="AU11" i="4" s="1"/>
  <c r="Z10" i="2"/>
  <c r="AM10" i="2" s="1"/>
  <c r="AZ10" i="2" s="1"/>
  <c r="R8" i="1"/>
  <c r="P8" i="1"/>
  <c r="R9" i="3"/>
  <c r="AE9" i="3" s="1"/>
  <c r="AR9" i="3" s="1"/>
  <c r="R7" i="1"/>
  <c r="Q7" i="1"/>
  <c r="Y14" i="4"/>
  <c r="P17" i="4"/>
  <c r="AC17" i="4" s="1"/>
  <c r="AP17" i="4" s="1"/>
  <c r="R17" i="4"/>
  <c r="AE17" i="4" s="1"/>
  <c r="AR17" i="4" s="1"/>
  <c r="AK9" i="3"/>
  <c r="AX9" i="3" s="1"/>
  <c r="Z14" i="3"/>
  <c r="AK14" i="3"/>
  <c r="AX14" i="3" s="1"/>
  <c r="J10" i="4"/>
  <c r="O10" i="4" s="1"/>
  <c r="AB10" i="4" s="1"/>
  <c r="AO10" i="4" s="1"/>
  <c r="U10" i="4"/>
  <c r="AH10" i="4" s="1"/>
  <c r="AU10" i="4" s="1"/>
  <c r="Y12" i="4"/>
  <c r="Y11" i="4"/>
  <c r="U8" i="4"/>
  <c r="AH8" i="4" s="1"/>
  <c r="AU8" i="4" s="1"/>
  <c r="AK8" i="3"/>
  <c r="AX8" i="3" s="1"/>
  <c r="K11" i="3"/>
  <c r="P11" i="3" s="1"/>
  <c r="AC11" i="3" s="1"/>
  <c r="AP11" i="3" s="1"/>
  <c r="V11" i="3"/>
  <c r="AI11" i="3" s="1"/>
  <c r="AV11" i="3" s="1"/>
  <c r="S9" i="3"/>
  <c r="AF9" i="3" s="1"/>
  <c r="AS9" i="3" s="1"/>
  <c r="R7" i="4"/>
  <c r="AE7" i="4" s="1"/>
  <c r="AR7" i="4" s="1"/>
  <c r="AK7" i="3"/>
  <c r="AX7" i="3" s="1"/>
  <c r="Z12" i="3"/>
  <c r="AK12" i="3"/>
  <c r="AX12" i="3" s="1"/>
  <c r="V7" i="3"/>
  <c r="AI7" i="3" s="1"/>
  <c r="AV7" i="3" s="1"/>
  <c r="K7" i="3"/>
  <c r="P7" i="3" s="1"/>
  <c r="AC7" i="3" s="1"/>
  <c r="AP7" i="3" s="1"/>
  <c r="Q11" i="1"/>
  <c r="V13" i="3"/>
  <c r="AI13" i="3" s="1"/>
  <c r="AV13" i="3" s="1"/>
  <c r="AK15" i="3"/>
  <c r="AX15" i="3" s="1"/>
  <c r="Z14" i="2"/>
  <c r="R19" i="4"/>
  <c r="AE19" i="4" s="1"/>
  <c r="AR19" i="4" s="1"/>
  <c r="Z19" i="2"/>
  <c r="K16" i="3"/>
  <c r="P16" i="3" s="1"/>
  <c r="AC16" i="3" s="1"/>
  <c r="AP16" i="3" s="1"/>
  <c r="V10" i="3"/>
  <c r="AI10" i="3" s="1"/>
  <c r="AV10" i="3" s="1"/>
  <c r="K9" i="3"/>
  <c r="P9" i="3" s="1"/>
  <c r="AC9" i="3" s="1"/>
  <c r="AP9" i="3" s="1"/>
  <c r="R16" i="4"/>
  <c r="AE16" i="4" s="1"/>
  <c r="AR16" i="4" s="1"/>
  <c r="R19" i="2"/>
  <c r="AK10" i="3"/>
  <c r="AX10" i="3" s="1"/>
  <c r="R11" i="4"/>
  <c r="AE11" i="4" s="1"/>
  <c r="AR11" i="4" s="1"/>
  <c r="Q13" i="1"/>
  <c r="S13" i="3"/>
  <c r="AF13" i="3" s="1"/>
  <c r="AS13" i="3" s="1"/>
  <c r="S7" i="3"/>
  <c r="AF7" i="3" s="1"/>
  <c r="AS7" i="3" s="1"/>
  <c r="R13" i="4"/>
  <c r="AE13" i="4" s="1"/>
  <c r="AR13" i="4" s="1"/>
  <c r="AK13" i="3"/>
  <c r="AX13" i="3" s="1"/>
  <c r="AH6" i="4"/>
  <c r="AU6" i="4" s="1"/>
  <c r="R13" i="1"/>
  <c r="R12" i="1"/>
  <c r="R11" i="1"/>
  <c r="R10" i="1"/>
  <c r="R9" i="1"/>
  <c r="S12" i="3"/>
  <c r="AF12" i="3" s="1"/>
  <c r="AS12" i="3" s="1"/>
  <c r="J18" i="4"/>
  <c r="O18" i="4" s="1"/>
  <c r="AB18" i="4" s="1"/>
  <c r="AO18" i="4" s="1"/>
  <c r="Q17" i="4"/>
  <c r="AD17" i="4" s="1"/>
  <c r="AQ17" i="4" s="1"/>
  <c r="R15" i="4"/>
  <c r="AE15" i="4" s="1"/>
  <c r="AR15" i="4" s="1"/>
  <c r="S20" i="2"/>
  <c r="J17" i="4"/>
  <c r="O17" i="4" s="1"/>
  <c r="AB17" i="4" s="1"/>
  <c r="AO17" i="4" s="1"/>
  <c r="S8" i="3"/>
  <c r="AF8" i="3" s="1"/>
  <c r="AS8" i="3" s="1"/>
  <c r="V14" i="3"/>
  <c r="AI14" i="3" s="1"/>
  <c r="AV14" i="3" s="1"/>
  <c r="Q13" i="3"/>
  <c r="AD13" i="3" s="1"/>
  <c r="AQ13" i="3" s="1"/>
  <c r="U16" i="4"/>
  <c r="AH16" i="4" s="1"/>
  <c r="AU16" i="4" s="1"/>
  <c r="P13" i="4"/>
  <c r="AC13" i="4" s="1"/>
  <c r="AP13" i="4" s="1"/>
  <c r="R9" i="4"/>
  <c r="AE9" i="4" s="1"/>
  <c r="AR9" i="4" s="1"/>
  <c r="Q8" i="4"/>
  <c r="AD8" i="4" s="1"/>
  <c r="AQ8" i="4" s="1"/>
  <c r="J19" i="2"/>
  <c r="P19" i="2" s="1"/>
  <c r="J20" i="2"/>
  <c r="P20" i="2" s="1"/>
  <c r="S14" i="3"/>
  <c r="AF14" i="3" s="1"/>
  <c r="AS14" i="3" s="1"/>
  <c r="U15" i="4"/>
  <c r="AH15" i="4" s="1"/>
  <c r="AU15" i="4" s="1"/>
  <c r="P13" i="1"/>
  <c r="P12" i="1"/>
  <c r="P11" i="1"/>
  <c r="P10" i="1"/>
  <c r="P9" i="1"/>
  <c r="R13" i="3"/>
  <c r="AE13" i="3" s="1"/>
  <c r="AR13" i="3" s="1"/>
  <c r="K12" i="3"/>
  <c r="P12" i="3" s="1"/>
  <c r="AC12" i="3" s="1"/>
  <c r="AP12" i="3" s="1"/>
  <c r="S11" i="3"/>
  <c r="AF11" i="3" s="1"/>
  <c r="AS11" i="3" s="1"/>
  <c r="Q13" i="4"/>
  <c r="AD13" i="4" s="1"/>
  <c r="AQ13" i="4" s="1"/>
  <c r="J9" i="4"/>
  <c r="O9" i="4" s="1"/>
  <c r="AB9" i="4" s="1"/>
  <c r="AO9" i="4" s="1"/>
  <c r="J7" i="4"/>
  <c r="O7" i="4" s="1"/>
  <c r="AB7" i="4" s="1"/>
  <c r="AO7" i="4" s="1"/>
  <c r="S10" i="3"/>
  <c r="AF10" i="3" s="1"/>
  <c r="AS10" i="3" s="1"/>
  <c r="R12" i="4"/>
  <c r="AE12" i="4" s="1"/>
  <c r="AR12" i="4" s="1"/>
  <c r="S19" i="2"/>
  <c r="Q18" i="4"/>
  <c r="AD18" i="4" s="1"/>
  <c r="AQ18" i="4" s="1"/>
  <c r="Q14" i="4"/>
  <c r="AD14" i="4" s="1"/>
  <c r="AQ14" i="4" s="1"/>
  <c r="Q10" i="4"/>
  <c r="AD10" i="4" s="1"/>
  <c r="AQ10" i="4" s="1"/>
  <c r="R18" i="4"/>
  <c r="AE18" i="4" s="1"/>
  <c r="AR18" i="4" s="1"/>
  <c r="R14" i="4"/>
  <c r="AE14" i="4" s="1"/>
  <c r="AR14" i="4" s="1"/>
  <c r="R10" i="4"/>
  <c r="AE10" i="4" s="1"/>
  <c r="AR10" i="4" s="1"/>
  <c r="Q16" i="4"/>
  <c r="AD16" i="4" s="1"/>
  <c r="AQ16" i="4" s="1"/>
  <c r="Q12" i="4"/>
  <c r="AD12" i="4" s="1"/>
  <c r="AQ12" i="4" s="1"/>
  <c r="P19" i="4"/>
  <c r="AC19" i="4" s="1"/>
  <c r="AP19" i="4" s="1"/>
  <c r="P15" i="4"/>
  <c r="AC15" i="4" s="1"/>
  <c r="AP15" i="4" s="1"/>
  <c r="P11" i="4"/>
  <c r="AC11" i="4" s="1"/>
  <c r="AP11" i="4" s="1"/>
  <c r="R8" i="4"/>
  <c r="AE8" i="4" s="1"/>
  <c r="AR8" i="4" s="1"/>
  <c r="P7" i="4"/>
  <c r="AC7" i="4" s="1"/>
  <c r="AP7" i="4" s="1"/>
  <c r="Q19" i="4"/>
  <c r="AD19" i="4" s="1"/>
  <c r="AQ19" i="4" s="1"/>
  <c r="Q15" i="4"/>
  <c r="AD15" i="4" s="1"/>
  <c r="AQ15" i="4" s="1"/>
  <c r="Q11" i="4"/>
  <c r="AD11" i="4" s="1"/>
  <c r="AQ11" i="4" s="1"/>
  <c r="Q7" i="4"/>
  <c r="AD7" i="4" s="1"/>
  <c r="AQ7" i="4" s="1"/>
  <c r="S16" i="3"/>
  <c r="AF16" i="3" s="1"/>
  <c r="AS16" i="3" s="1"/>
  <c r="Q11" i="3"/>
  <c r="AD11" i="3" s="1"/>
  <c r="AQ11" i="3" s="1"/>
  <c r="R15" i="3"/>
  <c r="AE15" i="3" s="1"/>
  <c r="AR15" i="3" s="1"/>
  <c r="R11" i="3"/>
  <c r="AE11" i="3" s="1"/>
  <c r="AR11" i="3" s="1"/>
  <c r="R8" i="3"/>
  <c r="AE8" i="3" s="1"/>
  <c r="AR8" i="3" s="1"/>
  <c r="Q15" i="3"/>
  <c r="AD15" i="3" s="1"/>
  <c r="AQ15" i="3" s="1"/>
  <c r="Q7" i="3"/>
  <c r="AD7" i="3" s="1"/>
  <c r="AQ7" i="3" s="1"/>
  <c r="O28" i="6"/>
  <c r="Q28" i="6"/>
  <c r="Q33" i="6" s="1"/>
  <c r="R28" i="6"/>
  <c r="T28" i="6"/>
  <c r="T33" i="6" s="1"/>
  <c r="U28" i="6"/>
  <c r="U33" i="6" s="1"/>
  <c r="V28" i="6"/>
  <c r="V33" i="6" s="1"/>
  <c r="X33" i="6" s="1"/>
  <c r="W28" i="6"/>
  <c r="N40" i="6"/>
  <c r="N45" i="6" s="1"/>
  <c r="O40" i="6"/>
  <c r="O45" i="6" s="1"/>
  <c r="Q40" i="6"/>
  <c r="Q45" i="6" s="1"/>
  <c r="R40" i="6"/>
  <c r="T40" i="6"/>
  <c r="T45" i="6" s="1"/>
  <c r="U40" i="6"/>
  <c r="U45" i="6" s="1"/>
  <c r="W40" i="6"/>
  <c r="O41" i="6"/>
  <c r="O46" i="6" s="1"/>
  <c r="Q41" i="6"/>
  <c r="Q46" i="6" s="1"/>
  <c r="R41" i="6"/>
  <c r="T41" i="6"/>
  <c r="T46" i="6" s="1"/>
  <c r="U41" i="6"/>
  <c r="U46" i="6" s="1"/>
  <c r="V41" i="6"/>
  <c r="V46" i="6" s="1"/>
  <c r="X46" i="6" s="1"/>
  <c r="W41" i="6"/>
  <c r="T27" i="6"/>
  <c r="U27" i="6"/>
  <c r="V27" i="6"/>
  <c r="W27" i="6"/>
  <c r="X27" i="6" s="1"/>
  <c r="O27" i="6"/>
  <c r="Q27" i="6"/>
  <c r="R27" i="6"/>
  <c r="AE9" i="1" l="1"/>
  <c r="AR9" i="1" s="1"/>
  <c r="AC8" i="1"/>
  <c r="AP8" i="1" s="1"/>
  <c r="AE10" i="1"/>
  <c r="AR10" i="1" s="1"/>
  <c r="AE8" i="1"/>
  <c r="AR8" i="1" s="1"/>
  <c r="AW10" i="1"/>
  <c r="AD13" i="1"/>
  <c r="AQ13" i="1" s="1"/>
  <c r="BC13" i="1"/>
  <c r="AE12" i="1"/>
  <c r="AR12" i="1" s="1"/>
  <c r="AW11" i="1"/>
  <c r="AC11" i="1"/>
  <c r="AP11" i="1" s="1"/>
  <c r="AE13" i="1"/>
  <c r="AR13" i="1" s="1"/>
  <c r="AE11" i="1"/>
  <c r="AR11" i="1" s="1"/>
  <c r="AC10" i="1"/>
  <c r="AP10" i="1" s="1"/>
  <c r="AD7" i="1"/>
  <c r="AQ7" i="1" s="1"/>
  <c r="BC7" i="1"/>
  <c r="AD11" i="1"/>
  <c r="AQ11" i="1" s="1"/>
  <c r="BC11" i="1"/>
  <c r="AC9" i="1"/>
  <c r="AP9" i="1" s="1"/>
  <c r="AC12" i="1"/>
  <c r="AP12" i="1" s="1"/>
  <c r="AC13" i="1"/>
  <c r="AP13" i="1" s="1"/>
  <c r="AE7" i="1"/>
  <c r="AR7" i="1" s="1"/>
  <c r="X40" i="6"/>
  <c r="W45" i="6"/>
  <c r="X41" i="6"/>
  <c r="W46" i="6"/>
  <c r="X28" i="6"/>
  <c r="W33" i="6"/>
  <c r="U53" i="6"/>
  <c r="O53" i="6"/>
  <c r="T8" i="6"/>
  <c r="U8" i="6"/>
  <c r="V8" i="6"/>
  <c r="V11" i="6" s="1"/>
  <c r="X11" i="6" s="1"/>
  <c r="W8" i="6"/>
  <c r="U17" i="6"/>
  <c r="V17" i="6"/>
  <c r="W17" i="6"/>
  <c r="X17" i="6" s="1"/>
  <c r="T18" i="6"/>
  <c r="U18" i="6"/>
  <c r="V18" i="6"/>
  <c r="W18" i="6"/>
  <c r="X18" i="6" s="1"/>
  <c r="W7" i="6"/>
  <c r="X7" i="6" s="1"/>
  <c r="V7" i="6"/>
  <c r="U7" i="6"/>
  <c r="O8" i="6"/>
  <c r="O11" i="6" s="1"/>
  <c r="R8" i="6"/>
  <c r="N17" i="6"/>
  <c r="O17" i="6"/>
  <c r="O20" i="6" s="1"/>
  <c r="R17" i="6"/>
  <c r="N18" i="6"/>
  <c r="O18" i="6"/>
  <c r="O21" i="6" s="1"/>
  <c r="R18" i="6"/>
  <c r="O7" i="6"/>
  <c r="S8" i="5"/>
  <c r="T8" i="5"/>
  <c r="U8" i="5"/>
  <c r="W8" i="5" s="1"/>
  <c r="V8" i="5"/>
  <c r="S10" i="5"/>
  <c r="T10" i="5"/>
  <c r="U10" i="5"/>
  <c r="W10" i="5" s="1"/>
  <c r="V10" i="5"/>
  <c r="S12" i="5"/>
  <c r="T12" i="5"/>
  <c r="U12" i="5"/>
  <c r="W12" i="5" s="1"/>
  <c r="V12" i="5"/>
  <c r="S14" i="5"/>
  <c r="AF14" i="5" s="1"/>
  <c r="AS14" i="5" s="1"/>
  <c r="T14" i="5"/>
  <c r="AG14" i="5" s="1"/>
  <c r="AT14" i="5" s="1"/>
  <c r="U14" i="5"/>
  <c r="V14" i="5"/>
  <c r="AI14" i="5" s="1"/>
  <c r="AV14" i="5" s="1"/>
  <c r="S16" i="5"/>
  <c r="AF16" i="5" s="1"/>
  <c r="AS16" i="5" s="1"/>
  <c r="T16" i="5"/>
  <c r="AG16" i="5" s="1"/>
  <c r="AT16" i="5" s="1"/>
  <c r="U16" i="5"/>
  <c r="V16" i="5"/>
  <c r="AI16" i="5" s="1"/>
  <c r="AV16" i="5" s="1"/>
  <c r="S18" i="5"/>
  <c r="AF18" i="5" s="1"/>
  <c r="AS18" i="5" s="1"/>
  <c r="T18" i="5"/>
  <c r="AG18" i="5" s="1"/>
  <c r="AT18" i="5" s="1"/>
  <c r="U18" i="5"/>
  <c r="V18" i="5"/>
  <c r="AI18" i="5" s="1"/>
  <c r="AV18" i="5" s="1"/>
  <c r="S20" i="5"/>
  <c r="T20" i="5"/>
  <c r="U20" i="5"/>
  <c r="W20" i="5" s="1"/>
  <c r="V20" i="5"/>
  <c r="S22" i="5"/>
  <c r="T22" i="5"/>
  <c r="U22" i="5"/>
  <c r="W22" i="5" s="1"/>
  <c r="V22" i="5"/>
  <c r="S24" i="5"/>
  <c r="T24" i="5"/>
  <c r="U24" i="5"/>
  <c r="W24" i="5" s="1"/>
  <c r="V24" i="5"/>
  <c r="S26" i="5"/>
  <c r="T26" i="5"/>
  <c r="U26" i="5"/>
  <c r="W26" i="5" s="1"/>
  <c r="V26" i="5"/>
  <c r="S28" i="5"/>
  <c r="T28" i="5"/>
  <c r="U28" i="5"/>
  <c r="W28" i="5" s="1"/>
  <c r="V28" i="5"/>
  <c r="S30" i="5"/>
  <c r="AF30" i="5" s="1"/>
  <c r="AS30" i="5" s="1"/>
  <c r="T30" i="5"/>
  <c r="AG30" i="5" s="1"/>
  <c r="AT30" i="5" s="1"/>
  <c r="U30" i="5"/>
  <c r="V30" i="5"/>
  <c r="AI30" i="5" s="1"/>
  <c r="AV30" i="5" s="1"/>
  <c r="S32" i="5"/>
  <c r="AF32" i="5" s="1"/>
  <c r="AS32" i="5" s="1"/>
  <c r="T32" i="5"/>
  <c r="U32" i="5"/>
  <c r="AH32" i="5" s="1"/>
  <c r="V32" i="5"/>
  <c r="W32" i="5"/>
  <c r="S34" i="5"/>
  <c r="T34" i="5"/>
  <c r="U34" i="5"/>
  <c r="W34" i="5" s="1"/>
  <c r="V34" i="5"/>
  <c r="S36" i="5"/>
  <c r="T36" i="5"/>
  <c r="U36" i="5"/>
  <c r="W36" i="5" s="1"/>
  <c r="V36" i="5"/>
  <c r="S38" i="5"/>
  <c r="T38" i="5"/>
  <c r="U38" i="5"/>
  <c r="W38" i="5" s="1"/>
  <c r="V38" i="5"/>
  <c r="S40" i="5"/>
  <c r="T40" i="5"/>
  <c r="U40" i="5"/>
  <c r="W40" i="5" s="1"/>
  <c r="V40" i="5"/>
  <c r="H12" i="1"/>
  <c r="U12" i="1" s="1"/>
  <c r="H11" i="1"/>
  <c r="H10" i="1"/>
  <c r="H9" i="1"/>
  <c r="H8" i="1"/>
  <c r="U8" i="1" s="1"/>
  <c r="H7" i="1"/>
  <c r="U7" i="1" s="1"/>
  <c r="M6" i="1"/>
  <c r="S6" i="1" s="1"/>
  <c r="K6" i="1"/>
  <c r="R6" i="1" s="1"/>
  <c r="H6" i="1"/>
  <c r="U6" i="1" s="1"/>
  <c r="Q7" i="2"/>
  <c r="AD7" i="2" s="1"/>
  <c r="AQ7" i="2" s="1"/>
  <c r="R7" i="2"/>
  <c r="AE7" i="2" s="1"/>
  <c r="AR7" i="2" s="1"/>
  <c r="S7" i="2"/>
  <c r="AF7" i="2" s="1"/>
  <c r="AS7" i="2" s="1"/>
  <c r="T7" i="2"/>
  <c r="AG7" i="2" s="1"/>
  <c r="AT7" i="2" s="1"/>
  <c r="Q8" i="2"/>
  <c r="AD8" i="2" s="1"/>
  <c r="AQ8" i="2" s="1"/>
  <c r="S8" i="2"/>
  <c r="AF8" i="2" s="1"/>
  <c r="AS8" i="2" s="1"/>
  <c r="T8" i="2"/>
  <c r="AG8" i="2" s="1"/>
  <c r="AT8" i="2" s="1"/>
  <c r="Q9" i="2"/>
  <c r="AD9" i="2" s="1"/>
  <c r="AQ9" i="2" s="1"/>
  <c r="R9" i="2"/>
  <c r="AE9" i="2" s="1"/>
  <c r="AR9" i="2" s="1"/>
  <c r="S9" i="2"/>
  <c r="AF9" i="2" s="1"/>
  <c r="AS9" i="2" s="1"/>
  <c r="T9" i="2"/>
  <c r="AG9" i="2" s="1"/>
  <c r="AT9" i="2" s="1"/>
  <c r="Q10" i="2"/>
  <c r="AD10" i="2" s="1"/>
  <c r="AQ10" i="2" s="1"/>
  <c r="R10" i="2"/>
  <c r="AE10" i="2" s="1"/>
  <c r="AR10" i="2" s="1"/>
  <c r="S10" i="2"/>
  <c r="AF10" i="2" s="1"/>
  <c r="AS10" i="2" s="1"/>
  <c r="T10" i="2"/>
  <c r="AG10" i="2" s="1"/>
  <c r="AT10" i="2" s="1"/>
  <c r="Q11" i="2"/>
  <c r="AD11" i="2" s="1"/>
  <c r="AQ11" i="2" s="1"/>
  <c r="S11" i="2"/>
  <c r="AF11" i="2" s="1"/>
  <c r="AS11" i="2" s="1"/>
  <c r="T11" i="2"/>
  <c r="AG11" i="2" s="1"/>
  <c r="AT11" i="2" s="1"/>
  <c r="Q12" i="2"/>
  <c r="AD12" i="2" s="1"/>
  <c r="AQ12" i="2" s="1"/>
  <c r="R12" i="2"/>
  <c r="AE12" i="2" s="1"/>
  <c r="AR12" i="2" s="1"/>
  <c r="S12" i="2"/>
  <c r="AF12" i="2" s="1"/>
  <c r="AS12" i="2" s="1"/>
  <c r="T12" i="2"/>
  <c r="AG12" i="2" s="1"/>
  <c r="AT12" i="2" s="1"/>
  <c r="Q13" i="2"/>
  <c r="AD13" i="2" s="1"/>
  <c r="AQ13" i="2" s="1"/>
  <c r="S13" i="2"/>
  <c r="AF13" i="2" s="1"/>
  <c r="AS13" i="2" s="1"/>
  <c r="T13" i="2"/>
  <c r="AG13" i="2" s="1"/>
  <c r="AT13" i="2" s="1"/>
  <c r="Q14" i="2"/>
  <c r="S14" i="2"/>
  <c r="T14" i="2"/>
  <c r="Q15" i="2"/>
  <c r="AD15" i="2" s="1"/>
  <c r="AQ15" i="2" s="1"/>
  <c r="R15" i="2"/>
  <c r="AE15" i="2" s="1"/>
  <c r="AR15" i="2" s="1"/>
  <c r="S15" i="2"/>
  <c r="AF15" i="2" s="1"/>
  <c r="AS15" i="2" s="1"/>
  <c r="T15" i="2"/>
  <c r="AG15" i="2" s="1"/>
  <c r="AT15" i="2" s="1"/>
  <c r="Q16" i="2"/>
  <c r="AD16" i="2" s="1"/>
  <c r="AQ16" i="2" s="1"/>
  <c r="R16" i="2"/>
  <c r="AE16" i="2" s="1"/>
  <c r="AR16" i="2" s="1"/>
  <c r="S16" i="2"/>
  <c r="AF16" i="2" s="1"/>
  <c r="AS16" i="2" s="1"/>
  <c r="T16" i="2"/>
  <c r="AG16" i="2" s="1"/>
  <c r="AT16" i="2" s="1"/>
  <c r="Q17" i="2"/>
  <c r="AD17" i="2" s="1"/>
  <c r="AQ17" i="2" s="1"/>
  <c r="S17" i="2"/>
  <c r="AF17" i="2" s="1"/>
  <c r="AS17" i="2" s="1"/>
  <c r="T17" i="2"/>
  <c r="AG17" i="2" s="1"/>
  <c r="AT17" i="2" s="1"/>
  <c r="Q18" i="2"/>
  <c r="AD18" i="2" s="1"/>
  <c r="AQ18" i="2" s="1"/>
  <c r="R18" i="2"/>
  <c r="AE18" i="2" s="1"/>
  <c r="AR18" i="2" s="1"/>
  <c r="S18" i="2"/>
  <c r="AF18" i="2" s="1"/>
  <c r="AS18" i="2" s="1"/>
  <c r="T18" i="2"/>
  <c r="AG18" i="2" s="1"/>
  <c r="AT18" i="2" s="1"/>
  <c r="M6" i="2"/>
  <c r="T6" i="2" s="1"/>
  <c r="AG6" i="2" s="1"/>
  <c r="K6" i="2"/>
  <c r="H7" i="2"/>
  <c r="J7" i="2" s="1"/>
  <c r="P7" i="2" s="1"/>
  <c r="AC7" i="2" s="1"/>
  <c r="AP7" i="2" s="1"/>
  <c r="H8" i="2"/>
  <c r="H9" i="2"/>
  <c r="H10" i="2"/>
  <c r="H11" i="2"/>
  <c r="H12" i="2"/>
  <c r="H13" i="2"/>
  <c r="H14" i="2"/>
  <c r="H15" i="2"/>
  <c r="H16" i="2"/>
  <c r="H17" i="2"/>
  <c r="H18" i="2"/>
  <c r="AH12" i="1" l="1"/>
  <c r="AU12" i="1" s="1"/>
  <c r="AH6" i="1"/>
  <c r="AU6" i="1" s="1"/>
  <c r="AH7" i="1"/>
  <c r="AU7" i="1" s="1"/>
  <c r="AF6" i="1"/>
  <c r="AS6" i="1" s="1"/>
  <c r="AH8" i="1"/>
  <c r="AU8" i="1" s="1"/>
  <c r="AE6" i="1"/>
  <c r="AR6" i="1" s="1"/>
  <c r="X8" i="6"/>
  <c r="W11" i="6"/>
  <c r="AU32" i="5"/>
  <c r="AW32" i="5" s="1"/>
  <c r="AJ32" i="5"/>
  <c r="W30" i="5"/>
  <c r="AH30" i="5"/>
  <c r="U9" i="1"/>
  <c r="J9" i="1"/>
  <c r="O9" i="1" s="1"/>
  <c r="S6" i="2"/>
  <c r="AF6" i="2" s="1"/>
  <c r="Q6" i="2"/>
  <c r="AD6" i="2" s="1"/>
  <c r="W18" i="5"/>
  <c r="AH18" i="5"/>
  <c r="W16" i="5"/>
  <c r="AH16" i="5"/>
  <c r="W14" i="5"/>
  <c r="AH14" i="5"/>
  <c r="V12" i="2"/>
  <c r="AI12" i="2" s="1"/>
  <c r="AV12" i="2" s="1"/>
  <c r="J12" i="2"/>
  <c r="P12" i="2" s="1"/>
  <c r="AC12" i="2" s="1"/>
  <c r="AP12" i="2" s="1"/>
  <c r="J14" i="2"/>
  <c r="P14" i="2" s="1"/>
  <c r="V14" i="2"/>
  <c r="V7" i="2"/>
  <c r="AI7" i="2" s="1"/>
  <c r="AV7" i="2" s="1"/>
  <c r="J7" i="1"/>
  <c r="O7" i="1" s="1"/>
  <c r="V8" i="2"/>
  <c r="AI8" i="2" s="1"/>
  <c r="AV8" i="2" s="1"/>
  <c r="J8" i="2"/>
  <c r="P8" i="2" s="1"/>
  <c r="AC8" i="2" s="1"/>
  <c r="AP8" i="2" s="1"/>
  <c r="V9" i="2"/>
  <c r="AI9" i="2" s="1"/>
  <c r="AV9" i="2" s="1"/>
  <c r="J9" i="2"/>
  <c r="P9" i="2" s="1"/>
  <c r="AC9" i="2" s="1"/>
  <c r="AP9" i="2" s="1"/>
  <c r="P6" i="1"/>
  <c r="U13" i="1"/>
  <c r="J13" i="1"/>
  <c r="O13" i="1" s="1"/>
  <c r="J8" i="1"/>
  <c r="O8" i="1" s="1"/>
  <c r="V15" i="2"/>
  <c r="AI15" i="2" s="1"/>
  <c r="AV15" i="2" s="1"/>
  <c r="J15" i="2"/>
  <c r="P15" i="2" s="1"/>
  <c r="AC15" i="2" s="1"/>
  <c r="AP15" i="2" s="1"/>
  <c r="J17" i="2"/>
  <c r="P17" i="2" s="1"/>
  <c r="AC17" i="2" s="1"/>
  <c r="AP17" i="2" s="1"/>
  <c r="V17" i="2"/>
  <c r="AI17" i="2" s="1"/>
  <c r="AV17" i="2" s="1"/>
  <c r="J10" i="2"/>
  <c r="P10" i="2" s="1"/>
  <c r="AC10" i="2" s="1"/>
  <c r="AP10" i="2" s="1"/>
  <c r="V10" i="2"/>
  <c r="AI10" i="2" s="1"/>
  <c r="AV10" i="2" s="1"/>
  <c r="J6" i="1"/>
  <c r="O6" i="1" s="1"/>
  <c r="J12" i="1"/>
  <c r="O12" i="1" s="1"/>
  <c r="U10" i="1"/>
  <c r="J10" i="1"/>
  <c r="O10" i="1" s="1"/>
  <c r="J13" i="2"/>
  <c r="P13" i="2" s="1"/>
  <c r="AC13" i="2" s="1"/>
  <c r="AP13" i="2" s="1"/>
  <c r="V13" i="2"/>
  <c r="AI13" i="2" s="1"/>
  <c r="AV13" i="2" s="1"/>
  <c r="J16" i="2"/>
  <c r="P16" i="2" s="1"/>
  <c r="AC16" i="2" s="1"/>
  <c r="AP16" i="2" s="1"/>
  <c r="V16" i="2"/>
  <c r="AI16" i="2" s="1"/>
  <c r="AV16" i="2" s="1"/>
  <c r="J18" i="2"/>
  <c r="P18" i="2" s="1"/>
  <c r="AC18" i="2" s="1"/>
  <c r="AP18" i="2" s="1"/>
  <c r="V18" i="2"/>
  <c r="AI18" i="2" s="1"/>
  <c r="AV18" i="2" s="1"/>
  <c r="V11" i="2"/>
  <c r="AI11" i="2" s="1"/>
  <c r="AV11" i="2" s="1"/>
  <c r="J11" i="2"/>
  <c r="P11" i="2" s="1"/>
  <c r="AC11" i="2" s="1"/>
  <c r="AP11" i="2" s="1"/>
  <c r="U11" i="1"/>
  <c r="J11" i="1"/>
  <c r="O11" i="1" s="1"/>
  <c r="H6" i="2"/>
  <c r="V6" i="2" s="1"/>
  <c r="AI6" i="2" s="1"/>
  <c r="AV6" i="2" s="1"/>
  <c r="N8" i="5"/>
  <c r="P8" i="5"/>
  <c r="Q8" i="5"/>
  <c r="N10" i="5"/>
  <c r="P10" i="5"/>
  <c r="Q10" i="5"/>
  <c r="N12" i="5"/>
  <c r="P12" i="5"/>
  <c r="Q12" i="5"/>
  <c r="N14" i="5"/>
  <c r="AA14" i="5" s="1"/>
  <c r="AN14" i="5" s="1"/>
  <c r="P14" i="5"/>
  <c r="AC14" i="5" s="1"/>
  <c r="AP14" i="5" s="1"/>
  <c r="Q14" i="5"/>
  <c r="AD14" i="5" s="1"/>
  <c r="AQ14" i="5" s="1"/>
  <c r="N16" i="5"/>
  <c r="AA16" i="5" s="1"/>
  <c r="AN16" i="5" s="1"/>
  <c r="P16" i="5"/>
  <c r="AC16" i="5" s="1"/>
  <c r="AP16" i="5" s="1"/>
  <c r="Q16" i="5"/>
  <c r="AD16" i="5" s="1"/>
  <c r="AQ16" i="5" s="1"/>
  <c r="N18" i="5"/>
  <c r="AA18" i="5" s="1"/>
  <c r="AN18" i="5" s="1"/>
  <c r="P18" i="5"/>
  <c r="AC18" i="5" s="1"/>
  <c r="AP18" i="5" s="1"/>
  <c r="Q18" i="5"/>
  <c r="AD18" i="5" s="1"/>
  <c r="AQ18" i="5" s="1"/>
  <c r="N20" i="5"/>
  <c r="P20" i="5"/>
  <c r="Q20" i="5"/>
  <c r="M22" i="5"/>
  <c r="N22" i="5"/>
  <c r="P22" i="5"/>
  <c r="Q22" i="5"/>
  <c r="N24" i="5"/>
  <c r="P24" i="5"/>
  <c r="Q24" i="5"/>
  <c r="N26" i="5"/>
  <c r="P26" i="5"/>
  <c r="Q26" i="5"/>
  <c r="N28" i="5"/>
  <c r="P28" i="5"/>
  <c r="Q28" i="5"/>
  <c r="N30" i="5"/>
  <c r="AA30" i="5" s="1"/>
  <c r="AN30" i="5" s="1"/>
  <c r="P30" i="5"/>
  <c r="AC30" i="5" s="1"/>
  <c r="AP30" i="5" s="1"/>
  <c r="Q30" i="5"/>
  <c r="AD30" i="5" s="1"/>
  <c r="AQ30" i="5" s="1"/>
  <c r="N32" i="5"/>
  <c r="AA32" i="5" s="1"/>
  <c r="AN32" i="5" s="1"/>
  <c r="P32" i="5"/>
  <c r="AC32" i="5" s="1"/>
  <c r="AP32" i="5" s="1"/>
  <c r="N34" i="5"/>
  <c r="AA34" i="5" s="1"/>
  <c r="AN34" i="5" s="1"/>
  <c r="P34" i="5"/>
  <c r="AC34" i="5" s="1"/>
  <c r="AP34" i="5" s="1"/>
  <c r="Q34" i="5"/>
  <c r="AD34" i="5" s="1"/>
  <c r="AQ34" i="5" s="1"/>
  <c r="N36" i="5"/>
  <c r="AA36" i="5" s="1"/>
  <c r="AN36" i="5" s="1"/>
  <c r="P36" i="5"/>
  <c r="AC36" i="5" s="1"/>
  <c r="AP36" i="5" s="1"/>
  <c r="Q36" i="5"/>
  <c r="AD36" i="5" s="1"/>
  <c r="AQ36" i="5" s="1"/>
  <c r="N38" i="5"/>
  <c r="AA38" i="5" s="1"/>
  <c r="AN38" i="5" s="1"/>
  <c r="P38" i="5"/>
  <c r="AC38" i="5" s="1"/>
  <c r="AP38" i="5" s="1"/>
  <c r="Q38" i="5"/>
  <c r="AD38" i="5" s="1"/>
  <c r="AQ38" i="5" s="1"/>
  <c r="N40" i="5"/>
  <c r="AA40" i="5" s="1"/>
  <c r="AN40" i="5" s="1"/>
  <c r="P40" i="5"/>
  <c r="AC40" i="5" s="1"/>
  <c r="AP40" i="5" s="1"/>
  <c r="Q40" i="5"/>
  <c r="AD40" i="5" s="1"/>
  <c r="AQ40" i="5" s="1"/>
  <c r="P6" i="5"/>
  <c r="N6" i="5"/>
  <c r="G12" i="5"/>
  <c r="M12" i="5" s="1"/>
  <c r="G14" i="5"/>
  <c r="M14" i="5" s="1"/>
  <c r="Z14" i="5" s="1"/>
  <c r="AM14" i="5" s="1"/>
  <c r="G16" i="5"/>
  <c r="M16" i="5" s="1"/>
  <c r="Z16" i="5" s="1"/>
  <c r="AM16" i="5" s="1"/>
  <c r="G18" i="5"/>
  <c r="M18" i="5" s="1"/>
  <c r="Z18" i="5" s="1"/>
  <c r="AM18" i="5" s="1"/>
  <c r="G20" i="5"/>
  <c r="M20" i="5" s="1"/>
  <c r="G22" i="5"/>
  <c r="G24" i="5"/>
  <c r="M24" i="5" s="1"/>
  <c r="G26" i="5"/>
  <c r="M26" i="5" s="1"/>
  <c r="G28" i="5"/>
  <c r="M28" i="5" s="1"/>
  <c r="G30" i="5"/>
  <c r="M30" i="5" s="1"/>
  <c r="Z30" i="5" s="1"/>
  <c r="AM30" i="5" s="1"/>
  <c r="G32" i="5"/>
  <c r="M32" i="5" s="1"/>
  <c r="Z32" i="5" s="1"/>
  <c r="AM32" i="5" s="1"/>
  <c r="G34" i="5"/>
  <c r="M34" i="5" s="1"/>
  <c r="Z34" i="5" s="1"/>
  <c r="AM34" i="5" s="1"/>
  <c r="G36" i="5"/>
  <c r="M36" i="5" s="1"/>
  <c r="Z36" i="5" s="1"/>
  <c r="AM36" i="5" s="1"/>
  <c r="G38" i="5"/>
  <c r="M38" i="5" s="1"/>
  <c r="Z38" i="5" s="1"/>
  <c r="AM38" i="5" s="1"/>
  <c r="G40" i="5"/>
  <c r="M40" i="5" s="1"/>
  <c r="Z40" i="5" s="1"/>
  <c r="AM40" i="5" s="1"/>
  <c r="G10" i="5"/>
  <c r="M10" i="5" s="1"/>
  <c r="G8" i="5"/>
  <c r="M8" i="5" s="1"/>
  <c r="G6" i="5"/>
  <c r="M6" i="5" s="1"/>
  <c r="AC6" i="1" l="1"/>
  <c r="AP6" i="1" s="1"/>
  <c r="AH11" i="1"/>
  <c r="AU11" i="1" s="1"/>
  <c r="AB9" i="1"/>
  <c r="AO9" i="1" s="1"/>
  <c r="AB12" i="1"/>
  <c r="AO12" i="1" s="1"/>
  <c r="AB7" i="1"/>
  <c r="AO7" i="1" s="1"/>
  <c r="AB11" i="1"/>
  <c r="AO11" i="1" s="1"/>
  <c r="AB10" i="1"/>
  <c r="AO10" i="1" s="1"/>
  <c r="AH9" i="1"/>
  <c r="AU9" i="1" s="1"/>
  <c r="AB6" i="1"/>
  <c r="AO6" i="1" s="1"/>
  <c r="AB13" i="1"/>
  <c r="AO13" i="1" s="1"/>
  <c r="AH10" i="1"/>
  <c r="AU10" i="1" s="1"/>
  <c r="AB8" i="1"/>
  <c r="AO8" i="1" s="1"/>
  <c r="AH13" i="1"/>
  <c r="AU13" i="1" s="1"/>
  <c r="AJ14" i="5"/>
  <c r="AU14" i="5"/>
  <c r="AW14" i="5" s="1"/>
  <c r="AJ30" i="5"/>
  <c r="AU30" i="5"/>
  <c r="AW30" i="5" s="1"/>
  <c r="AU16" i="5"/>
  <c r="AW16" i="5" s="1"/>
  <c r="AJ16" i="5"/>
  <c r="AJ18" i="5"/>
  <c r="AU18" i="5"/>
  <c r="AW18" i="5" s="1"/>
  <c r="J6" i="2"/>
  <c r="P6" i="2" s="1"/>
  <c r="AC6" i="2" s="1"/>
  <c r="W53" i="6" l="1"/>
  <c r="V53" i="6"/>
  <c r="H27" i="6"/>
  <c r="N27" i="6" s="1"/>
  <c r="H41" i="6"/>
  <c r="N41" i="6" s="1"/>
  <c r="N46" i="6" s="1"/>
  <c r="H53" i="6"/>
  <c r="N53" i="6" s="1"/>
  <c r="AI32" i="5"/>
  <c r="AV32" i="5" s="1"/>
  <c r="AI34" i="5"/>
  <c r="AV34" i="5" s="1"/>
  <c r="AI36" i="5"/>
  <c r="AV36" i="5" s="1"/>
  <c r="AI38" i="5"/>
  <c r="AV38" i="5" s="1"/>
  <c r="AI40" i="5"/>
  <c r="AV40" i="5" s="1"/>
  <c r="AG32" i="5"/>
  <c r="AT32" i="5" s="1"/>
  <c r="AG34" i="5"/>
  <c r="AT34" i="5" s="1"/>
  <c r="AG36" i="5"/>
  <c r="AT36" i="5" s="1"/>
  <c r="AG38" i="5"/>
  <c r="AT38" i="5" s="1"/>
  <c r="AG40" i="5"/>
  <c r="AT40" i="5" s="1"/>
  <c r="AF34" i="5"/>
  <c r="AS34" i="5" s="1"/>
  <c r="AF36" i="5"/>
  <c r="AS36" i="5" s="1"/>
  <c r="AF38" i="5"/>
  <c r="AS38" i="5" s="1"/>
  <c r="AF40" i="5"/>
  <c r="AS40" i="5" s="1"/>
  <c r="AH40" i="5" l="1"/>
  <c r="AH38" i="5"/>
  <c r="AH36" i="5"/>
  <c r="AH34" i="5"/>
  <c r="AU34" i="5" l="1"/>
  <c r="AW34" i="5" s="1"/>
  <c r="AJ34" i="5"/>
  <c r="AU36" i="5"/>
  <c r="AW36" i="5" s="1"/>
  <c r="AJ36" i="5"/>
  <c r="AU38" i="5"/>
  <c r="AW38" i="5" s="1"/>
  <c r="AJ38" i="5"/>
  <c r="AU40" i="5"/>
  <c r="AW40" i="5" s="1"/>
  <c r="AJ40" i="5"/>
</calcChain>
</file>

<file path=xl/sharedStrings.xml><?xml version="1.0" encoding="utf-8"?>
<sst xmlns="http://schemas.openxmlformats.org/spreadsheetml/2006/main" count="1127" uniqueCount="409">
  <si>
    <t>团号</t>
  </si>
  <si>
    <t>主要景点</t>
  </si>
  <si>
    <t>天数</t>
  </si>
  <si>
    <t>出发日期</t>
  </si>
  <si>
    <t>免费者</t>
  </si>
  <si>
    <t>4 th</t>
  </si>
  <si>
    <t>价格</t>
  </si>
  <si>
    <t>大峽谷、拉斯維加斯、舊金山、優勝美地、赫氏古堡</t>
  </si>
  <si>
    <t>VG2(未上）</t>
  </si>
  <si>
    <t>VG4(未上）</t>
  </si>
  <si>
    <t>VSG4(未上）</t>
  </si>
  <si>
    <t>单人房</t>
  </si>
  <si>
    <t>双人房</t>
  </si>
  <si>
    <t>三人房</t>
  </si>
  <si>
    <t>四人房</t>
  </si>
  <si>
    <t>儿童</t>
  </si>
  <si>
    <t>團號</t>
  </si>
  <si>
    <t>行程</t>
  </si>
  <si>
    <t>天數</t>
  </si>
  <si>
    <t>出發日期</t>
  </si>
  <si>
    <t>賣價（每人）</t>
  </si>
  <si>
    <t>双人</t>
  </si>
  <si>
    <t>三人</t>
  </si>
  <si>
    <t>四人</t>
  </si>
  <si>
    <t>單人房</t>
  </si>
  <si>
    <t>YS4</t>
  </si>
  <si>
    <t>鹽湖城進出</t>
  </si>
  <si>
    <t>YS5</t>
  </si>
  <si>
    <t>黃石公園、包偉湖、布萊斯峽谷</t>
  </si>
  <si>
    <t>YS6</t>
  </si>
  <si>
    <t>黃石公園、玻璃橋、拉斯維加斯</t>
  </si>
  <si>
    <t>鹽湖城進/拉斯維加斯出</t>
  </si>
  <si>
    <t>YS7</t>
  </si>
  <si>
    <t>黃石公園、西峽谷、包偉湖、</t>
  </si>
  <si>
    <t>布萊斯峽谷、拉斯維加斯</t>
  </si>
  <si>
    <t>YSG</t>
  </si>
  <si>
    <t>黃石公園、玻璃橋、包偉湖、布萊斯峽谷、舊金山、優勝美地、赫氏古堡</t>
  </si>
  <si>
    <t>FYS</t>
  </si>
  <si>
    <t>(New)</t>
  </si>
  <si>
    <t>舊金山、優勝美地、黃石公園、包偉湖、布萊斯峽谷、西峽谷、拉斯維加斯</t>
  </si>
  <si>
    <t>舊金山進/拉斯維加斯或洛杉磯出</t>
  </si>
  <si>
    <t>FYS1</t>
  </si>
  <si>
    <t>MA5</t>
  </si>
  <si>
    <t>黃石公園、總統巨石、拱門、丹佛</t>
  </si>
  <si>
    <t>丹佛進/鹽湖城出</t>
  </si>
  <si>
    <t>MA6</t>
  </si>
  <si>
    <t>丹佛進出</t>
  </si>
  <si>
    <t>MB6</t>
  </si>
  <si>
    <t>MB7</t>
  </si>
  <si>
    <t>黃石公園、總統巨石、拱門、拉斯維加斯</t>
  </si>
  <si>
    <t>MB8</t>
  </si>
  <si>
    <t>黃石公園、總統巨石、拱門、西峽谷、拉斯維加斯</t>
  </si>
  <si>
    <t>MSF</t>
  </si>
  <si>
    <t>黃石公園、總統巨石、拱門、拉斯維加斯、舊金山、優勝美地</t>
  </si>
  <si>
    <t>MSF1</t>
  </si>
  <si>
    <t>（迪士尼/海洋世界/環球影城/購物）</t>
  </si>
  <si>
    <t>FMB</t>
  </si>
  <si>
    <t>舊金山、優勝美地、黃石公園、總統巨石、拱門、拉斯維加斯</t>
  </si>
  <si>
    <t>FMB1</t>
  </si>
  <si>
    <t>舊金山、優勝美地、黃石公園、總統巨石、拱門、西峽谷、拉斯維加斯</t>
  </si>
  <si>
    <t>FMB2</t>
  </si>
  <si>
    <t>黃石公園、總統巨石、拱門、拉斯維加斯、舊金山、優勝美地、加一自選項目</t>
  </si>
  <si>
    <t>（迪士尼/海洋世界/環球影城/購物/市區游）</t>
  </si>
  <si>
    <t>FMB3</t>
  </si>
  <si>
    <t>第三人</t>
  </si>
  <si>
    <t>第四人</t>
  </si>
  <si>
    <t>单人</t>
  </si>
  <si>
    <t>单人房差</t>
  </si>
  <si>
    <t xml:space="preserve"> 2 nd</t>
  </si>
  <si>
    <t>海鸥建议卖价</t>
  </si>
  <si>
    <t>卖价</t>
  </si>
  <si>
    <t>底价</t>
  </si>
  <si>
    <t>底价计算公式</t>
  </si>
  <si>
    <t>底價（每人）</t>
  </si>
  <si>
    <t>(买二送一）</t>
  </si>
  <si>
    <t>2nd</t>
  </si>
  <si>
    <t>海鸥底价</t>
  </si>
  <si>
    <t>单人房：           双人房单价的底价+单人房差</t>
  </si>
  <si>
    <t>双人房/人：   双人房单价的底价</t>
  </si>
  <si>
    <t>三人房/人：   双人房单价的底价*2/3</t>
  </si>
  <si>
    <t>四人房/人：   （双人房单价的底价*2+第四人价格）/4</t>
  </si>
  <si>
    <t>4 th/儿童</t>
  </si>
  <si>
    <t>4th/儿童</t>
  </si>
  <si>
    <t>拉斯維加斯、洛杉矶進/鹽湖城出</t>
  </si>
  <si>
    <t>拉斯維加斯進、洛杉矶/拉斯維加斯或洛杉磯出</t>
  </si>
  <si>
    <t>拉斯維加斯、洛杉矶進/洛杉磯出</t>
  </si>
  <si>
    <t>拉斯維加斯、洛杉矶進/拉斯維加斯或洛杉磯出</t>
  </si>
  <si>
    <t>舊金山、優勝美地、黃石公園、包偉湖、布萊斯峽谷、西峽谷、拉斯維加斯、加一自選項（迪士尼/海洋世界/環球影城/購物/市區游）</t>
  </si>
  <si>
    <t>黃石公園、總統巨石、拱門、拉斯維加斯、舊金山、優勝美地、西峽谷、加一自選項目</t>
  </si>
  <si>
    <t xml:space="preserve">黃石公園、鹽湖城   </t>
  </si>
  <si>
    <t>ID=173</t>
  </si>
  <si>
    <t xml:space="preserve">ID </t>
  </si>
  <si>
    <t>ID=175</t>
  </si>
  <si>
    <t>ID=174</t>
  </si>
  <si>
    <t>ID=316</t>
  </si>
  <si>
    <t>ID=180</t>
  </si>
  <si>
    <t>ID=616</t>
  </si>
  <si>
    <t>ID=608</t>
  </si>
  <si>
    <t>ID=628</t>
  </si>
  <si>
    <t>ID=1593</t>
  </si>
  <si>
    <t>ID=1639</t>
  </si>
  <si>
    <t>ID=1575</t>
  </si>
  <si>
    <t>ID=1364</t>
  </si>
  <si>
    <t>ID=603</t>
  </si>
  <si>
    <t>ID=604</t>
  </si>
  <si>
    <t>ID=178</t>
  </si>
  <si>
    <t>ID=179</t>
  </si>
  <si>
    <t>ID=1585</t>
  </si>
  <si>
    <t>ID=1586</t>
  </si>
  <si>
    <t>ID=606</t>
  </si>
  <si>
    <t>ID=607</t>
  </si>
  <si>
    <t>ID=1587</t>
  </si>
  <si>
    <t>ID=1588</t>
  </si>
  <si>
    <t>ID=1592</t>
  </si>
  <si>
    <t>ID=1589</t>
  </si>
  <si>
    <t>ID=1590</t>
  </si>
  <si>
    <t>ID=1591</t>
  </si>
  <si>
    <r>
      <t xml:space="preserve">大峽谷、兩晚拉斯維加斯、1 大主題公園; </t>
    </r>
    <r>
      <rPr>
        <sz val="11"/>
        <color theme="5" tint="-0.249977111117893"/>
        <rFont val="Calibri"/>
        <family val="2"/>
        <scheme val="minor"/>
      </rPr>
      <t>出发日期：週一、三、六、日</t>
    </r>
  </si>
  <si>
    <r>
      <t xml:space="preserve">大峽谷、兩晚拉斯維加斯、環球影城、1大主題公園 </t>
    </r>
    <r>
      <rPr>
        <sz val="11"/>
        <color theme="5" tint="-0.249977111117893"/>
        <rFont val="Calibri"/>
        <family val="2"/>
        <scheme val="minor"/>
      </rPr>
      <t>出发日期：週一、三、六、日</t>
    </r>
  </si>
  <si>
    <r>
      <t xml:space="preserve">大峽谷、兩晚拉斯維加斯、海洋世界、環球影城、1 大主題公園， </t>
    </r>
    <r>
      <rPr>
        <sz val="11"/>
        <color theme="5" tint="-0.249977111117893"/>
        <rFont val="Calibri"/>
        <family val="2"/>
        <scheme val="minor"/>
      </rPr>
      <t>出发日期：週一、三、六</t>
    </r>
  </si>
  <si>
    <r>
      <t xml:space="preserve">大峽谷、兩晚拉斯維加斯、舊金山、優勝美地、赫氏古堡、1大主題公園， </t>
    </r>
    <r>
      <rPr>
        <sz val="11"/>
        <color theme="5" tint="-0.249977111117893"/>
        <rFont val="Calibri"/>
        <family val="2"/>
        <scheme val="minor"/>
      </rPr>
      <t>出发日期：週三、六、日</t>
    </r>
  </si>
  <si>
    <r>
      <t xml:space="preserve">大峽谷、兩晚拉斯維加斯、舊金山、
優勝美地、赫氏古堡， </t>
    </r>
    <r>
      <rPr>
        <sz val="11"/>
        <color theme="5" tint="-0.249977111117893"/>
        <rFont val="Calibri"/>
        <family val="2"/>
        <scheme val="minor"/>
      </rPr>
      <t>出发日期：週三、日</t>
    </r>
  </si>
  <si>
    <r>
      <t>大峽谷、兩晚拉斯維加斯、舊金山、赫氏古堡、優勝美地、環球影城、1大主題公園</t>
    </r>
    <r>
      <rPr>
        <sz val="11"/>
        <color theme="5" tint="-0.249977111117893"/>
        <rFont val="Calibri"/>
        <family val="2"/>
        <scheme val="minor"/>
      </rPr>
      <t>出发日期：周一，三、六、日</t>
    </r>
  </si>
  <si>
    <r>
      <t>大峽谷、兩晚拉斯維加斯、舊金山、赫氏古堡、優勝美地、環球影城、海洋世界、1大主題公園，</t>
    </r>
    <r>
      <rPr>
        <sz val="11"/>
        <color theme="5" tint="-0.249977111117893"/>
        <rFont val="Calibri"/>
        <family val="2"/>
        <scheme val="minor"/>
      </rPr>
      <t>出发日期：一，三、六、日</t>
    </r>
  </si>
  <si>
    <r>
      <t>大峽谷、3晚拉斯維加斯、
         1大主題公園，</t>
    </r>
    <r>
      <rPr>
        <sz val="11"/>
        <color theme="5" tint="-0.249977111117893"/>
        <rFont val="Calibri"/>
        <family val="2"/>
        <scheme val="minor"/>
      </rPr>
      <t>出发日期：週三、六</t>
    </r>
    <r>
      <rPr>
        <sz val="11"/>
        <color theme="1"/>
        <rFont val="Calibri"/>
        <family val="2"/>
        <scheme val="minor"/>
      </rPr>
      <t xml:space="preserve">
</t>
    </r>
  </si>
  <si>
    <r>
      <t>大峽谷、3晚拉斯維加斯、迪士尼、                            1大主題公園，</t>
    </r>
    <r>
      <rPr>
        <sz val="11"/>
        <color theme="5" tint="-0.249977111117893"/>
        <rFont val="Calibri"/>
        <family val="2"/>
        <scheme val="minor"/>
      </rPr>
      <t>出发日期：周三、六</t>
    </r>
  </si>
  <si>
    <r>
      <t>大峽谷、3晚拉斯維加斯、迪士尼、洛杉磯市區遊、環球影城，</t>
    </r>
    <r>
      <rPr>
        <sz val="11"/>
        <color theme="5" tint="-0.249977111117893"/>
        <rFont val="Calibri"/>
        <family val="2"/>
        <scheme val="minor"/>
      </rPr>
      <t>出发日期：周三</t>
    </r>
  </si>
  <si>
    <r>
      <t>大峽谷、拉斯維加斯、舊金山、優勝美地、赫氏古堡，</t>
    </r>
    <r>
      <rPr>
        <sz val="11"/>
        <color theme="5" tint="-0.249977111117893"/>
        <rFont val="Calibri"/>
        <family val="2"/>
        <scheme val="minor"/>
      </rPr>
      <t>出发日期：周六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</si>
  <si>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大峽谷、3晚拉斯維加斯、舊金山、優勝美地、赫氏古堡、1大主題公園， </t>
    </r>
    <r>
      <rPr>
        <sz val="11"/>
        <color theme="5" tint="-0.249977111117893"/>
        <rFont val="Calibri"/>
        <family val="2"/>
        <scheme val="minor"/>
      </rPr>
      <t>出发日期：周三、六</t>
    </r>
    <r>
      <rPr>
        <sz val="11"/>
        <color theme="1"/>
        <rFont val="Calibri"/>
        <family val="2"/>
        <scheme val="minor"/>
      </rPr>
      <t xml:space="preserve">
</t>
    </r>
  </si>
  <si>
    <r>
      <t>大峽谷、3晚拉斯維加斯、舊金山、赫氏古堡、優勝美地、環球影城、1大主題公園，</t>
    </r>
    <r>
      <rPr>
        <sz val="11"/>
        <color theme="5" tint="-0.249977111117893"/>
        <rFont val="Calibri"/>
        <family val="2"/>
        <scheme val="minor"/>
      </rPr>
      <t>出发日期：周三、六</t>
    </r>
  </si>
  <si>
    <r>
      <t xml:space="preserve">大峽谷、3晚拉斯維加斯、舊金山、赫氏古堡、優勝美地、環球影城、海洋世界、1大主題公園 </t>
    </r>
    <r>
      <rPr>
        <sz val="11"/>
        <color theme="5" tint="-0.249977111117893"/>
        <rFont val="Calibri"/>
        <family val="2"/>
        <scheme val="minor"/>
      </rPr>
      <t>出发日期：周三、六</t>
    </r>
  </si>
  <si>
    <r>
      <t xml:space="preserve">舊金山、優勝美地、1 大主題公園 </t>
    </r>
    <r>
      <rPr>
        <sz val="11"/>
        <color rgb="FFFF0000"/>
        <rFont val="Calibri"/>
        <family val="2"/>
        <scheme val="minor"/>
      </rPr>
      <t>出发日期：週一、三、六</t>
    </r>
  </si>
  <si>
    <r>
      <t xml:space="preserve">舊金山、優勝美地、環球影城、1 大主題
公園， </t>
    </r>
    <r>
      <rPr>
        <sz val="11"/>
        <color rgb="FFFF0000"/>
        <rFont val="Calibri"/>
        <family val="2"/>
        <scheme val="minor"/>
      </rPr>
      <t>出发日期：週一、三、六</t>
    </r>
  </si>
  <si>
    <r>
      <t xml:space="preserve">舊金山、優勝美地、海洋世界、環球影
城、1大主題公園， </t>
    </r>
    <r>
      <rPr>
        <sz val="11"/>
        <color rgb="FFFF0000"/>
        <rFont val="Calibri"/>
        <family val="2"/>
        <scheme val="minor"/>
      </rPr>
      <t>出发日期：週一、三、六</t>
    </r>
  </si>
  <si>
    <r>
      <t xml:space="preserve">大峽谷、兩晚拉斯維加斯、舊金山、優勝美地， </t>
    </r>
    <r>
      <rPr>
        <sz val="11"/>
        <color rgb="FFFF0000"/>
        <rFont val="Calibri"/>
        <family val="2"/>
        <scheme val="minor"/>
      </rPr>
      <t>出发日期：週三</t>
    </r>
  </si>
  <si>
    <r>
      <t xml:space="preserve">大峽谷、兩晚拉斯維加斯、舊金山、優
勝美地、環球影城、海洋世界、1大主題公園， </t>
    </r>
    <r>
      <rPr>
        <sz val="11"/>
        <color rgb="FFFF0000"/>
        <rFont val="Calibri"/>
        <family val="2"/>
        <scheme val="minor"/>
      </rPr>
      <t>出发日期：週一、三、六</t>
    </r>
  </si>
  <si>
    <r>
      <t>大峽谷、兩晚拉斯維加斯、舊金山、優
勝美地、環球影城、1 大主題公園，</t>
    </r>
    <r>
      <rPr>
        <sz val="11"/>
        <color rgb="FFFF0000"/>
        <rFont val="Calibri"/>
        <family val="2"/>
        <scheme val="minor"/>
      </rPr>
      <t>出发日期：週一、三、六</t>
    </r>
  </si>
  <si>
    <r>
      <t>大峽谷、兩晚拉斯維加斯、舊金山、
優勝美地、1大主題公園</t>
    </r>
    <r>
      <rPr>
        <sz val="11"/>
        <color rgb="FFFF0000"/>
        <rFont val="Calibri"/>
        <family val="2"/>
        <scheme val="minor"/>
      </rPr>
      <t>，出发日期：週三、六</t>
    </r>
  </si>
  <si>
    <r>
      <t xml:space="preserve">大峽谷、3晚拉斯維加斯、舊金山、優勝美地， </t>
    </r>
    <r>
      <rPr>
        <sz val="11"/>
        <color rgb="FFFF0000"/>
        <rFont val="Calibri"/>
        <family val="2"/>
        <scheme val="minor"/>
      </rPr>
      <t>出发日期：週三</t>
    </r>
  </si>
  <si>
    <r>
      <t xml:space="preserve">大峽谷、3晚拉斯維加斯、舊金山、優勝美地1大主題公園， </t>
    </r>
    <r>
      <rPr>
        <sz val="11"/>
        <color rgb="FFFF0000"/>
        <rFont val="Calibri"/>
        <family val="2"/>
        <scheme val="minor"/>
      </rPr>
      <t>出发日期：周三、六</t>
    </r>
  </si>
  <si>
    <r>
      <t xml:space="preserve">大峽谷、3晚拉斯維加斯、舊金山、優勝美地、環球影城、迪士尼， </t>
    </r>
    <r>
      <rPr>
        <sz val="11"/>
        <color rgb="FFFF0000"/>
        <rFont val="Calibri"/>
        <family val="2"/>
        <scheme val="minor"/>
      </rPr>
      <t>出发日期：周三、六</t>
    </r>
  </si>
  <si>
    <r>
      <t xml:space="preserve">大峽谷、3晚拉斯維加斯、舊金山、優勝美地、環球影城、洛杉磯市區
遊、1大主題公園， </t>
    </r>
    <r>
      <rPr>
        <sz val="11"/>
        <color rgb="FFFF0000"/>
        <rFont val="Calibri"/>
        <family val="2"/>
        <scheme val="minor"/>
      </rPr>
      <t>出发日期：週六</t>
    </r>
  </si>
  <si>
    <r>
      <t xml:space="preserve">大峽谷、兩晚拉斯維加斯、環球影城、1大主題公園， </t>
    </r>
    <r>
      <rPr>
        <sz val="11"/>
        <color rgb="FFFF0000"/>
        <rFont val="Calibri"/>
        <family val="2"/>
        <scheme val="minor"/>
      </rPr>
      <t>出发日期：天天</t>
    </r>
  </si>
  <si>
    <r>
      <t xml:space="preserve">大峽谷、兩晚拉斯維加斯、環球影城、海洋世界、1 大主題公園，         </t>
    </r>
    <r>
      <rPr>
        <sz val="11"/>
        <color rgb="FFFF0000"/>
        <rFont val="Calibri"/>
        <family val="2"/>
        <scheme val="minor"/>
      </rPr>
      <t>出发日期：天天</t>
    </r>
  </si>
  <si>
    <r>
      <t xml:space="preserve">舊金山、優勝美地、赫氏古堡、環球影城、1大主題公園， </t>
    </r>
    <r>
      <rPr>
        <sz val="11"/>
        <color rgb="FFFF0000"/>
        <rFont val="Calibri"/>
        <family val="2"/>
        <scheme val="minor"/>
      </rPr>
      <t>出发日期：天天</t>
    </r>
  </si>
  <si>
    <r>
      <t>舊金山、優勝美地、赫氏古堡、環球影城、海洋世界、1大主題公園，</t>
    </r>
    <r>
      <rPr>
        <sz val="11"/>
        <color rgb="FFFF0000"/>
        <rFont val="Calibri"/>
        <family val="2"/>
        <scheme val="minor"/>
      </rPr>
      <t>出发日期：天天出发</t>
    </r>
  </si>
  <si>
    <r>
      <t xml:space="preserve">大峽谷、拉斯維加斯、舊金山、赫氏古堡、優勝美地、環球影城、海洋世界、1大主題公園， </t>
    </r>
    <r>
      <rPr>
        <sz val="11"/>
        <color rgb="FFFF0000"/>
        <rFont val="Calibri"/>
        <family val="2"/>
        <scheme val="minor"/>
      </rPr>
      <t>出发日期：天天</t>
    </r>
  </si>
  <si>
    <r>
      <t xml:space="preserve">大峽谷、3晚拉斯維加斯、舊金山、赫氏古堡、優勝美地、環球影城、海洋世界、1 大主題公園，   </t>
    </r>
    <r>
      <rPr>
        <sz val="10"/>
        <color theme="5" tint="-0.249977111117893"/>
        <rFont val="Calibri"/>
        <family val="2"/>
        <scheme val="minor"/>
      </rPr>
      <t>出团日期：天天</t>
    </r>
  </si>
  <si>
    <t>天天出发</t>
  </si>
  <si>
    <t>参团日期</t>
  </si>
  <si>
    <t>节日卖价</t>
  </si>
  <si>
    <t>节日底价</t>
  </si>
  <si>
    <t>（+40）</t>
  </si>
  <si>
    <t>（+60）</t>
  </si>
  <si>
    <t>2013美西逍遥遊價格 (買2送1)</t>
  </si>
  <si>
    <t>2013美西逍遥遊價格 (買2送1)         4/01/2013开始调整</t>
  </si>
  <si>
    <t>(4/1/13-03/31/14)</t>
  </si>
  <si>
    <t xml:space="preserve">  4/1/13-03/31/14</t>
  </si>
  <si>
    <r>
      <t xml:space="preserve">2013黃石公園逍遥遊價格 </t>
    </r>
    <r>
      <rPr>
        <b/>
        <sz val="24"/>
        <color rgb="FFFF0000"/>
        <rFont val="宋体"/>
        <charset val="134"/>
      </rPr>
      <t>(買2送1)</t>
    </r>
  </si>
  <si>
    <t>4/25–10/3每週三、四、六、日出團</t>
  </si>
  <si>
    <t>4/24–10/2 每週二、三、五、六出團</t>
  </si>
  <si>
    <t>4/24–10/2 每週三、五、六出團</t>
  </si>
  <si>
    <t>4/24–9/28 每週三、六出團</t>
  </si>
  <si>
    <t>4/24–9/28每週一、五、六出團</t>
  </si>
  <si>
    <t>G1</t>
  </si>
  <si>
    <t>G2</t>
  </si>
  <si>
    <t>G3</t>
  </si>
  <si>
    <t>G4</t>
  </si>
  <si>
    <t>S1</t>
  </si>
  <si>
    <t>S2</t>
  </si>
  <si>
    <t>S3</t>
  </si>
  <si>
    <t>S4</t>
  </si>
  <si>
    <t>L1</t>
  </si>
  <si>
    <t>SG1,未显示</t>
  </si>
  <si>
    <t>SG2</t>
  </si>
  <si>
    <t>SG3</t>
  </si>
  <si>
    <t>SG4</t>
  </si>
  <si>
    <t>洛杉磯入團 (兩晚拉斯維加斯) (26% Commission)                       4/1/13-03/31/14</t>
  </si>
  <si>
    <t>週一、二、五、六、日</t>
  </si>
  <si>
    <r>
      <t xml:space="preserve">大峽谷、兩晚拉斯維加斯， </t>
    </r>
    <r>
      <rPr>
        <sz val="11"/>
        <color rgb="FFFF0000"/>
        <rFont val="Calibri"/>
        <family val="2"/>
        <scheme val="minor"/>
      </rPr>
      <t>出发日期：週一、二、五、六、日</t>
    </r>
  </si>
  <si>
    <t xml:space="preserve"> 单人</t>
  </si>
  <si>
    <t>旧网站卖价显示方式</t>
  </si>
  <si>
    <t>迪士尼樂園, 環球影城,  
市區遊, 棕榈泉購物 
 天天出發  (週三除外） 
海洋世界 天天(週二、三除外）</t>
  </si>
  <si>
    <t xml:space="preserve">迪士尼樂園, 環球影城,  
海洋世界,市區遊, 棕榈泉購物 
天天出發 </t>
  </si>
  <si>
    <t xml:space="preserve">迪士尼樂園, 環球影城,  
海洋世界,市區遊, 棕榈泉購物
天天出發 </t>
  </si>
  <si>
    <t xml:space="preserve">週二、四、五、日 </t>
  </si>
  <si>
    <t>迪士尼樂園, 環球影城,  
市區遊, 棕榈泉購物 
天天出發 
海洋世界 週一、三、四、六</t>
  </si>
  <si>
    <t xml:space="preserve">天天出發  (週三、日除外) </t>
  </si>
  <si>
    <t xml:space="preserve">迪士尼樂園, 環球影城,  
市區遊, 棕榈泉購物 
天天出發 
海洋世界 天天  (週六除外） </t>
  </si>
  <si>
    <t>迪士尼樂園, 環球影城,  
海洋世界,市區遊, 棕榈泉購物
天天出發</t>
  </si>
  <si>
    <r>
      <t>舊金山、優勝美地、赫氏古堡，</t>
    </r>
    <r>
      <rPr>
        <sz val="11"/>
        <color rgb="FFFF0000"/>
        <rFont val="Calibri"/>
        <family val="2"/>
        <scheme val="minor"/>
      </rPr>
      <t>出发日期：週二、四、五、日</t>
    </r>
  </si>
  <si>
    <r>
      <t xml:space="preserve">大峽谷、兩晚拉斯維加斯、1 大主題公園， </t>
    </r>
    <r>
      <rPr>
        <sz val="11"/>
        <color rgb="FFFF0000"/>
        <rFont val="Calibri"/>
        <family val="2"/>
        <scheme val="minor"/>
      </rPr>
      <t>出发日期：一、四、五、六、日</t>
    </r>
  </si>
  <si>
    <r>
      <t xml:space="preserve">環球影城、海洋世界、1 大主題公園，  </t>
    </r>
    <r>
      <rPr>
        <sz val="11"/>
        <color rgb="FFFF0000"/>
        <rFont val="Calibri"/>
        <family val="2"/>
        <scheme val="minor"/>
      </rPr>
      <t>出发日期：天天</t>
    </r>
  </si>
  <si>
    <r>
      <t xml:space="preserve">大峽谷、拉斯維加斯、舊金山、赫氏古堡、優勝美地、環球影城、1大公園， </t>
    </r>
    <r>
      <rPr>
        <sz val="11"/>
        <color rgb="FFFF0000"/>
        <rFont val="Calibri"/>
        <family val="2"/>
        <scheme val="minor"/>
      </rPr>
      <t>出发日期：天天</t>
    </r>
  </si>
  <si>
    <r>
      <t xml:space="preserve">大峽谷、拉斯維加斯、舊金山、優勝美地、赫氏古堡、1大主題公園,              </t>
    </r>
    <r>
      <rPr>
        <sz val="11"/>
        <color rgb="FFFF0000"/>
        <rFont val="Calibri"/>
        <family val="2"/>
        <scheme val="minor"/>
      </rPr>
      <t>出发日期：一、二、三、四、五、日</t>
    </r>
  </si>
  <si>
    <r>
      <t xml:space="preserve">舊金山、優勝美地、赫氏古堡、1 大主題公園， </t>
    </r>
    <r>
      <rPr>
        <sz val="11"/>
        <color rgb="FFFF0000"/>
        <rFont val="Calibri"/>
        <family val="2"/>
        <scheme val="minor"/>
      </rPr>
      <t>出发日期：周一、三、四、六</t>
    </r>
  </si>
  <si>
    <t>B1</t>
  </si>
  <si>
    <t>B2</t>
  </si>
  <si>
    <t>B3</t>
  </si>
  <si>
    <t>B4</t>
  </si>
  <si>
    <t>SB1</t>
  </si>
  <si>
    <t>SB2</t>
  </si>
  <si>
    <t>SB3</t>
  </si>
  <si>
    <t>SB4</t>
  </si>
  <si>
    <t>单人房：           双人房单价的卖价*0.72+单人房差</t>
  </si>
  <si>
    <t>双人房/人：   双人房单价的卖价*0.72</t>
  </si>
  <si>
    <t>三人房/人：   （双人房单价的卖价*2*0.72+第三人价格）/3</t>
  </si>
  <si>
    <t>四人房/人：   （双人房单价的卖价*2*0.72+第三人价格+第四人价格*0.72）/4</t>
  </si>
  <si>
    <t>ID</t>
  </si>
  <si>
    <t>BGCLA</t>
  </si>
  <si>
    <t>BGCLV</t>
  </si>
  <si>
    <t>BVCLA</t>
  </si>
  <si>
    <t>BVCLV</t>
  </si>
  <si>
    <t>US</t>
  </si>
  <si>
    <t>DL</t>
  </si>
  <si>
    <t>SW</t>
  </si>
  <si>
    <t>CT</t>
  </si>
  <si>
    <t>PS</t>
  </si>
  <si>
    <t>VGCLA</t>
  </si>
  <si>
    <t>VGCLV</t>
  </si>
  <si>
    <t>GCNLA</t>
  </si>
  <si>
    <t>GCNLV</t>
  </si>
  <si>
    <t>周日、一、二、三、四出发</t>
  </si>
  <si>
    <t>GC</t>
  </si>
  <si>
    <t>VC</t>
  </si>
  <si>
    <r>
      <t>(28%</t>
    </r>
    <r>
      <rPr>
        <sz val="14"/>
        <color rgb="FFFF0000"/>
        <rFont val="宋体"/>
        <charset val="134"/>
      </rPr>
      <t>佣金</t>
    </r>
    <r>
      <rPr>
        <sz val="14"/>
        <color rgb="FFFF0000"/>
        <rFont val="Arial"/>
        <family val="2"/>
      </rPr>
      <t>)</t>
    </r>
  </si>
  <si>
    <t xml:space="preserve">洛杉磯入團 (3晚拉斯維加斯) (28% Commission)
</t>
  </si>
  <si>
    <t>天天出發  (週三、四除外）</t>
  </si>
  <si>
    <t xml:space="preserve">天天出發  (週三、六除外) </t>
  </si>
  <si>
    <r>
      <t>大峽谷、3晚拉斯維加斯 ，</t>
    </r>
    <r>
      <rPr>
        <sz val="10"/>
        <color theme="5" tint="-0.249977111117893"/>
        <rFont val="Calibri"/>
        <family val="2"/>
        <scheme val="minor"/>
      </rPr>
      <t>出团日期;</t>
    </r>
  </si>
  <si>
    <r>
      <t xml:space="preserve">大峽谷、3 晚拉斯維加斯、1 大主題公園, </t>
    </r>
    <r>
      <rPr>
        <sz val="10"/>
        <color theme="5" tint="-0.249977111117893"/>
        <rFont val="Calibri"/>
        <family val="2"/>
        <scheme val="minor"/>
      </rPr>
      <t>出团日期：</t>
    </r>
  </si>
  <si>
    <r>
      <t xml:space="preserve">大峽谷、3晚拉斯維加斯、環球影城、1 大主題公園， </t>
    </r>
    <r>
      <rPr>
        <sz val="10"/>
        <color theme="5" tint="-0.249977111117893"/>
        <rFont val="Calibri"/>
        <family val="2"/>
        <scheme val="minor"/>
      </rPr>
      <t>出团日期：</t>
    </r>
    <r>
      <rPr>
        <sz val="10"/>
        <color theme="1"/>
        <rFont val="Calibri"/>
        <family val="2"/>
        <scheme val="minor"/>
      </rPr>
      <t xml:space="preserve">
</t>
    </r>
  </si>
  <si>
    <r>
      <t xml:space="preserve">大峽谷、3晚拉斯維加斯、環球影城、迪士尼樂園、1 大主題公園， </t>
    </r>
    <r>
      <rPr>
        <sz val="10"/>
        <color theme="5" tint="-0.249977111117893"/>
        <rFont val="Calibri"/>
        <family val="2"/>
        <scheme val="minor"/>
      </rPr>
      <t>出团日期：</t>
    </r>
  </si>
  <si>
    <r>
      <t>大峽谷、3晚拉斯維加斯、舊金山、優勝美地、赫氏古堡，</t>
    </r>
    <r>
      <rPr>
        <sz val="10"/>
        <color theme="5" tint="-0.249977111117893"/>
        <rFont val="Calibri"/>
        <family val="2"/>
        <scheme val="minor"/>
      </rPr>
      <t>出发日期：</t>
    </r>
  </si>
  <si>
    <r>
      <t xml:space="preserve">大峽谷、3晚拉斯維加斯、舊金山、優勝美地、赫氏古堡、1大主題公園， </t>
    </r>
    <r>
      <rPr>
        <sz val="10"/>
        <color theme="5" tint="-0.249977111117893"/>
        <rFont val="Calibri"/>
        <family val="2"/>
        <scheme val="minor"/>
      </rPr>
      <t>出发日期：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</si>
  <si>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大峽谷、3晚拉斯維加斯、舊金山、赫氏古堡、優勝美地、環球影城、1大公園， </t>
    </r>
    <r>
      <rPr>
        <sz val="10"/>
        <color theme="5" tint="-0.249977111117893"/>
        <rFont val="Calibri"/>
        <family val="2"/>
        <scheme val="minor"/>
      </rPr>
      <t>出发日期：</t>
    </r>
  </si>
  <si>
    <t>迪士尼樂園, 環球影城,  
市區遊, 棕榈泉購物 
天天出發  (週四、五除外)</t>
  </si>
  <si>
    <t>FS2</t>
  </si>
  <si>
    <t>FS1</t>
  </si>
  <si>
    <t>FS3</t>
  </si>
  <si>
    <t>FS4</t>
  </si>
  <si>
    <t>FSG1</t>
  </si>
  <si>
    <t>FSG2</t>
  </si>
  <si>
    <t>FSG3</t>
  </si>
  <si>
    <t>FSG4</t>
  </si>
  <si>
    <t>FSB4</t>
  </si>
  <si>
    <t>FSB3</t>
  </si>
  <si>
    <t>FSB2</t>
  </si>
  <si>
    <t>FSB1</t>
  </si>
  <si>
    <t xml:space="preserve">週一、三、五、六 </t>
  </si>
  <si>
    <t xml:space="preserve">舊金山、優勝美地 </t>
  </si>
  <si>
    <t>新</t>
  </si>
  <si>
    <t xml:space="preserve">迪士尼樂園, 環球影城,  
市區遊, 棕榈泉購物 
週一、三、五、六 </t>
  </si>
  <si>
    <t xml:space="preserve">迪士尼樂園, 環球影城,  
海洋世界,市區遊, 棕榈泉購物
週一、三、五、六 </t>
  </si>
  <si>
    <t>迪士尼樂園, 環球影城,  
海洋世界,市區遊, 棕榈泉購物 
週一、三、五、六</t>
  </si>
  <si>
    <t>週三、五、六</t>
  </si>
  <si>
    <t>迪士尼樂園, 環球影城,  
市區遊, 棕榈泉購物 
週三、五、六 
海洋世界 週三、六</t>
  </si>
  <si>
    <t xml:space="preserve">迪士尼樂園, 環球影城,  
市區遊, 棕榈泉購物 
週三、五、六 
海洋世界 週三、六 </t>
  </si>
  <si>
    <t>迪士尼樂園, 環球影城,  
海洋世界,市區遊, 棕榈泉購物
週一、三、五、六</t>
  </si>
  <si>
    <t xml:space="preserve">迪士尼樂園, 環球影城,  
海洋世界,市區遊, 棕榈泉購物 
週一、三、五、六 </t>
  </si>
  <si>
    <t>迪士尼樂園, 環球影城,  
海洋世界,市區遊, 棕榈泉購物 
天天出發  (週四、五除外)</t>
  </si>
  <si>
    <t xml:space="preserve">迪士尼樂園, 環球影城,  
海洋世界,市區遊, 棕榈泉購物
天天出發  (週四、五除外) </t>
  </si>
  <si>
    <t>週二、三、日</t>
  </si>
  <si>
    <t xml:space="preserve">迪士尼樂園, 環球影城,  
市區遊, 棕榈泉購物 
天天出發  (週四、五除外) 
海洋世界 週一、二、六 </t>
  </si>
  <si>
    <t xml:space="preserve">迪士尼樂園, 環球影城,  
海洋世界,市區遊, 棕榈泉購物 
天天出發  (週四、五除外) </t>
  </si>
  <si>
    <t>週一、二、六</t>
  </si>
  <si>
    <t xml:space="preserve">迪士尼樂園, 環球影城,  
市區遊, 棕榈泉購物 
天天出發  (週四、五除外) 
海洋世界 週一、三、日 </t>
  </si>
  <si>
    <t>迪士尼樂園, 環球影城,  
海洋世界,市區遊, 棕榈泉購物
天天出發  (週四、五除外)</t>
  </si>
  <si>
    <t>VG3</t>
  </si>
  <si>
    <t>VSG1</t>
  </si>
  <si>
    <t>VSG2</t>
  </si>
  <si>
    <t>VSG3</t>
  </si>
  <si>
    <t>VB2</t>
  </si>
  <si>
    <t>VB3</t>
  </si>
  <si>
    <t>VB4</t>
  </si>
  <si>
    <t>VSB1</t>
  </si>
  <si>
    <t>VSB4</t>
  </si>
  <si>
    <t>VSB3</t>
  </si>
  <si>
    <t>VSB2</t>
  </si>
  <si>
    <t>卖价：单人房价格为（双人房卖价+单人房差),第三人价格为(底价x1.2)
***免費者付門票價格均為Net Price (NO Commission)</t>
  </si>
  <si>
    <t>L2</t>
  </si>
  <si>
    <t>L3</t>
  </si>
  <si>
    <t>节日价格</t>
  </si>
  <si>
    <t>一，二，三，日</t>
  </si>
  <si>
    <t>5/26,9/01</t>
  </si>
  <si>
    <t>节日卖价(+60)</t>
  </si>
  <si>
    <t>节日底价(+40)</t>
  </si>
  <si>
    <t>核对正确</t>
  </si>
  <si>
    <t>X</t>
  </si>
  <si>
    <t>核实正确</t>
  </si>
  <si>
    <t>(需要在网上加价格）</t>
  </si>
  <si>
    <t>Comission 为28%，单人房加收$40 （单人房加的钱没佣金），  第三人价格无佣金，所以要在该卖价×1.2</t>
  </si>
  <si>
    <t>Comission 为28%，单人房加收$40 （单人房加的钱没佣金），  第三人价格无佣金，所以第三人卖价×1.2</t>
  </si>
  <si>
    <t>Comission 为28%，单人房加收$40 （单人房加的钱没佣金），  第三人价格无佣金，所以要在该卖价×1.25</t>
  </si>
  <si>
    <t>无节日价格</t>
  </si>
  <si>
    <t>(需要在网上改价格）</t>
  </si>
  <si>
    <t>Franky核对正确</t>
  </si>
  <si>
    <t>单房差没佣金，我们在单人价上加了20</t>
  </si>
  <si>
    <t>我们根据竞争对手改卖价</t>
  </si>
  <si>
    <t>(没有上架，无需改）</t>
  </si>
  <si>
    <t>（没有节假日价格在网站上）</t>
  </si>
  <si>
    <t>要检查网上价格</t>
  </si>
  <si>
    <t>5/25,7/04,8/31</t>
  </si>
  <si>
    <t>5/25,7/03,8/31</t>
    <phoneticPr fontId="40" type="noConversion"/>
  </si>
  <si>
    <t>一，二，三，日、</t>
    <phoneticPr fontId="40" type="noConversion"/>
  </si>
  <si>
    <t>已全并成了一条线</t>
    <phoneticPr fontId="40" type="noConversion"/>
  </si>
  <si>
    <t>5/25,,5/26,7/03,8/31,9/01</t>
    <phoneticPr fontId="40" type="noConversion"/>
  </si>
  <si>
    <t>周一，二，三，日</t>
  </si>
  <si>
    <t>四，五， 六</t>
  </si>
  <si>
    <t>四，五，周六出发</t>
  </si>
  <si>
    <t>四， 五，六</t>
  </si>
  <si>
    <t>四，五，六</t>
  </si>
  <si>
    <t>SFOLA 出发</t>
  </si>
  <si>
    <t>节日卖价(+120)</t>
  </si>
  <si>
    <t>节日底价(+100)</t>
  </si>
  <si>
    <t>（+120）</t>
  </si>
  <si>
    <t>（+100）</t>
  </si>
  <si>
    <t>节日賣價（每房）(+60)</t>
  </si>
  <si>
    <t>节日底價（每房）+40</t>
  </si>
  <si>
    <t>节日賣價（每房）(+120)</t>
  </si>
  <si>
    <t>节日底價（每房）（+100）</t>
  </si>
  <si>
    <t>周四，六，日</t>
  </si>
  <si>
    <t>周一、二, 三、五</t>
  </si>
  <si>
    <t xml:space="preserve">217 供应商10/15/13-12/15/13 出团特别促销团 </t>
  </si>
  <si>
    <t>修要上传的价格</t>
  </si>
  <si>
    <t>地接卖价</t>
  </si>
  <si>
    <t>地接底价</t>
  </si>
  <si>
    <t>卖价 (有ROUND UP的）</t>
  </si>
  <si>
    <t>底价 （没ROUNDUP的）</t>
  </si>
  <si>
    <t>地接团号</t>
  </si>
  <si>
    <t>产品名称</t>
  </si>
  <si>
    <t>单房差</t>
  </si>
  <si>
    <t>第一，二人</t>
  </si>
  <si>
    <t>小孩</t>
  </si>
  <si>
    <t xml:space="preserve">217-14 </t>
  </si>
  <si>
    <t>洛杉矶,拉斯维加斯自由行,大峡谷四日精华游</t>
  </si>
  <si>
    <t>一/二</t>
  </si>
  <si>
    <t>（南峡谷待开放）</t>
  </si>
  <si>
    <t>三</t>
  </si>
  <si>
    <t>四/五/六</t>
  </si>
  <si>
    <t>日</t>
  </si>
  <si>
    <t>217-700</t>
  </si>
  <si>
    <t xml:space="preserve">217-701 , </t>
  </si>
  <si>
    <t>拉斯维加斯,西峡谷玻璃桥,胡佛水坝四日游</t>
  </si>
  <si>
    <t>217-702</t>
  </si>
  <si>
    <t>217-16</t>
  </si>
  <si>
    <t>拉斯维加斯,大峡谷,巧克力工厂,胡佛水坝三日经典游</t>
  </si>
  <si>
    <t>三/日</t>
  </si>
  <si>
    <t>四</t>
  </si>
  <si>
    <t>五/六</t>
  </si>
  <si>
    <t>217-19</t>
  </si>
  <si>
    <t>217-2727</t>
  </si>
  <si>
    <t> 拉斯维加斯,西峡谷,巧克力工厂,胡佛水坝三日经典游</t>
  </si>
  <si>
    <t>217-2396</t>
  </si>
  <si>
    <t>未上</t>
  </si>
  <si>
    <t>LV</t>
  </si>
  <si>
    <t>217-506</t>
  </si>
  <si>
    <t>SFO</t>
  </si>
  <si>
    <t>旧金山,圣塔芭芭拉,斯坦福大学,优胜美地三日游</t>
  </si>
  <si>
    <t>一/二/三/五</t>
  </si>
  <si>
    <t>四/六/日</t>
  </si>
  <si>
    <t>成本</t>
  </si>
  <si>
    <t>大人</t>
  </si>
  <si>
    <t xml:space="preserve"> </t>
  </si>
  <si>
    <t>217-34</t>
  </si>
  <si>
    <t>拉斯维加斯,胡佛水坝,西峡谷玻璃桥一日游</t>
  </si>
  <si>
    <t>一/四/五</t>
  </si>
  <si>
    <t>二/三/六/日</t>
  </si>
  <si>
    <t>217-1937（南峡谷待开放）</t>
  </si>
  <si>
    <t>拉斯维加斯,大峡谷,胡佛水坝一日游</t>
  </si>
  <si>
    <t>217-15</t>
  </si>
  <si>
    <t>洛杉矶,好莱坞环球影城一日畅怀游</t>
  </si>
  <si>
    <t>天天出团</t>
  </si>
  <si>
    <t>217-69</t>
  </si>
  <si>
    <t>迪士尼乐园,洛杉矶一日欢乐游</t>
  </si>
  <si>
    <t>217-13</t>
  </si>
  <si>
    <t>海洋世界,圣地亚哥一日精华游</t>
  </si>
  <si>
    <t>SD</t>
  </si>
  <si>
    <t>聖地亞哥古城、航母、海灣遊輪</t>
  </si>
  <si>
    <t>217-43</t>
  </si>
  <si>
    <t>洛杉矶,圣塔莫尼卡,洛杉矶古城一日游</t>
  </si>
  <si>
    <t>217-1650</t>
  </si>
  <si>
    <t>洛杉矶,棕榈泉名牌直销广场一日购物游</t>
  </si>
  <si>
    <t>节日价格12/29</t>
  </si>
  <si>
    <t>节日价格12/30,12/31</t>
  </si>
  <si>
    <t>新线路（长周末特别团)</t>
  </si>
  <si>
    <t>LT3</t>
  </si>
  <si>
    <t>[美国长周末特别团] &lt;美国西部特色3日游&gt;  自然美景无限赏 | 买二送一</t>
  </si>
  <si>
    <t>节日价格12/25,12/28</t>
  </si>
  <si>
    <t>LP3</t>
  </si>
  <si>
    <r>
      <t>[</t>
    </r>
    <r>
      <rPr>
        <sz val="11"/>
        <color rgb="FF000000"/>
        <rFont val="宋体"/>
        <charset val="134"/>
      </rPr>
      <t>美国长周末特别团</t>
    </r>
    <r>
      <rPr>
        <sz val="11"/>
        <color rgb="FF000000"/>
        <rFont val="PMingLiU"/>
        <family val="1"/>
      </rPr>
      <t>] &lt;</t>
    </r>
    <r>
      <rPr>
        <sz val="11"/>
        <color rgb="FF000000"/>
        <rFont val="宋体"/>
        <charset val="134"/>
      </rPr>
      <t>美国西部精彩</t>
    </r>
    <r>
      <rPr>
        <sz val="11"/>
        <color rgb="FF000000"/>
        <rFont val="PMingLiU"/>
        <family val="1"/>
      </rPr>
      <t>3</t>
    </r>
    <r>
      <rPr>
        <sz val="11"/>
        <color rgb="FF000000"/>
        <rFont val="宋体"/>
        <charset val="134"/>
      </rPr>
      <t>日游</t>
    </r>
    <r>
      <rPr>
        <sz val="11"/>
        <color rgb="FF000000"/>
        <rFont val="PMingLiU"/>
        <family val="1"/>
      </rPr>
      <t xml:space="preserve">&gt; </t>
    </r>
    <r>
      <rPr>
        <sz val="11"/>
        <color rgb="FF000000"/>
        <rFont val="宋体"/>
        <charset val="134"/>
      </rPr>
      <t>遍览自然风光</t>
    </r>
    <r>
      <rPr>
        <sz val="11"/>
        <color rgb="FF000000"/>
        <rFont val="PMingLiU"/>
        <family val="1"/>
      </rPr>
      <t xml:space="preserve"> | </t>
    </r>
    <r>
      <rPr>
        <sz val="11"/>
        <color rgb="FF000000"/>
        <rFont val="宋体"/>
        <charset val="134"/>
      </rPr>
      <t>买二送一</t>
    </r>
  </si>
  <si>
    <t>ANM</t>
  </si>
  <si>
    <r>
      <t>[</t>
    </r>
    <r>
      <rPr>
        <sz val="11"/>
        <color rgb="FF000000"/>
        <rFont val="宋体"/>
        <charset val="134"/>
      </rPr>
      <t>美国长周末特别团</t>
    </r>
    <r>
      <rPr>
        <sz val="11"/>
        <color rgb="FF000000"/>
        <rFont val="PMingLiU"/>
        <family val="1"/>
      </rPr>
      <t>] &lt;</t>
    </r>
    <r>
      <rPr>
        <sz val="11"/>
        <color rgb="FF000000"/>
        <rFont val="宋体"/>
        <charset val="134"/>
      </rPr>
      <t>美国南部超值</t>
    </r>
    <r>
      <rPr>
        <sz val="11"/>
        <color rgb="FF000000"/>
        <rFont val="PMingLiU"/>
        <family val="1"/>
      </rPr>
      <t>4</t>
    </r>
    <r>
      <rPr>
        <sz val="11"/>
        <color rgb="FF000000"/>
        <rFont val="宋体"/>
        <charset val="134"/>
      </rPr>
      <t>日游</t>
    </r>
    <r>
      <rPr>
        <sz val="11"/>
        <color rgb="FF000000"/>
        <rFont val="PMingLiU"/>
        <family val="1"/>
      </rPr>
      <t xml:space="preserve">&gt; </t>
    </r>
    <r>
      <rPr>
        <sz val="11"/>
        <color rgb="FF000000"/>
        <rFont val="宋体"/>
        <charset val="134"/>
      </rPr>
      <t>度假风情享受阳光</t>
    </r>
    <r>
      <rPr>
        <sz val="11"/>
        <color rgb="FF000000"/>
        <rFont val="PMingLiU"/>
        <family val="1"/>
      </rPr>
      <t xml:space="preserve"> | </t>
    </r>
    <r>
      <rPr>
        <sz val="11"/>
        <color rgb="FF000000"/>
        <rFont val="宋体"/>
        <charset val="134"/>
      </rPr>
      <t>买二送一</t>
    </r>
  </si>
  <si>
    <t>2014 早来鸟计划</t>
  </si>
  <si>
    <t xml:space="preserve"> 4/26-06/14 周二，三，五，六出团；06/16-08/16 天天出团； 08/19-10/04 周二，三，五，六出团</t>
  </si>
  <si>
    <t>佣金30%， 第三人价格没佣金，第三人卖价乘以1.25， 单人房差价没佣金</t>
  </si>
  <si>
    <t>这表格的节日价格已经没用了</t>
  </si>
  <si>
    <t>12/27 （五），12/28 （六）</t>
  </si>
  <si>
    <t>12/29（日）12/30 （周一）12/31（周二）</t>
  </si>
  <si>
    <t>（卖价共价$40利润）</t>
  </si>
  <si>
    <t>12/28 （六）</t>
  </si>
  <si>
    <t>节日价格 12/29</t>
  </si>
  <si>
    <t>节日价格12/30, 12/31</t>
  </si>
  <si>
    <t>节日价格 12/29, 12/30, 12/31</t>
  </si>
  <si>
    <t>节日价格12/21</t>
  </si>
  <si>
    <t>节日价格1/1/2014</t>
  </si>
  <si>
    <t>节日价格12/25</t>
  </si>
  <si>
    <t>新年节日卖价 （+224）</t>
  </si>
  <si>
    <t>新年节日底价(+160)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</si>
</sst>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宋体"/>
      <charset val="134"/>
    </font>
    <font>
      <b/>
      <sz val="24"/>
      <color rgb="FFFF0000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</font>
    <font>
      <sz val="10"/>
      <color rgb="FF000000"/>
      <name val="宋体"/>
      <charset val="134"/>
    </font>
    <font>
      <sz val="14"/>
      <color rgb="FFFF0000"/>
      <name val="Arial"/>
      <family val="2"/>
    </font>
    <font>
      <sz val="14"/>
      <color rgb="FFFF0000"/>
      <name val="宋体"/>
      <charset val="134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PMingLiU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宋体"/>
      <charset val="134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rgb="FF000000"/>
      <name val="宋体"/>
      <charset val="134"/>
    </font>
    <font>
      <b/>
      <sz val="10"/>
      <color theme="1"/>
      <name val="Calibri"/>
      <family val="2"/>
      <scheme val="minor"/>
    </font>
    <font>
      <b/>
      <sz val="12"/>
      <color theme="1"/>
      <name val="宋体"/>
      <charset val="134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宋体"/>
      <charset val="134"/>
    </font>
    <font>
      <b/>
      <sz val="9"/>
      <color theme="1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11"/>
      <color rgb="FF000000"/>
      <name val="PMingLiU"/>
      <family val="1"/>
    </font>
    <font>
      <sz val="11"/>
      <color rgb="FF000000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7" fillId="0" borderId="0" applyFon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6" xfId="0" applyBorder="1"/>
    <xf numFmtId="0" fontId="5" fillId="0" borderId="15" xfId="0" applyFont="1" applyBorder="1" applyAlignment="1">
      <alignment horizontal="justify" wrapText="1"/>
    </xf>
    <xf numFmtId="0" fontId="5" fillId="0" borderId="12" xfId="0" applyFont="1" applyBorder="1" applyAlignment="1">
      <alignment horizontal="justify" wrapText="1"/>
    </xf>
    <xf numFmtId="0" fontId="6" fillId="0" borderId="15" xfId="0" applyFont="1" applyBorder="1" applyAlignment="1">
      <alignment horizontal="center" wrapText="1"/>
    </xf>
    <xf numFmtId="0" fontId="5" fillId="0" borderId="11" xfId="0" applyFont="1" applyBorder="1" applyAlignment="1">
      <alignment horizontal="justify" wrapText="1"/>
    </xf>
    <xf numFmtId="0" fontId="9" fillId="0" borderId="12" xfId="0" applyFont="1" applyBorder="1" applyAlignment="1">
      <alignment horizontal="center" wrapText="1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6" xfId="0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16" fillId="2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6" fontId="0" fillId="0" borderId="0" xfId="0" applyNumberFormat="1" applyBorder="1" applyAlignment="1">
      <alignment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>
      <alignment horizontal="center" wrapText="1"/>
    </xf>
    <xf numFmtId="0" fontId="3" fillId="0" borderId="0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 applyFill="1"/>
    <xf numFmtId="0" fontId="20" fillId="0" borderId="0" xfId="0" applyFont="1" applyFill="1" applyBorder="1"/>
    <xf numFmtId="0" fontId="21" fillId="0" borderId="0" xfId="0" applyFont="1"/>
    <xf numFmtId="0" fontId="22" fillId="0" borderId="0" xfId="0" applyFo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ill="1"/>
    <xf numFmtId="2" fontId="15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6" fontId="15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5" fillId="0" borderId="0" xfId="0" applyFont="1"/>
    <xf numFmtId="0" fontId="6" fillId="0" borderId="15" xfId="0" applyFont="1" applyBorder="1" applyAlignment="1">
      <alignment horizontal="justify" wrapText="1"/>
    </xf>
    <xf numFmtId="0" fontId="11" fillId="0" borderId="11" xfId="0" applyFont="1" applyFill="1" applyBorder="1" applyAlignment="1">
      <alignment horizontal="center" wrapText="1"/>
    </xf>
    <xf numFmtId="0" fontId="0" fillId="0" borderId="21" xfId="0" applyBorder="1" applyAlignment="1"/>
    <xf numFmtId="0" fontId="0" fillId="0" borderId="6" xfId="0" applyBorder="1" applyAlignment="1"/>
    <xf numFmtId="0" fontId="11" fillId="0" borderId="15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0" fontId="27" fillId="0" borderId="0" xfId="0" applyFont="1"/>
    <xf numFmtId="0" fontId="26" fillId="2" borderId="7" xfId="0" applyFont="1" applyFill="1" applyBorder="1" applyAlignment="1">
      <alignment horizontal="center" wrapText="1"/>
    </xf>
    <xf numFmtId="0" fontId="26" fillId="2" borderId="12" xfId="0" applyFont="1" applyFill="1" applyBorder="1" applyAlignment="1">
      <alignment horizontal="center" wrapText="1"/>
    </xf>
    <xf numFmtId="0" fontId="26" fillId="2" borderId="15" xfId="0" applyFont="1" applyFill="1" applyBorder="1" applyAlignment="1">
      <alignment horizontal="center" wrapText="1"/>
    </xf>
    <xf numFmtId="0" fontId="26" fillId="2" borderId="9" xfId="0" applyFont="1" applyFill="1" applyBorder="1" applyAlignment="1">
      <alignment horizontal="center" wrapText="1"/>
    </xf>
    <xf numFmtId="0" fontId="28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7" fillId="2" borderId="0" xfId="0" applyFont="1" applyFill="1"/>
    <xf numFmtId="0" fontId="16" fillId="0" borderId="1" xfId="0" applyFont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6" fontId="0" fillId="4" borderId="1" xfId="0" applyNumberFormat="1" applyFill="1" applyBorder="1" applyAlignment="1">
      <alignment wrapText="1"/>
    </xf>
    <xf numFmtId="6" fontId="0" fillId="4" borderId="0" xfId="0" applyNumberFormat="1" applyFill="1" applyBorder="1" applyAlignment="1">
      <alignment wrapText="1"/>
    </xf>
    <xf numFmtId="0" fontId="0" fillId="4" borderId="0" xfId="0" applyFill="1"/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17" fillId="5" borderId="0" xfId="0" applyFont="1" applyFill="1"/>
    <xf numFmtId="0" fontId="0" fillId="5" borderId="0" xfId="0" applyFill="1"/>
    <xf numFmtId="0" fontId="8" fillId="2" borderId="18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0" fontId="26" fillId="5" borderId="7" xfId="0" applyFont="1" applyFill="1" applyBorder="1" applyAlignment="1">
      <alignment horizontal="center" wrapText="1"/>
    </xf>
    <xf numFmtId="0" fontId="26" fillId="5" borderId="12" xfId="0" applyFont="1" applyFill="1" applyBorder="1" applyAlignment="1">
      <alignment horizontal="center" wrapText="1"/>
    </xf>
    <xf numFmtId="0" fontId="26" fillId="5" borderId="15" xfId="0" applyFont="1" applyFill="1" applyBorder="1" applyAlignment="1">
      <alignment horizontal="center" wrapText="1"/>
    </xf>
    <xf numFmtId="0" fontId="0" fillId="6" borderId="0" xfId="0" applyFill="1"/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horizontal="center"/>
    </xf>
    <xf numFmtId="0" fontId="16" fillId="2" borderId="0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0" fillId="0" borderId="0" xfId="0" applyFont="1" applyFill="1"/>
    <xf numFmtId="0" fontId="14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0" applyFont="1" applyFill="1" applyBorder="1"/>
    <xf numFmtId="0" fontId="14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/>
    <xf numFmtId="0" fontId="0" fillId="7" borderId="0" xfId="0" applyFont="1" applyFill="1"/>
    <xf numFmtId="0" fontId="0" fillId="7" borderId="0" xfId="0" applyFill="1"/>
    <xf numFmtId="2" fontId="15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7" borderId="1" xfId="0" applyNumberFormat="1" applyFill="1" applyBorder="1"/>
    <xf numFmtId="0" fontId="15" fillId="7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/>
    </xf>
    <xf numFmtId="0" fontId="0" fillId="7" borderId="1" xfId="0" applyFill="1" applyBorder="1"/>
    <xf numFmtId="0" fontId="19" fillId="7" borderId="1" xfId="0" applyFont="1" applyFill="1" applyBorder="1" applyAlignment="1">
      <alignment horizontal="center"/>
    </xf>
    <xf numFmtId="0" fontId="0" fillId="2" borderId="3" xfId="0" applyFill="1" applyBorder="1"/>
    <xf numFmtId="0" fontId="0" fillId="5" borderId="2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/>
    </xf>
    <xf numFmtId="0" fontId="33" fillId="7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/>
    </xf>
    <xf numFmtId="0" fontId="35" fillId="7" borderId="1" xfId="0" applyFont="1" applyFill="1" applyBorder="1"/>
    <xf numFmtId="0" fontId="2" fillId="7" borderId="0" xfId="0" applyFont="1" applyFill="1"/>
    <xf numFmtId="2" fontId="35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/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/>
    <xf numFmtId="2" fontId="35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/>
    </xf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0" fillId="2" borderId="23" xfId="0" applyFill="1" applyBorder="1"/>
    <xf numFmtId="0" fontId="0" fillId="2" borderId="21" xfId="0" applyFill="1" applyBorder="1"/>
    <xf numFmtId="0" fontId="0" fillId="4" borderId="1" xfId="0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2" fontId="0" fillId="2" borderId="1" xfId="0" applyNumberFormat="1" applyFill="1" applyBorder="1"/>
    <xf numFmtId="2" fontId="0" fillId="8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26" fillId="2" borderId="0" xfId="0" applyFont="1" applyFill="1" applyBorder="1" applyAlignment="1">
      <alignment horizontal="center" wrapText="1"/>
    </xf>
    <xf numFmtId="8" fontId="24" fillId="2" borderId="0" xfId="0" applyNumberFormat="1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vertical="center" wrapText="1"/>
    </xf>
    <xf numFmtId="0" fontId="0" fillId="8" borderId="0" xfId="0" applyFill="1"/>
    <xf numFmtId="1" fontId="0" fillId="0" borderId="0" xfId="0" applyNumberFormat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0" xfId="0" applyBorder="1" applyAlignment="1">
      <alignment wrapText="1"/>
    </xf>
    <xf numFmtId="44" fontId="0" fillId="0" borderId="0" xfId="1" applyFont="1"/>
    <xf numFmtId="0" fontId="0" fillId="0" borderId="0" xfId="0" applyAlignment="1">
      <alignment horizontal="center"/>
    </xf>
    <xf numFmtId="0" fontId="16" fillId="0" borderId="0" xfId="0" applyFont="1"/>
    <xf numFmtId="2" fontId="19" fillId="7" borderId="1" xfId="0" applyNumberFormat="1" applyFont="1" applyFill="1" applyBorder="1" applyAlignment="1">
      <alignment horizontal="center"/>
    </xf>
    <xf numFmtId="2" fontId="36" fillId="7" borderId="1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/>
    <xf numFmtId="38" fontId="15" fillId="0" borderId="1" xfId="0" applyNumberFormat="1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0" borderId="0" xfId="0" applyAlignment="1">
      <alignment horizontal="center"/>
    </xf>
    <xf numFmtId="1" fontId="15" fillId="7" borderId="1" xfId="0" applyNumberFormat="1" applyFont="1" applyFill="1" applyBorder="1" applyAlignment="1">
      <alignment horizontal="center"/>
    </xf>
    <xf numFmtId="1" fontId="35" fillId="7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35" fillId="0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4" borderId="6" xfId="0" applyNumberFormat="1" applyFill="1" applyBorder="1"/>
    <xf numFmtId="2" fontId="0" fillId="4" borderId="1" xfId="0" applyNumberFormat="1" applyFill="1" applyBorder="1"/>
    <xf numFmtId="1" fontId="0" fillId="4" borderId="5" xfId="0" applyNumberFormat="1" applyFill="1" applyBorder="1" applyAlignment="1">
      <alignment horizontal="center"/>
    </xf>
    <xf numFmtId="1" fontId="0" fillId="4" borderId="22" xfId="0" applyNumberFormat="1" applyFill="1" applyBorder="1"/>
    <xf numFmtId="1" fontId="0" fillId="4" borderId="6" xfId="0" applyNumberFormat="1" applyFill="1" applyBorder="1"/>
    <xf numFmtId="1" fontId="0" fillId="4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/>
    <xf numFmtId="0" fontId="0" fillId="4" borderId="0" xfId="0" applyFont="1" applyFill="1"/>
    <xf numFmtId="2" fontId="15" fillId="4" borderId="1" xfId="0" applyNumberFormat="1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16" fontId="32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/>
    </xf>
    <xf numFmtId="0" fontId="35" fillId="4" borderId="1" xfId="0" applyFont="1" applyFill="1" applyBorder="1"/>
    <xf numFmtId="0" fontId="2" fillId="4" borderId="0" xfId="0" applyFont="1" applyFill="1"/>
    <xf numFmtId="0" fontId="33" fillId="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32" fillId="0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2" fontId="0" fillId="4" borderId="1" xfId="0" applyNumberFormat="1" applyFont="1" applyFill="1" applyBorder="1"/>
    <xf numFmtId="0" fontId="41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42" fillId="0" borderId="0" xfId="0" applyFont="1"/>
    <xf numFmtId="0" fontId="0" fillId="0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5" fillId="0" borderId="1" xfId="0" applyFont="1" applyBorder="1"/>
    <xf numFmtId="0" fontId="2" fillId="0" borderId="1" xfId="0" applyFont="1" applyBorder="1"/>
    <xf numFmtId="0" fontId="43" fillId="0" borderId="1" xfId="0" applyFont="1" applyBorder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2" fontId="0" fillId="4" borderId="0" xfId="0" applyNumberFormat="1" applyFill="1" applyAlignment="1">
      <alignment horizontal="center"/>
    </xf>
    <xf numFmtId="0" fontId="43" fillId="0" borderId="0" xfId="0" applyFont="1" applyFill="1"/>
    <xf numFmtId="0" fontId="0" fillId="0" borderId="0" xfId="0"/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justify" wrapText="1"/>
    </xf>
    <xf numFmtId="0" fontId="6" fillId="5" borderId="1" xfId="0" applyFont="1" applyFill="1" applyBorder="1" applyAlignment="1">
      <alignment horizontal="center" wrapText="1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/>
    <xf numFmtId="2" fontId="0" fillId="10" borderId="1" xfId="0" applyNumberFormat="1" applyFill="1" applyBorder="1"/>
    <xf numFmtId="0" fontId="0" fillId="0" borderId="0" xfId="0" applyAlignment="1">
      <alignment horizontal="center"/>
    </xf>
    <xf numFmtId="0" fontId="0" fillId="10" borderId="0" xfId="0" applyFill="1"/>
    <xf numFmtId="2" fontId="35" fillId="10" borderId="1" xfId="0" applyNumberFormat="1" applyFont="1" applyFill="1" applyBorder="1" applyAlignment="1">
      <alignment horizontal="center"/>
    </xf>
    <xf numFmtId="2" fontId="15" fillId="10" borderId="1" xfId="0" applyNumberFormat="1" applyFont="1" applyFill="1" applyBorder="1" applyAlignment="1">
      <alignment horizontal="center"/>
    </xf>
    <xf numFmtId="0" fontId="2" fillId="10" borderId="0" xfId="0" applyFont="1" applyFill="1"/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43" fillId="10" borderId="0" xfId="0" applyFont="1" applyFill="1"/>
    <xf numFmtId="0" fontId="44" fillId="10" borderId="0" xfId="0" applyFont="1" applyFill="1" applyAlignment="1"/>
    <xf numFmtId="0" fontId="2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8" fontId="24" fillId="4" borderId="8" xfId="0" applyNumberFormat="1" applyFont="1" applyFill="1" applyBorder="1" applyAlignment="1">
      <alignment horizontal="center" wrapText="1"/>
    </xf>
    <xf numFmtId="8" fontId="24" fillId="4" borderId="9" xfId="0" applyNumberFormat="1" applyFont="1" applyFill="1" applyBorder="1" applyAlignment="1">
      <alignment horizontal="center" wrapText="1"/>
    </xf>
    <xf numFmtId="6" fontId="24" fillId="4" borderId="8" xfId="0" applyNumberFormat="1" applyFont="1" applyFill="1" applyBorder="1" applyAlignment="1">
      <alignment horizontal="center" wrapText="1"/>
    </xf>
    <xf numFmtId="6" fontId="24" fillId="4" borderId="9" xfId="0" applyNumberFormat="1" applyFont="1" applyFill="1" applyBorder="1" applyAlignment="1">
      <alignment horizontal="center" wrapText="1"/>
    </xf>
    <xf numFmtId="6" fontId="24" fillId="5" borderId="8" xfId="0" applyNumberFormat="1" applyFont="1" applyFill="1" applyBorder="1" applyAlignment="1">
      <alignment horizontal="center" wrapText="1"/>
    </xf>
    <xf numFmtId="6" fontId="24" fillId="5" borderId="9" xfId="0" applyNumberFormat="1" applyFont="1" applyFill="1" applyBorder="1" applyAlignment="1">
      <alignment horizontal="center" wrapText="1"/>
    </xf>
    <xf numFmtId="6" fontId="39" fillId="5" borderId="8" xfId="0" applyNumberFormat="1" applyFont="1" applyFill="1" applyBorder="1" applyAlignment="1">
      <alignment horizontal="left"/>
    </xf>
    <xf numFmtId="6" fontId="39" fillId="5" borderId="9" xfId="0" applyNumberFormat="1" applyFont="1" applyFill="1" applyBorder="1" applyAlignment="1">
      <alignment horizontal="left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8" fontId="24" fillId="2" borderId="14" xfId="0" applyNumberFormat="1" applyFont="1" applyFill="1" applyBorder="1" applyAlignment="1">
      <alignment horizontal="center" wrapText="1"/>
    </xf>
    <xf numFmtId="8" fontId="24" fillId="2" borderId="9" xfId="0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6" fontId="24" fillId="0" borderId="8" xfId="0" applyNumberFormat="1" applyFont="1" applyBorder="1" applyAlignment="1">
      <alignment horizontal="center" wrapText="1"/>
    </xf>
    <xf numFmtId="6" fontId="24" fillId="0" borderId="9" xfId="0" applyNumberFormat="1" applyFont="1" applyBorder="1" applyAlignment="1">
      <alignment horizontal="center" wrapText="1"/>
    </xf>
    <xf numFmtId="6" fontId="24" fillId="0" borderId="1" xfId="0" applyNumberFormat="1" applyFont="1" applyBorder="1" applyAlignment="1">
      <alignment horizontal="center" wrapText="1"/>
    </xf>
    <xf numFmtId="6" fontId="24" fillId="0" borderId="14" xfId="0" applyNumberFormat="1" applyFont="1" applyBorder="1" applyAlignment="1">
      <alignment horizontal="center" wrapText="1"/>
    </xf>
    <xf numFmtId="8" fontId="24" fillId="2" borderId="8" xfId="0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11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8" fillId="0" borderId="9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justify" wrapText="1"/>
    </xf>
    <xf numFmtId="0" fontId="5" fillId="0" borderId="9" xfId="0" applyFont="1" applyBorder="1" applyAlignment="1">
      <alignment horizontal="justify" wrapText="1"/>
    </xf>
    <xf numFmtId="0" fontId="28" fillId="0" borderId="17" xfId="0" applyFont="1" applyBorder="1" applyAlignment="1">
      <alignment horizontal="center" wrapText="1"/>
    </xf>
    <xf numFmtId="0" fontId="28" fillId="0" borderId="2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4" fillId="7" borderId="21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0</xdr:row>
      <xdr:rowOff>129541</xdr:rowOff>
    </xdr:from>
    <xdr:to>
      <xdr:col>15</xdr:col>
      <xdr:colOff>171450</xdr:colOff>
      <xdr:row>2</xdr:row>
      <xdr:rowOff>224853</xdr:rowOff>
    </xdr:to>
    <xdr:sp macro="" textlink="">
      <xdr:nvSpPr>
        <xdr:cNvPr id="4098" name="WordArt 2"/>
        <xdr:cNvSpPr>
          <a:spLocks noChangeAspect="1" noChangeArrowheads="1" noChangeShapeType="1" noTextEdit="1"/>
        </xdr:cNvSpPr>
      </xdr:nvSpPr>
      <xdr:spPr bwMode="auto">
        <a:xfrm>
          <a:off x="1767840" y="129541"/>
          <a:ext cx="8591550" cy="552512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2013</a:t>
          </a:r>
          <a:r>
            <a:rPr lang="zh-CN" altLang="en-US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大峽谷</a:t>
          </a:r>
          <a:r>
            <a:rPr lang="en-US" altLang="zh-CN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/</a:t>
          </a:r>
          <a:r>
            <a:rPr lang="zh-CN" altLang="en-US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西峽谷</a:t>
          </a:r>
          <a:r>
            <a:rPr lang="en-US" altLang="zh-CN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/</a:t>
          </a:r>
          <a:r>
            <a:rPr lang="zh-CN" altLang="en-US" sz="3200" b="1" kern="10" spc="0">
              <a:ln w="12700">
                <a:solidFill>
                  <a:srgbClr val="0000FF"/>
                </a:solidFill>
                <a:round/>
                <a:headEnd/>
                <a:tailEnd/>
              </a:ln>
              <a:solidFill>
                <a:srgbClr val="FF99CC"/>
              </a:solidFill>
              <a:effectLst>
                <a:outerShdw dist="53882" dir="2700000" algn="ctr" rotWithShape="0">
                  <a:srgbClr val="9999FF"/>
                </a:outerShdw>
              </a:effectLst>
              <a:latin typeface="SimHei"/>
              <a:ea typeface="SimHei"/>
            </a:rPr>
            <a:t>舊金山行程</a:t>
          </a:r>
          <a:endParaRPr lang="en-US" sz="3200" b="1" kern="10" spc="0">
            <a:ln w="12700">
              <a:solidFill>
                <a:srgbClr val="0000FF"/>
              </a:solidFill>
              <a:round/>
              <a:headEnd/>
              <a:tailEnd/>
            </a:ln>
            <a:solidFill>
              <a:srgbClr val="FF99CC"/>
            </a:solidFill>
            <a:effectLst>
              <a:outerShdw dist="53882" dir="2700000" algn="ctr" rotWithShape="0">
                <a:srgbClr val="9999FF"/>
              </a:outerShdw>
            </a:effectLst>
            <a:latin typeface="SimHei"/>
            <a:ea typeface="SimHe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sitrip.com/luoshanji-shengtamonika-1d-lvyou.html" TargetMode="External"/><Relationship Id="rId2" Type="http://schemas.openxmlformats.org/officeDocument/2006/relationships/hyperlink" Target="http://www.usitrip.com/haiyangshijie-shengdiyage-1d-lvyou.html" TargetMode="External"/><Relationship Id="rId1" Type="http://schemas.openxmlformats.org/officeDocument/2006/relationships/hyperlink" Target="http://www.usitrip.com/dishini-luoshanji-1d-lv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8"/>
  <sheetViews>
    <sheetView topLeftCell="AJ12" workbookViewId="0">
      <selection activeCell="BK6" sqref="BK6:BK18"/>
    </sheetView>
  </sheetViews>
  <sheetFormatPr defaultRowHeight="18.75" customHeight="1"/>
  <cols>
    <col min="1" max="1" width="8.85546875" customWidth="1"/>
    <col min="2" max="2" width="29.5703125" customWidth="1"/>
    <col min="3" max="3" width="6.28515625" customWidth="1"/>
    <col min="4" max="4" width="25.85546875" customWidth="1"/>
    <col min="5" max="5" width="5.85546875" customWidth="1"/>
    <col min="6" max="6" width="6.85546875" customWidth="1"/>
    <col min="7" max="7" width="5.42578125" customWidth="1"/>
    <col min="8" max="8" width="8.5703125" customWidth="1"/>
    <col min="9" max="9" width="2.85546875" customWidth="1"/>
    <col min="10" max="10" width="6.85546875" customWidth="1"/>
    <col min="11" max="11" width="5.7109375" customWidth="1"/>
    <col min="12" max="12" width="6.85546875" customWidth="1"/>
    <col min="13" max="14" width="6.7109375" customWidth="1"/>
    <col min="15" max="15" width="11.42578125" customWidth="1"/>
    <col min="16" max="16" width="7.5703125" bestFit="1" customWidth="1"/>
    <col min="17" max="18" width="7.140625" customWidth="1"/>
    <col min="19" max="19" width="6.85546875" customWidth="1"/>
    <col min="20" max="20" width="6.7109375" customWidth="1"/>
    <col min="21" max="21" width="5" customWidth="1"/>
    <col min="23" max="23" width="7.7109375" customWidth="1"/>
    <col min="24" max="24" width="8.42578125" customWidth="1"/>
    <col min="25" max="25" width="8" customWidth="1"/>
    <col min="26" max="26" width="7.140625" customWidth="1"/>
    <col min="27" max="27" width="9.5703125" bestFit="1" customWidth="1"/>
    <col min="28" max="28" width="27" customWidth="1"/>
    <col min="29" max="29" width="8" customWidth="1"/>
    <col min="30" max="32" width="8.7109375" customWidth="1"/>
    <col min="33" max="33" width="8" customWidth="1"/>
    <col min="34" max="34" width="3.42578125" customWidth="1"/>
  </cols>
  <sheetData>
    <row r="1" spans="1:64" ht="34.5" customHeight="1">
      <c r="A1" s="345" t="s">
        <v>154</v>
      </c>
      <c r="B1" s="351"/>
      <c r="C1" s="351"/>
      <c r="D1" s="351"/>
      <c r="E1" s="351"/>
      <c r="F1" s="351"/>
      <c r="G1" s="351"/>
      <c r="H1" s="351"/>
      <c r="I1" s="183"/>
      <c r="J1" s="184" t="s">
        <v>291</v>
      </c>
      <c r="K1" s="17"/>
      <c r="L1" s="17"/>
      <c r="M1" s="17"/>
      <c r="N1" s="182"/>
    </row>
    <row r="2" spans="1:64" ht="34.5" customHeight="1">
      <c r="A2" s="181"/>
      <c r="B2" s="182"/>
      <c r="C2" s="182"/>
      <c r="D2" s="182"/>
      <c r="E2" s="182"/>
      <c r="F2" s="182"/>
      <c r="G2" s="182"/>
      <c r="H2" s="182"/>
      <c r="I2" s="183"/>
      <c r="J2" s="184"/>
      <c r="K2" s="182"/>
      <c r="L2" s="182"/>
      <c r="M2" s="182"/>
      <c r="N2" s="182"/>
      <c r="P2" s="193"/>
      <c r="Q2" t="s">
        <v>290</v>
      </c>
    </row>
    <row r="3" spans="1:64" ht="33" customHeight="1">
      <c r="A3" s="352" t="s">
        <v>177</v>
      </c>
      <c r="B3" s="352"/>
      <c r="C3" s="352"/>
      <c r="D3" s="352"/>
      <c r="E3" s="352"/>
      <c r="F3" s="352"/>
      <c r="G3" s="352"/>
      <c r="H3" s="352"/>
      <c r="I3" s="24"/>
      <c r="J3" s="24"/>
      <c r="K3" s="24"/>
      <c r="L3" s="24"/>
      <c r="M3" s="24"/>
      <c r="N3" s="24"/>
      <c r="P3" s="81" t="s">
        <v>70</v>
      </c>
      <c r="Q3" s="76"/>
      <c r="V3" s="81" t="s">
        <v>71</v>
      </c>
      <c r="W3" s="76"/>
      <c r="AA3" t="s">
        <v>287</v>
      </c>
      <c r="AC3" s="180" t="s">
        <v>285</v>
      </c>
      <c r="AD3" s="174"/>
      <c r="AE3" s="174"/>
      <c r="AF3" s="174"/>
      <c r="AG3" s="174"/>
      <c r="AH3" s="174"/>
      <c r="AI3" s="180" t="s">
        <v>286</v>
      </c>
      <c r="AP3" s="180" t="s">
        <v>313</v>
      </c>
      <c r="AQ3" s="174"/>
      <c r="AR3" s="174"/>
      <c r="AS3" s="174"/>
      <c r="AT3" s="174"/>
      <c r="AU3" s="174"/>
      <c r="AV3" s="180" t="s">
        <v>314</v>
      </c>
      <c r="BB3" s="174" t="s">
        <v>407</v>
      </c>
      <c r="BH3" s="32" t="s">
        <v>408</v>
      </c>
    </row>
    <row r="4" spans="1:64" ht="18.75" customHeight="1">
      <c r="A4" s="346" t="s">
        <v>0</v>
      </c>
      <c r="B4" s="346" t="s">
        <v>1</v>
      </c>
      <c r="C4" s="347" t="s">
        <v>2</v>
      </c>
      <c r="D4" s="346" t="s">
        <v>3</v>
      </c>
      <c r="E4" s="26" t="s">
        <v>69</v>
      </c>
      <c r="F4" s="27"/>
      <c r="G4" s="27"/>
      <c r="H4" s="100"/>
      <c r="I4" s="24"/>
      <c r="J4" s="26" t="s">
        <v>181</v>
      </c>
      <c r="K4" s="27"/>
      <c r="L4" s="27"/>
      <c r="M4" s="16"/>
      <c r="N4" s="24"/>
      <c r="P4" s="348" t="s">
        <v>6</v>
      </c>
      <c r="Q4" s="349"/>
      <c r="R4" s="349"/>
      <c r="S4" s="349"/>
      <c r="T4" s="350"/>
      <c r="V4" s="346" t="s">
        <v>6</v>
      </c>
      <c r="W4" s="346"/>
      <c r="X4" s="346"/>
      <c r="Y4" s="346"/>
      <c r="Z4" s="346"/>
      <c r="AC4" s="348" t="s">
        <v>6</v>
      </c>
      <c r="AD4" s="349"/>
      <c r="AE4" s="349"/>
      <c r="AF4" s="349"/>
      <c r="AG4" s="350"/>
      <c r="AI4" s="346" t="s">
        <v>6</v>
      </c>
      <c r="AJ4" s="346"/>
      <c r="AK4" s="346"/>
      <c r="AL4" s="346"/>
      <c r="AM4" s="346"/>
      <c r="AP4" s="348" t="s">
        <v>6</v>
      </c>
      <c r="AQ4" s="349"/>
      <c r="AR4" s="349"/>
      <c r="AS4" s="349"/>
      <c r="AT4" s="350"/>
      <c r="AV4" s="348" t="s">
        <v>6</v>
      </c>
      <c r="AW4" s="349"/>
      <c r="AX4" s="349"/>
      <c r="AY4" s="349"/>
      <c r="AZ4" s="350"/>
      <c r="BB4" s="348" t="s">
        <v>6</v>
      </c>
      <c r="BC4" s="349"/>
      <c r="BD4" s="349"/>
      <c r="BE4" s="349"/>
      <c r="BF4" s="350"/>
      <c r="BH4" s="348" t="s">
        <v>6</v>
      </c>
      <c r="BI4" s="349"/>
      <c r="BJ4" s="349"/>
      <c r="BK4" s="349"/>
      <c r="BL4" s="350"/>
    </row>
    <row r="5" spans="1:64" ht="18.75" customHeight="1">
      <c r="A5" s="346"/>
      <c r="B5" s="346"/>
      <c r="C5" s="347"/>
      <c r="D5" s="346"/>
      <c r="E5" s="9" t="s">
        <v>68</v>
      </c>
      <c r="F5" s="9" t="s">
        <v>4</v>
      </c>
      <c r="G5" s="9" t="s">
        <v>5</v>
      </c>
      <c r="H5" s="9" t="s">
        <v>67</v>
      </c>
      <c r="I5" s="15"/>
      <c r="J5" s="9" t="s">
        <v>180</v>
      </c>
      <c r="K5" s="9" t="s">
        <v>21</v>
      </c>
      <c r="L5" s="9" t="s">
        <v>64</v>
      </c>
      <c r="M5" s="9" t="s">
        <v>65</v>
      </c>
      <c r="N5" s="15"/>
      <c r="P5" s="20" t="s">
        <v>11</v>
      </c>
      <c r="Q5" s="20" t="s">
        <v>12</v>
      </c>
      <c r="R5" s="20" t="s">
        <v>13</v>
      </c>
      <c r="S5" s="21" t="s">
        <v>14</v>
      </c>
      <c r="T5" s="21" t="s">
        <v>15</v>
      </c>
      <c r="V5" s="20" t="s">
        <v>11</v>
      </c>
      <c r="W5" s="20" t="s">
        <v>12</v>
      </c>
      <c r="X5" s="20" t="s">
        <v>13</v>
      </c>
      <c r="Y5" s="21" t="s">
        <v>14</v>
      </c>
      <c r="Z5" s="21" t="s">
        <v>15</v>
      </c>
      <c r="AC5" s="177" t="s">
        <v>11</v>
      </c>
      <c r="AD5" s="177" t="s">
        <v>12</v>
      </c>
      <c r="AE5" s="177" t="s">
        <v>13</v>
      </c>
      <c r="AF5" s="178" t="s">
        <v>14</v>
      </c>
      <c r="AG5" s="178" t="s">
        <v>15</v>
      </c>
      <c r="AI5" s="177" t="s">
        <v>11</v>
      </c>
      <c r="AJ5" s="177" t="s">
        <v>12</v>
      </c>
      <c r="AK5" s="177" t="s">
        <v>13</v>
      </c>
      <c r="AL5" s="178" t="s">
        <v>14</v>
      </c>
      <c r="AM5" s="178" t="s">
        <v>15</v>
      </c>
      <c r="AP5" s="177" t="s">
        <v>11</v>
      </c>
      <c r="AQ5" s="177" t="s">
        <v>12</v>
      </c>
      <c r="AR5" s="177" t="s">
        <v>13</v>
      </c>
      <c r="AS5" s="178" t="s">
        <v>14</v>
      </c>
      <c r="AT5" s="178" t="s">
        <v>15</v>
      </c>
      <c r="AV5" s="177" t="s">
        <v>11</v>
      </c>
      <c r="AW5" s="177" t="s">
        <v>12</v>
      </c>
      <c r="AX5" s="177" t="s">
        <v>13</v>
      </c>
      <c r="AY5" s="178" t="s">
        <v>14</v>
      </c>
      <c r="AZ5" s="178" t="s">
        <v>15</v>
      </c>
      <c r="BB5" s="177" t="s">
        <v>11</v>
      </c>
      <c r="BC5" s="177" t="s">
        <v>12</v>
      </c>
      <c r="BD5" s="177" t="s">
        <v>13</v>
      </c>
      <c r="BE5" s="178" t="s">
        <v>14</v>
      </c>
      <c r="BF5" s="178" t="s">
        <v>15</v>
      </c>
      <c r="BH5" s="177" t="s">
        <v>11</v>
      </c>
      <c r="BI5" s="177" t="s">
        <v>12</v>
      </c>
      <c r="BJ5" s="177" t="s">
        <v>13</v>
      </c>
      <c r="BK5" s="178" t="s">
        <v>14</v>
      </c>
      <c r="BL5" s="178" t="s">
        <v>15</v>
      </c>
    </row>
    <row r="6" spans="1:64" ht="46.9" customHeight="1">
      <c r="A6" s="5" t="s">
        <v>164</v>
      </c>
      <c r="B6" s="5" t="s">
        <v>179</v>
      </c>
      <c r="C6" s="6">
        <v>4</v>
      </c>
      <c r="D6" s="5" t="s">
        <v>178</v>
      </c>
      <c r="E6" s="5">
        <v>218</v>
      </c>
      <c r="F6" s="7">
        <v>10</v>
      </c>
      <c r="G6" s="7">
        <v>138</v>
      </c>
      <c r="H6" s="7">
        <f>(C6-1)*40</f>
        <v>120</v>
      </c>
      <c r="I6" s="25"/>
      <c r="J6" s="101">
        <f>E6+H6</f>
        <v>338</v>
      </c>
      <c r="K6" s="102">
        <f>E6</f>
        <v>218</v>
      </c>
      <c r="L6" s="102">
        <f>F6*1.2</f>
        <v>12</v>
      </c>
      <c r="M6" s="102">
        <f>G6</f>
        <v>138</v>
      </c>
      <c r="N6" s="194"/>
      <c r="O6" s="197"/>
      <c r="P6" s="22">
        <f>J6</f>
        <v>338</v>
      </c>
      <c r="Q6" s="22">
        <f>K6</f>
        <v>218</v>
      </c>
      <c r="R6" s="22">
        <v>150</v>
      </c>
      <c r="S6" s="22">
        <f>(K6*2+L6+M6)/4</f>
        <v>146.5</v>
      </c>
      <c r="T6" s="22">
        <f>M6</f>
        <v>138</v>
      </c>
      <c r="V6" s="22">
        <f>E6*0.72+H6</f>
        <v>276.96000000000004</v>
      </c>
      <c r="W6" s="22">
        <f>E6*0.72</f>
        <v>156.96</v>
      </c>
      <c r="X6" s="22">
        <f>(E6*2*0.72+F6)/3</f>
        <v>107.97333333333334</v>
      </c>
      <c r="Y6" s="22">
        <f>((E6*2+G6)*0.72+F6)/4</f>
        <v>105.82</v>
      </c>
      <c r="Z6" s="22">
        <f>X6</f>
        <v>107.97333333333334</v>
      </c>
      <c r="AA6" s="182" t="s">
        <v>288</v>
      </c>
      <c r="AC6" s="104">
        <f>P6+60</f>
        <v>398</v>
      </c>
      <c r="AD6" s="104">
        <f>Q6+30</f>
        <v>248</v>
      </c>
      <c r="AE6" s="104">
        <f>R6+20</f>
        <v>170</v>
      </c>
      <c r="AF6" s="104">
        <f>S6+15</f>
        <v>161.5</v>
      </c>
      <c r="AG6" s="330">
        <f>T6+60</f>
        <v>198</v>
      </c>
      <c r="AH6" s="179"/>
      <c r="AI6" s="88">
        <f>V6+40</f>
        <v>316.96000000000004</v>
      </c>
      <c r="AJ6" s="88">
        <f>W6+20</f>
        <v>176.96</v>
      </c>
      <c r="AK6" s="88">
        <f>X6+13.33</f>
        <v>121.30333333333334</v>
      </c>
      <c r="AL6" s="88">
        <f>Y6+10</f>
        <v>115.82</v>
      </c>
      <c r="AM6" s="331">
        <f>Z6+40</f>
        <v>147.97333333333336</v>
      </c>
      <c r="AP6" s="104">
        <f>AC6+60</f>
        <v>458</v>
      </c>
      <c r="AQ6" s="104">
        <f>AD6+30</f>
        <v>278</v>
      </c>
      <c r="AR6" s="104">
        <f>AE6+20</f>
        <v>190</v>
      </c>
      <c r="AS6" s="104">
        <f>AF6+15</f>
        <v>176.5</v>
      </c>
      <c r="AT6" s="330">
        <f>AG6+60</f>
        <v>258</v>
      </c>
      <c r="AU6" s="214"/>
      <c r="AV6" s="88">
        <f>AI6+60</f>
        <v>376.96000000000004</v>
      </c>
      <c r="AW6" s="88">
        <f>AJ6+30</f>
        <v>206.96</v>
      </c>
      <c r="AX6" s="88">
        <f>AK6+20</f>
        <v>141.30333333333334</v>
      </c>
      <c r="AY6" s="88">
        <f>AL6+15</f>
        <v>130.82</v>
      </c>
      <c r="AZ6" s="331">
        <f>AM6+60</f>
        <v>207.97333333333336</v>
      </c>
      <c r="BB6" s="176">
        <f>P6+224</f>
        <v>562</v>
      </c>
      <c r="BC6" s="176">
        <f>Q6+112</f>
        <v>330</v>
      </c>
      <c r="BD6" s="176">
        <f>ROUNDUP(R6+74.67,0)</f>
        <v>225</v>
      </c>
      <c r="BE6" s="176">
        <f>ROUNDUP(S6+56,0)</f>
        <v>203</v>
      </c>
      <c r="BF6" s="176">
        <f>ROUNDUP(T6+74.67,0)</f>
        <v>213</v>
      </c>
      <c r="BH6" s="176">
        <f>V6+160</f>
        <v>436.96000000000004</v>
      </c>
      <c r="BI6" s="176">
        <f>W6+80</f>
        <v>236.96</v>
      </c>
      <c r="BJ6" s="176">
        <f>X6+53.33</f>
        <v>161.30333333333334</v>
      </c>
      <c r="BK6" s="176">
        <f>Y6+40</f>
        <v>145.82</v>
      </c>
      <c r="BL6" s="176">
        <f>Z6+53.33</f>
        <v>161.30333333333334</v>
      </c>
    </row>
    <row r="7" spans="1:64" ht="76.900000000000006" customHeight="1">
      <c r="A7" s="5" t="s">
        <v>165</v>
      </c>
      <c r="B7" s="5" t="s">
        <v>191</v>
      </c>
      <c r="C7" s="6">
        <v>5</v>
      </c>
      <c r="D7" s="5" t="s">
        <v>182</v>
      </c>
      <c r="E7" s="5">
        <v>378</v>
      </c>
      <c r="F7" s="7">
        <v>105</v>
      </c>
      <c r="G7" s="7">
        <v>278</v>
      </c>
      <c r="H7" s="7">
        <f t="shared" ref="H7:H20" si="0">(C7-1)*40</f>
        <v>160</v>
      </c>
      <c r="I7" s="25"/>
      <c r="J7" s="101">
        <f>E7+H7</f>
        <v>538</v>
      </c>
      <c r="K7" s="102">
        <f t="shared" ref="K7:K20" si="1">E7</f>
        <v>378</v>
      </c>
      <c r="L7" s="102">
        <f t="shared" ref="L7:L20" si="2">F7*1.2</f>
        <v>126</v>
      </c>
      <c r="M7" s="102">
        <f t="shared" ref="M7:M20" si="3">G7</f>
        <v>278</v>
      </c>
      <c r="N7" s="194"/>
      <c r="O7" s="197"/>
      <c r="P7" s="22">
        <f>J7</f>
        <v>538</v>
      </c>
      <c r="Q7" s="22">
        <f t="shared" ref="Q7:Q20" si="4">K7</f>
        <v>378</v>
      </c>
      <c r="R7" s="22">
        <f t="shared" ref="R7:R20" si="5">(K7*2+L7)/3</f>
        <v>294</v>
      </c>
      <c r="S7" s="22">
        <f t="shared" ref="S7:S20" si="6">(K7*2+L7+M7)/4</f>
        <v>290</v>
      </c>
      <c r="T7" s="22">
        <f t="shared" ref="T7:T20" si="7">M7</f>
        <v>278</v>
      </c>
      <c r="V7" s="22">
        <f t="shared" ref="V7:V20" si="8">E7*0.72+H7</f>
        <v>432.15999999999997</v>
      </c>
      <c r="W7" s="22">
        <f t="shared" ref="W7:W20" si="9">E7*0.72</f>
        <v>272.15999999999997</v>
      </c>
      <c r="X7" s="22">
        <f t="shared" ref="X7:X20" si="10">(E7*2*0.72+F7)/3</f>
        <v>216.43999999999997</v>
      </c>
      <c r="Y7" s="22">
        <f t="shared" ref="Y7:Y20" si="11">((E7*2+G7)*0.72+F7)/4</f>
        <v>212.37</v>
      </c>
      <c r="Z7" s="22">
        <f t="shared" ref="Z7:Z20" si="12">X7</f>
        <v>216.43999999999997</v>
      </c>
      <c r="AA7" s="182" t="s">
        <v>288</v>
      </c>
      <c r="AC7" s="104">
        <f t="shared" ref="AC7:AC13" si="13">P7+60</f>
        <v>598</v>
      </c>
      <c r="AD7" s="104">
        <f t="shared" ref="AD7:AD13" si="14">Q7+30</f>
        <v>408</v>
      </c>
      <c r="AE7" s="104">
        <f t="shared" ref="AE7:AE13" si="15">R7+20</f>
        <v>314</v>
      </c>
      <c r="AF7" s="104">
        <f t="shared" ref="AF7:AF13" si="16">S7+15</f>
        <v>305</v>
      </c>
      <c r="AG7" s="330">
        <f t="shared" ref="AG7:AG18" si="17">T7+60</f>
        <v>338</v>
      </c>
      <c r="AH7" s="179"/>
      <c r="AI7" s="88">
        <f t="shared" ref="AI7:AI13" si="18">V7+40</f>
        <v>472.15999999999997</v>
      </c>
      <c r="AJ7" s="88">
        <f t="shared" ref="AJ7:AJ13" si="19">W7+20</f>
        <v>292.15999999999997</v>
      </c>
      <c r="AK7" s="88">
        <f t="shared" ref="AK7:AK13" si="20">X7+13.33</f>
        <v>229.76999999999998</v>
      </c>
      <c r="AL7" s="88">
        <f t="shared" ref="AL7:AL13" si="21">Y7+10</f>
        <v>222.37</v>
      </c>
      <c r="AM7" s="331">
        <f t="shared" ref="AM7:AM18" si="22">Z7+40</f>
        <v>256.43999999999994</v>
      </c>
      <c r="AP7" s="104">
        <f t="shared" ref="AP7:AP13" si="23">AC7+60</f>
        <v>658</v>
      </c>
      <c r="AQ7" s="104">
        <f t="shared" ref="AQ7:AQ13" si="24">AD7+30</f>
        <v>438</v>
      </c>
      <c r="AR7" s="104">
        <f t="shared" ref="AR7:AR13" si="25">AE7+20</f>
        <v>334</v>
      </c>
      <c r="AS7" s="104">
        <f t="shared" ref="AS7:AS13" si="26">AF7+15</f>
        <v>320</v>
      </c>
      <c r="AT7" s="330">
        <f t="shared" ref="AT7:AT18" si="27">AG7+60</f>
        <v>398</v>
      </c>
      <c r="AU7" s="214"/>
      <c r="AV7" s="88">
        <f t="shared" ref="AV7:AV13" si="28">AI7+60</f>
        <v>532.16</v>
      </c>
      <c r="AW7" s="88">
        <f t="shared" ref="AW7:AW13" si="29">AJ7+30</f>
        <v>322.15999999999997</v>
      </c>
      <c r="AX7" s="88">
        <f t="shared" ref="AX7:AX13" si="30">AK7+20</f>
        <v>249.76999999999998</v>
      </c>
      <c r="AY7" s="88">
        <f t="shared" ref="AY7:AY13" si="31">AL7+15</f>
        <v>237.37</v>
      </c>
      <c r="AZ7" s="331">
        <f t="shared" ref="AZ7:AZ18" si="32">AM7+60</f>
        <v>316.43999999999994</v>
      </c>
      <c r="BB7" s="176">
        <f t="shared" ref="BB7:BB18" si="33">P7+224</f>
        <v>762</v>
      </c>
      <c r="BC7" s="176">
        <f t="shared" ref="BC7:BC18" si="34">Q7+112</f>
        <v>490</v>
      </c>
      <c r="BD7" s="176">
        <f t="shared" ref="BD7:BD18" si="35">ROUNDUP(R7+74.67,0)</f>
        <v>369</v>
      </c>
      <c r="BE7" s="176">
        <f t="shared" ref="BE7:BE18" si="36">ROUNDUP(S7+56,0)</f>
        <v>346</v>
      </c>
      <c r="BF7" s="176">
        <f t="shared" ref="BF7:BF18" si="37">ROUNDUP(T7+74.67,0)</f>
        <v>353</v>
      </c>
      <c r="BH7" s="176">
        <f t="shared" ref="BH7:BH18" si="38">V7+160</f>
        <v>592.16</v>
      </c>
      <c r="BI7" s="176">
        <f t="shared" ref="BI7:BI18" si="39">W7+80</f>
        <v>352.15999999999997</v>
      </c>
      <c r="BJ7" s="176">
        <f t="shared" ref="BJ7:BJ18" si="40">X7+53.33</f>
        <v>269.77</v>
      </c>
      <c r="BK7" s="176">
        <f>Y7+40</f>
        <v>252.37</v>
      </c>
      <c r="BL7" s="176">
        <f t="shared" ref="BL7:BL18" si="41">Z7+53.33</f>
        <v>269.77</v>
      </c>
    </row>
    <row r="8" spans="1:64" ht="63" customHeight="1">
      <c r="A8" s="5" t="s">
        <v>166</v>
      </c>
      <c r="B8" s="5" t="s">
        <v>142</v>
      </c>
      <c r="C8" s="6">
        <v>6</v>
      </c>
      <c r="D8" s="5" t="s">
        <v>183</v>
      </c>
      <c r="E8" s="5">
        <v>548</v>
      </c>
      <c r="F8" s="7">
        <v>200</v>
      </c>
      <c r="G8" s="7">
        <v>418</v>
      </c>
      <c r="H8" s="7">
        <f t="shared" si="0"/>
        <v>200</v>
      </c>
      <c r="I8" s="25"/>
      <c r="J8" s="101">
        <f t="shared" ref="J8:J20" si="42">E8+H8</f>
        <v>748</v>
      </c>
      <c r="K8" s="102">
        <f t="shared" si="1"/>
        <v>548</v>
      </c>
      <c r="L8" s="102">
        <f t="shared" si="2"/>
        <v>240</v>
      </c>
      <c r="M8" s="102">
        <f t="shared" si="3"/>
        <v>418</v>
      </c>
      <c r="N8" s="194"/>
      <c r="O8" s="197"/>
      <c r="P8" s="22">
        <f t="shared" ref="P8:P20" si="43">J8</f>
        <v>748</v>
      </c>
      <c r="Q8" s="22">
        <f t="shared" si="4"/>
        <v>548</v>
      </c>
      <c r="R8" s="204">
        <v>446</v>
      </c>
      <c r="S8" s="22">
        <f t="shared" si="6"/>
        <v>438.5</v>
      </c>
      <c r="T8" s="22">
        <f t="shared" si="7"/>
        <v>418</v>
      </c>
      <c r="V8" s="22">
        <f t="shared" si="8"/>
        <v>594.55999999999995</v>
      </c>
      <c r="W8" s="22">
        <f t="shared" si="9"/>
        <v>394.56</v>
      </c>
      <c r="X8" s="22">
        <f t="shared" si="10"/>
        <v>329.70666666666665</v>
      </c>
      <c r="Y8" s="22">
        <f t="shared" si="11"/>
        <v>322.52</v>
      </c>
      <c r="Z8" s="22">
        <f t="shared" si="12"/>
        <v>329.70666666666665</v>
      </c>
      <c r="AA8" s="182" t="s">
        <v>288</v>
      </c>
      <c r="AC8" s="104">
        <f t="shared" si="13"/>
        <v>808</v>
      </c>
      <c r="AD8" s="104">
        <f t="shared" si="14"/>
        <v>578</v>
      </c>
      <c r="AE8" s="104">
        <f t="shared" si="15"/>
        <v>466</v>
      </c>
      <c r="AF8" s="104">
        <f t="shared" si="16"/>
        <v>453.5</v>
      </c>
      <c r="AG8" s="330">
        <f t="shared" si="17"/>
        <v>478</v>
      </c>
      <c r="AH8" s="179"/>
      <c r="AI8" s="88">
        <f t="shared" si="18"/>
        <v>634.55999999999995</v>
      </c>
      <c r="AJ8" s="88">
        <f t="shared" si="19"/>
        <v>414.56</v>
      </c>
      <c r="AK8" s="88">
        <f t="shared" si="20"/>
        <v>343.03666666666663</v>
      </c>
      <c r="AL8" s="88">
        <f t="shared" si="21"/>
        <v>332.52</v>
      </c>
      <c r="AM8" s="331">
        <f t="shared" si="22"/>
        <v>369.70666666666665</v>
      </c>
      <c r="AP8" s="104">
        <f t="shared" si="23"/>
        <v>868</v>
      </c>
      <c r="AQ8" s="104">
        <f t="shared" si="24"/>
        <v>608</v>
      </c>
      <c r="AR8" s="104">
        <f t="shared" si="25"/>
        <v>486</v>
      </c>
      <c r="AS8" s="104">
        <f t="shared" si="26"/>
        <v>468.5</v>
      </c>
      <c r="AT8" s="330">
        <f t="shared" si="27"/>
        <v>538</v>
      </c>
      <c r="AU8" s="214"/>
      <c r="AV8" s="88">
        <f t="shared" si="28"/>
        <v>694.56</v>
      </c>
      <c r="AW8" s="88">
        <f t="shared" si="29"/>
        <v>444.56</v>
      </c>
      <c r="AX8" s="88">
        <f t="shared" si="30"/>
        <v>363.03666666666663</v>
      </c>
      <c r="AY8" s="88">
        <f t="shared" si="31"/>
        <v>347.52</v>
      </c>
      <c r="AZ8" s="331">
        <f t="shared" si="32"/>
        <v>429.70666666666665</v>
      </c>
      <c r="BB8" s="176">
        <f t="shared" si="33"/>
        <v>972</v>
      </c>
      <c r="BC8" s="176">
        <f t="shared" si="34"/>
        <v>660</v>
      </c>
      <c r="BD8" s="176">
        <f t="shared" si="35"/>
        <v>521</v>
      </c>
      <c r="BE8" s="176">
        <f t="shared" si="36"/>
        <v>495</v>
      </c>
      <c r="BF8" s="176">
        <f t="shared" si="37"/>
        <v>493</v>
      </c>
      <c r="BH8" s="176">
        <f t="shared" si="38"/>
        <v>754.56</v>
      </c>
      <c r="BI8" s="176">
        <f t="shared" si="39"/>
        <v>474.56</v>
      </c>
      <c r="BJ8" s="176">
        <f t="shared" si="40"/>
        <v>383.03666666666663</v>
      </c>
      <c r="BK8" s="176">
        <f>Y8+40</f>
        <v>362.52</v>
      </c>
      <c r="BL8" s="176">
        <f t="shared" si="41"/>
        <v>383.03666666666663</v>
      </c>
    </row>
    <row r="9" spans="1:64" ht="64.900000000000006" customHeight="1">
      <c r="A9" s="5" t="s">
        <v>167</v>
      </c>
      <c r="B9" s="5" t="s">
        <v>143</v>
      </c>
      <c r="C9" s="6">
        <v>7</v>
      </c>
      <c r="D9" s="5" t="s">
        <v>184</v>
      </c>
      <c r="E9" s="5">
        <v>708</v>
      </c>
      <c r="F9" s="7">
        <v>295</v>
      </c>
      <c r="G9" s="7">
        <v>558</v>
      </c>
      <c r="H9" s="7">
        <f t="shared" si="0"/>
        <v>240</v>
      </c>
      <c r="I9" s="25"/>
      <c r="J9" s="101">
        <f t="shared" si="42"/>
        <v>948</v>
      </c>
      <c r="K9" s="102">
        <f t="shared" si="1"/>
        <v>708</v>
      </c>
      <c r="L9" s="102">
        <f t="shared" si="2"/>
        <v>354</v>
      </c>
      <c r="M9" s="102">
        <f t="shared" si="3"/>
        <v>558</v>
      </c>
      <c r="N9" s="194"/>
      <c r="O9" s="197"/>
      <c r="P9" s="22">
        <f t="shared" si="43"/>
        <v>948</v>
      </c>
      <c r="Q9" s="22">
        <f t="shared" si="4"/>
        <v>708</v>
      </c>
      <c r="R9" s="22">
        <f t="shared" si="5"/>
        <v>590</v>
      </c>
      <c r="S9" s="22">
        <f t="shared" si="6"/>
        <v>582</v>
      </c>
      <c r="T9" s="22">
        <f t="shared" si="7"/>
        <v>558</v>
      </c>
      <c r="V9" s="22">
        <f t="shared" si="8"/>
        <v>749.76</v>
      </c>
      <c r="W9" s="22">
        <f t="shared" si="9"/>
        <v>509.76</v>
      </c>
      <c r="X9" s="22">
        <f t="shared" si="10"/>
        <v>438.17333333333335</v>
      </c>
      <c r="Y9" s="22">
        <f t="shared" si="11"/>
        <v>429.07</v>
      </c>
      <c r="Z9" s="22">
        <f t="shared" si="12"/>
        <v>438.17333333333335</v>
      </c>
      <c r="AA9" s="182" t="s">
        <v>288</v>
      </c>
      <c r="AC9" s="104">
        <f t="shared" si="13"/>
        <v>1008</v>
      </c>
      <c r="AD9" s="104">
        <f t="shared" si="14"/>
        <v>738</v>
      </c>
      <c r="AE9" s="104">
        <f t="shared" si="15"/>
        <v>610</v>
      </c>
      <c r="AF9" s="104">
        <f t="shared" si="16"/>
        <v>597</v>
      </c>
      <c r="AG9" s="330">
        <f t="shared" si="17"/>
        <v>618</v>
      </c>
      <c r="AH9" s="179"/>
      <c r="AI9" s="88">
        <f t="shared" si="18"/>
        <v>789.76</v>
      </c>
      <c r="AJ9" s="88">
        <f t="shared" si="19"/>
        <v>529.76</v>
      </c>
      <c r="AK9" s="88">
        <f t="shared" si="20"/>
        <v>451.50333333333333</v>
      </c>
      <c r="AL9" s="88">
        <f t="shared" si="21"/>
        <v>439.07</v>
      </c>
      <c r="AM9" s="331">
        <f t="shared" si="22"/>
        <v>478.17333333333335</v>
      </c>
      <c r="AP9" s="104">
        <f t="shared" si="23"/>
        <v>1068</v>
      </c>
      <c r="AQ9" s="104">
        <f t="shared" si="24"/>
        <v>768</v>
      </c>
      <c r="AR9" s="104">
        <f t="shared" si="25"/>
        <v>630</v>
      </c>
      <c r="AS9" s="104">
        <f t="shared" si="26"/>
        <v>612</v>
      </c>
      <c r="AT9" s="330">
        <f t="shared" si="27"/>
        <v>678</v>
      </c>
      <c r="AU9" s="214"/>
      <c r="AV9" s="88">
        <f t="shared" si="28"/>
        <v>849.76</v>
      </c>
      <c r="AW9" s="88">
        <f t="shared" si="29"/>
        <v>559.76</v>
      </c>
      <c r="AX9" s="88">
        <f t="shared" si="30"/>
        <v>471.50333333333333</v>
      </c>
      <c r="AY9" s="88">
        <f t="shared" si="31"/>
        <v>454.07</v>
      </c>
      <c r="AZ9" s="331">
        <f t="shared" si="32"/>
        <v>538.1733333333334</v>
      </c>
      <c r="BB9" s="176">
        <f t="shared" si="33"/>
        <v>1172</v>
      </c>
      <c r="BC9" s="176">
        <f t="shared" si="34"/>
        <v>820</v>
      </c>
      <c r="BD9" s="176">
        <f t="shared" si="35"/>
        <v>665</v>
      </c>
      <c r="BE9" s="176">
        <f t="shared" si="36"/>
        <v>638</v>
      </c>
      <c r="BF9" s="176">
        <f t="shared" si="37"/>
        <v>633</v>
      </c>
      <c r="BH9" s="176">
        <f t="shared" si="38"/>
        <v>909.76</v>
      </c>
      <c r="BI9" s="176">
        <f t="shared" si="39"/>
        <v>589.76</v>
      </c>
      <c r="BJ9" s="176">
        <f t="shared" si="40"/>
        <v>491.50333333333333</v>
      </c>
      <c r="BK9" s="176">
        <f>Y9+40</f>
        <v>469.07</v>
      </c>
      <c r="BL9" s="176">
        <f t="shared" si="41"/>
        <v>491.50333333333333</v>
      </c>
    </row>
    <row r="10" spans="1:64" ht="62.25" customHeight="1">
      <c r="A10" s="5" t="s">
        <v>168</v>
      </c>
      <c r="B10" s="5" t="s">
        <v>190</v>
      </c>
      <c r="C10" s="6">
        <v>4</v>
      </c>
      <c r="D10" s="5" t="s">
        <v>185</v>
      </c>
      <c r="E10" s="5">
        <v>238</v>
      </c>
      <c r="F10" s="7">
        <v>10</v>
      </c>
      <c r="G10" s="7">
        <v>138</v>
      </c>
      <c r="H10" s="7">
        <f t="shared" si="0"/>
        <v>120</v>
      </c>
      <c r="I10" s="25"/>
      <c r="J10" s="101">
        <f t="shared" si="42"/>
        <v>358</v>
      </c>
      <c r="K10" s="102">
        <f t="shared" si="1"/>
        <v>238</v>
      </c>
      <c r="L10" s="102">
        <f t="shared" si="2"/>
        <v>12</v>
      </c>
      <c r="M10" s="102">
        <f t="shared" si="3"/>
        <v>138</v>
      </c>
      <c r="N10" s="194"/>
      <c r="O10" s="197"/>
      <c r="P10" s="22">
        <f t="shared" si="43"/>
        <v>358</v>
      </c>
      <c r="Q10" s="22">
        <f t="shared" si="4"/>
        <v>238</v>
      </c>
      <c r="R10" s="22">
        <f t="shared" si="5"/>
        <v>162.66666666666666</v>
      </c>
      <c r="S10" s="22">
        <f t="shared" si="6"/>
        <v>156.5</v>
      </c>
      <c r="T10" s="22">
        <f t="shared" si="7"/>
        <v>138</v>
      </c>
      <c r="V10" s="22">
        <f t="shared" si="8"/>
        <v>291.36</v>
      </c>
      <c r="W10" s="22">
        <f t="shared" si="9"/>
        <v>171.35999999999999</v>
      </c>
      <c r="X10" s="22">
        <f t="shared" si="10"/>
        <v>117.57333333333332</v>
      </c>
      <c r="Y10" s="22">
        <f t="shared" si="11"/>
        <v>113.02</v>
      </c>
      <c r="Z10" s="22">
        <f t="shared" si="12"/>
        <v>117.57333333333332</v>
      </c>
      <c r="AA10" s="182" t="s">
        <v>288</v>
      </c>
      <c r="AC10" s="104">
        <f t="shared" si="13"/>
        <v>418</v>
      </c>
      <c r="AD10" s="104">
        <f t="shared" si="14"/>
        <v>268</v>
      </c>
      <c r="AE10" s="104">
        <f t="shared" si="15"/>
        <v>182.66666666666666</v>
      </c>
      <c r="AF10" s="104">
        <f t="shared" si="16"/>
        <v>171.5</v>
      </c>
      <c r="AG10" s="330">
        <f t="shared" si="17"/>
        <v>198</v>
      </c>
      <c r="AH10" s="179"/>
      <c r="AI10" s="88">
        <f t="shared" si="18"/>
        <v>331.36</v>
      </c>
      <c r="AJ10" s="88">
        <f t="shared" si="19"/>
        <v>191.35999999999999</v>
      </c>
      <c r="AK10" s="88">
        <f t="shared" si="20"/>
        <v>130.90333333333334</v>
      </c>
      <c r="AL10" s="88">
        <f t="shared" si="21"/>
        <v>123.02</v>
      </c>
      <c r="AM10" s="331">
        <f t="shared" si="22"/>
        <v>157.57333333333332</v>
      </c>
      <c r="AP10" s="104">
        <f t="shared" si="23"/>
        <v>478</v>
      </c>
      <c r="AQ10" s="104">
        <f t="shared" si="24"/>
        <v>298</v>
      </c>
      <c r="AR10" s="104">
        <f t="shared" si="25"/>
        <v>202.66666666666666</v>
      </c>
      <c r="AS10" s="104">
        <f t="shared" si="26"/>
        <v>186.5</v>
      </c>
      <c r="AT10" s="330">
        <f t="shared" si="27"/>
        <v>258</v>
      </c>
      <c r="AU10" s="214"/>
      <c r="AV10" s="88">
        <f t="shared" si="28"/>
        <v>391.36</v>
      </c>
      <c r="AW10" s="88">
        <f t="shared" si="29"/>
        <v>221.35999999999999</v>
      </c>
      <c r="AX10" s="88">
        <f t="shared" si="30"/>
        <v>150.90333333333334</v>
      </c>
      <c r="AY10" s="88">
        <f t="shared" si="31"/>
        <v>138.01999999999998</v>
      </c>
      <c r="AZ10" s="331">
        <f t="shared" si="32"/>
        <v>217.57333333333332</v>
      </c>
      <c r="BB10" s="176">
        <f t="shared" si="33"/>
        <v>582</v>
      </c>
      <c r="BC10" s="176">
        <f t="shared" si="34"/>
        <v>350</v>
      </c>
      <c r="BD10" s="176">
        <f t="shared" si="35"/>
        <v>238</v>
      </c>
      <c r="BE10" s="176">
        <f t="shared" si="36"/>
        <v>213</v>
      </c>
      <c r="BF10" s="176">
        <f t="shared" si="37"/>
        <v>213</v>
      </c>
      <c r="BH10" s="176">
        <f t="shared" si="38"/>
        <v>451.36</v>
      </c>
      <c r="BI10" s="176">
        <f t="shared" si="39"/>
        <v>251.35999999999999</v>
      </c>
      <c r="BJ10" s="176">
        <f t="shared" si="40"/>
        <v>170.90333333333331</v>
      </c>
      <c r="BK10" s="176">
        <f>Y10+40</f>
        <v>153.01999999999998</v>
      </c>
      <c r="BL10" s="176">
        <f t="shared" si="41"/>
        <v>170.90333333333331</v>
      </c>
    </row>
    <row r="11" spans="1:64" ht="70.150000000000006" customHeight="1">
      <c r="A11" s="5" t="s">
        <v>169</v>
      </c>
      <c r="B11" s="5" t="s">
        <v>195</v>
      </c>
      <c r="C11" s="6">
        <v>5</v>
      </c>
      <c r="D11" s="5" t="s">
        <v>186</v>
      </c>
      <c r="E11" s="5">
        <v>398</v>
      </c>
      <c r="F11" s="7">
        <v>105</v>
      </c>
      <c r="G11" s="7">
        <v>278</v>
      </c>
      <c r="H11" s="7">
        <f t="shared" si="0"/>
        <v>160</v>
      </c>
      <c r="I11" s="25"/>
      <c r="J11" s="101">
        <f t="shared" si="42"/>
        <v>558</v>
      </c>
      <c r="K11" s="102">
        <f t="shared" si="1"/>
        <v>398</v>
      </c>
      <c r="L11" s="102">
        <f t="shared" si="2"/>
        <v>126</v>
      </c>
      <c r="M11" s="102">
        <f t="shared" si="3"/>
        <v>278</v>
      </c>
      <c r="N11" s="194"/>
      <c r="O11" s="197"/>
      <c r="P11" s="22">
        <f t="shared" si="43"/>
        <v>558</v>
      </c>
      <c r="Q11" s="22">
        <f t="shared" si="4"/>
        <v>398</v>
      </c>
      <c r="R11" s="204">
        <v>308</v>
      </c>
      <c r="S11" s="22">
        <f t="shared" si="6"/>
        <v>300</v>
      </c>
      <c r="T11" s="22">
        <f t="shared" si="7"/>
        <v>278</v>
      </c>
      <c r="V11" s="22">
        <f t="shared" si="8"/>
        <v>446.56</v>
      </c>
      <c r="W11" s="22">
        <f t="shared" si="9"/>
        <v>286.56</v>
      </c>
      <c r="X11" s="22">
        <f t="shared" si="10"/>
        <v>226.04</v>
      </c>
      <c r="Y11" s="22">
        <f t="shared" si="11"/>
        <v>219.57</v>
      </c>
      <c r="Z11" s="22">
        <f t="shared" si="12"/>
        <v>226.04</v>
      </c>
      <c r="AA11" s="182" t="s">
        <v>288</v>
      </c>
      <c r="AC11" s="104">
        <f t="shared" si="13"/>
        <v>618</v>
      </c>
      <c r="AD11" s="104">
        <f t="shared" si="14"/>
        <v>428</v>
      </c>
      <c r="AE11" s="104">
        <f t="shared" si="15"/>
        <v>328</v>
      </c>
      <c r="AF11" s="104">
        <f t="shared" si="16"/>
        <v>315</v>
      </c>
      <c r="AG11" s="330">
        <f t="shared" si="17"/>
        <v>338</v>
      </c>
      <c r="AH11" s="179"/>
      <c r="AI11" s="88">
        <f t="shared" si="18"/>
        <v>486.56</v>
      </c>
      <c r="AJ11" s="88">
        <f t="shared" si="19"/>
        <v>306.56</v>
      </c>
      <c r="AK11" s="88">
        <f t="shared" si="20"/>
        <v>239.37</v>
      </c>
      <c r="AL11" s="88">
        <f t="shared" si="21"/>
        <v>229.57</v>
      </c>
      <c r="AM11" s="331">
        <f t="shared" si="22"/>
        <v>266.03999999999996</v>
      </c>
      <c r="AP11" s="104">
        <f t="shared" si="23"/>
        <v>678</v>
      </c>
      <c r="AQ11" s="104">
        <f t="shared" si="24"/>
        <v>458</v>
      </c>
      <c r="AR11" s="104">
        <f t="shared" si="25"/>
        <v>348</v>
      </c>
      <c r="AS11" s="104">
        <f t="shared" si="26"/>
        <v>330</v>
      </c>
      <c r="AT11" s="330">
        <f t="shared" si="27"/>
        <v>398</v>
      </c>
      <c r="AU11" s="214"/>
      <c r="AV11" s="88">
        <f t="shared" si="28"/>
        <v>546.55999999999995</v>
      </c>
      <c r="AW11" s="88">
        <f t="shared" si="29"/>
        <v>336.56</v>
      </c>
      <c r="AX11" s="88">
        <f t="shared" si="30"/>
        <v>259.37</v>
      </c>
      <c r="AY11" s="88">
        <f t="shared" si="31"/>
        <v>244.57</v>
      </c>
      <c r="AZ11" s="331">
        <f t="shared" si="32"/>
        <v>326.03999999999996</v>
      </c>
      <c r="BB11" s="176">
        <f t="shared" si="33"/>
        <v>782</v>
      </c>
      <c r="BC11" s="176">
        <f t="shared" si="34"/>
        <v>510</v>
      </c>
      <c r="BD11" s="176">
        <f t="shared" si="35"/>
        <v>383</v>
      </c>
      <c r="BE11" s="176">
        <f t="shared" si="36"/>
        <v>356</v>
      </c>
      <c r="BF11" s="176">
        <f t="shared" si="37"/>
        <v>353</v>
      </c>
      <c r="BH11" s="176">
        <f t="shared" si="38"/>
        <v>606.55999999999995</v>
      </c>
      <c r="BI11" s="176">
        <f t="shared" si="39"/>
        <v>366.56</v>
      </c>
      <c r="BJ11" s="176">
        <f t="shared" si="40"/>
        <v>279.37</v>
      </c>
      <c r="BK11" s="176">
        <f t="shared" ref="BK7:BK18" si="44">Y11+40</f>
        <v>259.57</v>
      </c>
      <c r="BL11" s="176">
        <f t="shared" si="41"/>
        <v>279.37</v>
      </c>
    </row>
    <row r="12" spans="1:64" ht="69" customHeight="1">
      <c r="A12" s="5" t="s">
        <v>170</v>
      </c>
      <c r="B12" s="5" t="s">
        <v>144</v>
      </c>
      <c r="C12" s="6">
        <v>6</v>
      </c>
      <c r="D12" s="5" t="s">
        <v>184</v>
      </c>
      <c r="E12" s="5">
        <v>568</v>
      </c>
      <c r="F12" s="7">
        <v>200</v>
      </c>
      <c r="G12" s="7">
        <v>418</v>
      </c>
      <c r="H12" s="7">
        <f t="shared" si="0"/>
        <v>200</v>
      </c>
      <c r="I12" s="25"/>
      <c r="J12" s="101">
        <f t="shared" si="42"/>
        <v>768</v>
      </c>
      <c r="K12" s="102">
        <f t="shared" si="1"/>
        <v>568</v>
      </c>
      <c r="L12" s="102">
        <f t="shared" si="2"/>
        <v>240</v>
      </c>
      <c r="M12" s="102">
        <f t="shared" si="3"/>
        <v>418</v>
      </c>
      <c r="N12" s="194"/>
      <c r="O12" s="197"/>
      <c r="P12" s="22">
        <f t="shared" si="43"/>
        <v>768</v>
      </c>
      <c r="Q12" s="22">
        <f t="shared" si="4"/>
        <v>568</v>
      </c>
      <c r="R12" s="22">
        <f t="shared" si="5"/>
        <v>458.66666666666669</v>
      </c>
      <c r="S12" s="22">
        <f t="shared" si="6"/>
        <v>448.5</v>
      </c>
      <c r="T12" s="22">
        <f t="shared" si="7"/>
        <v>418</v>
      </c>
      <c r="V12" s="22">
        <f t="shared" si="8"/>
        <v>608.96</v>
      </c>
      <c r="W12" s="22">
        <f t="shared" si="9"/>
        <v>408.96</v>
      </c>
      <c r="X12" s="22">
        <f t="shared" si="10"/>
        <v>339.30666666666667</v>
      </c>
      <c r="Y12" s="22">
        <f t="shared" si="11"/>
        <v>329.71999999999997</v>
      </c>
      <c r="Z12" s="22">
        <f t="shared" si="12"/>
        <v>339.30666666666667</v>
      </c>
      <c r="AA12" s="182" t="s">
        <v>288</v>
      </c>
      <c r="AC12" s="104">
        <f t="shared" si="13"/>
        <v>828</v>
      </c>
      <c r="AD12" s="104">
        <f t="shared" si="14"/>
        <v>598</v>
      </c>
      <c r="AE12" s="104">
        <f t="shared" si="15"/>
        <v>478.66666666666669</v>
      </c>
      <c r="AF12" s="104">
        <f t="shared" si="16"/>
        <v>463.5</v>
      </c>
      <c r="AG12" s="330">
        <f t="shared" si="17"/>
        <v>478</v>
      </c>
      <c r="AH12" s="179"/>
      <c r="AI12" s="88">
        <f t="shared" si="18"/>
        <v>648.96</v>
      </c>
      <c r="AJ12" s="88">
        <f t="shared" si="19"/>
        <v>428.96</v>
      </c>
      <c r="AK12" s="88">
        <f t="shared" si="20"/>
        <v>352.63666666666666</v>
      </c>
      <c r="AL12" s="88">
        <f t="shared" si="21"/>
        <v>339.71999999999997</v>
      </c>
      <c r="AM12" s="331">
        <f t="shared" si="22"/>
        <v>379.30666666666667</v>
      </c>
      <c r="AP12" s="104">
        <f t="shared" si="23"/>
        <v>888</v>
      </c>
      <c r="AQ12" s="104">
        <f t="shared" si="24"/>
        <v>628</v>
      </c>
      <c r="AR12" s="104">
        <f t="shared" si="25"/>
        <v>498.66666666666669</v>
      </c>
      <c r="AS12" s="104">
        <f t="shared" si="26"/>
        <v>478.5</v>
      </c>
      <c r="AT12" s="330">
        <f t="shared" si="27"/>
        <v>538</v>
      </c>
      <c r="AU12" s="214"/>
      <c r="AV12" s="88">
        <f t="shared" si="28"/>
        <v>708.96</v>
      </c>
      <c r="AW12" s="88">
        <f t="shared" si="29"/>
        <v>458.96</v>
      </c>
      <c r="AX12" s="88">
        <f t="shared" si="30"/>
        <v>372.63666666666666</v>
      </c>
      <c r="AY12" s="88">
        <f t="shared" si="31"/>
        <v>354.71999999999997</v>
      </c>
      <c r="AZ12" s="331">
        <f t="shared" si="32"/>
        <v>439.30666666666667</v>
      </c>
      <c r="BB12" s="176">
        <f t="shared" si="33"/>
        <v>992</v>
      </c>
      <c r="BC12" s="176">
        <f t="shared" si="34"/>
        <v>680</v>
      </c>
      <c r="BD12" s="176">
        <f t="shared" si="35"/>
        <v>534</v>
      </c>
      <c r="BE12" s="176">
        <f t="shared" si="36"/>
        <v>505</v>
      </c>
      <c r="BF12" s="176">
        <f t="shared" si="37"/>
        <v>493</v>
      </c>
      <c r="BH12" s="176">
        <f t="shared" si="38"/>
        <v>768.96</v>
      </c>
      <c r="BI12" s="176">
        <f t="shared" si="39"/>
        <v>488.96</v>
      </c>
      <c r="BJ12" s="176">
        <f t="shared" si="40"/>
        <v>392.63666666666666</v>
      </c>
      <c r="BK12" s="176">
        <f t="shared" si="44"/>
        <v>369.71999999999997</v>
      </c>
      <c r="BL12" s="176">
        <f t="shared" si="41"/>
        <v>392.63666666666666</v>
      </c>
    </row>
    <row r="13" spans="1:64" ht="66.599999999999994" customHeight="1">
      <c r="A13" s="5" t="s">
        <v>171</v>
      </c>
      <c r="B13" s="5" t="s">
        <v>145</v>
      </c>
      <c r="C13" s="6">
        <v>7</v>
      </c>
      <c r="D13" s="5" t="s">
        <v>184</v>
      </c>
      <c r="E13" s="5">
        <v>728</v>
      </c>
      <c r="F13" s="7">
        <v>295</v>
      </c>
      <c r="G13" s="7">
        <v>558</v>
      </c>
      <c r="H13" s="7">
        <f t="shared" si="0"/>
        <v>240</v>
      </c>
      <c r="I13" s="25"/>
      <c r="J13" s="101">
        <f t="shared" si="42"/>
        <v>968</v>
      </c>
      <c r="K13" s="102">
        <f t="shared" si="1"/>
        <v>728</v>
      </c>
      <c r="L13" s="102">
        <f t="shared" si="2"/>
        <v>354</v>
      </c>
      <c r="M13" s="102">
        <f t="shared" si="3"/>
        <v>558</v>
      </c>
      <c r="N13" s="194"/>
      <c r="O13" s="197"/>
      <c r="P13" s="22">
        <f t="shared" si="43"/>
        <v>968</v>
      </c>
      <c r="Q13" s="22">
        <f t="shared" si="4"/>
        <v>728</v>
      </c>
      <c r="R13" s="204">
        <v>604</v>
      </c>
      <c r="S13" s="22">
        <f t="shared" si="6"/>
        <v>592</v>
      </c>
      <c r="T13" s="22">
        <f t="shared" si="7"/>
        <v>558</v>
      </c>
      <c r="V13" s="22">
        <f t="shared" si="8"/>
        <v>764.16</v>
      </c>
      <c r="W13" s="22">
        <f t="shared" si="9"/>
        <v>524.16</v>
      </c>
      <c r="X13" s="22">
        <f t="shared" si="10"/>
        <v>447.77333333333331</v>
      </c>
      <c r="Y13" s="22">
        <f t="shared" si="11"/>
        <v>436.27</v>
      </c>
      <c r="Z13" s="22">
        <f t="shared" si="12"/>
        <v>447.77333333333331</v>
      </c>
      <c r="AA13" s="182" t="s">
        <v>288</v>
      </c>
      <c r="AC13" s="104">
        <f t="shared" si="13"/>
        <v>1028</v>
      </c>
      <c r="AD13" s="104">
        <f t="shared" si="14"/>
        <v>758</v>
      </c>
      <c r="AE13" s="104">
        <f t="shared" si="15"/>
        <v>624</v>
      </c>
      <c r="AF13" s="104">
        <f t="shared" si="16"/>
        <v>607</v>
      </c>
      <c r="AG13" s="330">
        <f t="shared" si="17"/>
        <v>618</v>
      </c>
      <c r="AH13" s="179"/>
      <c r="AI13" s="88">
        <f t="shared" si="18"/>
        <v>804.16</v>
      </c>
      <c r="AJ13" s="88">
        <f t="shared" si="19"/>
        <v>544.16</v>
      </c>
      <c r="AK13" s="88">
        <f t="shared" si="20"/>
        <v>461.1033333333333</v>
      </c>
      <c r="AL13" s="88">
        <f t="shared" si="21"/>
        <v>446.27</v>
      </c>
      <c r="AM13" s="331">
        <f t="shared" si="22"/>
        <v>487.77333333333331</v>
      </c>
      <c r="AP13" s="104">
        <f t="shared" si="23"/>
        <v>1088</v>
      </c>
      <c r="AQ13" s="104">
        <f t="shared" si="24"/>
        <v>788</v>
      </c>
      <c r="AR13" s="104">
        <f t="shared" si="25"/>
        <v>644</v>
      </c>
      <c r="AS13" s="104">
        <f t="shared" si="26"/>
        <v>622</v>
      </c>
      <c r="AT13" s="330">
        <f t="shared" si="27"/>
        <v>678</v>
      </c>
      <c r="AU13" s="214"/>
      <c r="AV13" s="88">
        <f t="shared" si="28"/>
        <v>864.16</v>
      </c>
      <c r="AW13" s="88">
        <f t="shared" si="29"/>
        <v>574.16</v>
      </c>
      <c r="AX13" s="88">
        <f t="shared" si="30"/>
        <v>481.1033333333333</v>
      </c>
      <c r="AY13" s="88">
        <f t="shared" si="31"/>
        <v>461.27</v>
      </c>
      <c r="AZ13" s="331">
        <f t="shared" si="32"/>
        <v>547.77333333333331</v>
      </c>
      <c r="BB13" s="176">
        <f t="shared" si="33"/>
        <v>1192</v>
      </c>
      <c r="BC13" s="176">
        <f t="shared" si="34"/>
        <v>840</v>
      </c>
      <c r="BD13" s="176">
        <f t="shared" si="35"/>
        <v>679</v>
      </c>
      <c r="BE13" s="176">
        <f t="shared" si="36"/>
        <v>648</v>
      </c>
      <c r="BF13" s="176">
        <f t="shared" si="37"/>
        <v>633</v>
      </c>
      <c r="BH13" s="176">
        <f t="shared" si="38"/>
        <v>924.16</v>
      </c>
      <c r="BI13" s="176">
        <f t="shared" si="39"/>
        <v>604.16</v>
      </c>
      <c r="BJ13" s="176">
        <f t="shared" si="40"/>
        <v>501.1033333333333</v>
      </c>
      <c r="BK13" s="176">
        <f t="shared" si="44"/>
        <v>476.27</v>
      </c>
      <c r="BL13" s="176">
        <f t="shared" si="41"/>
        <v>501.1033333333333</v>
      </c>
    </row>
    <row r="14" spans="1:64" ht="56.45" customHeight="1">
      <c r="A14" s="5" t="s">
        <v>172</v>
      </c>
      <c r="B14" s="5" t="s">
        <v>192</v>
      </c>
      <c r="C14" s="6">
        <v>4</v>
      </c>
      <c r="D14" s="5" t="s">
        <v>184</v>
      </c>
      <c r="E14" s="5">
        <v>518</v>
      </c>
      <c r="F14" s="7">
        <v>295</v>
      </c>
      <c r="G14" s="7">
        <v>448</v>
      </c>
      <c r="H14" s="7">
        <f t="shared" si="0"/>
        <v>120</v>
      </c>
      <c r="I14" s="25"/>
      <c r="J14" s="101">
        <f t="shared" si="42"/>
        <v>638</v>
      </c>
      <c r="K14" s="102">
        <f t="shared" si="1"/>
        <v>518</v>
      </c>
      <c r="L14" s="102">
        <f t="shared" si="2"/>
        <v>354</v>
      </c>
      <c r="M14" s="102">
        <f t="shared" si="3"/>
        <v>448</v>
      </c>
      <c r="N14" s="194"/>
      <c r="O14" s="197"/>
      <c r="P14" s="22">
        <f t="shared" si="43"/>
        <v>638</v>
      </c>
      <c r="Q14" s="22">
        <f t="shared" si="4"/>
        <v>518</v>
      </c>
      <c r="R14" s="204">
        <v>464</v>
      </c>
      <c r="S14" s="22">
        <f t="shared" si="6"/>
        <v>459.5</v>
      </c>
      <c r="T14" s="22">
        <f t="shared" si="7"/>
        <v>448</v>
      </c>
      <c r="V14" s="22">
        <f t="shared" si="8"/>
        <v>492.96</v>
      </c>
      <c r="W14" s="22">
        <f t="shared" si="9"/>
        <v>372.96</v>
      </c>
      <c r="X14" s="22">
        <f t="shared" si="10"/>
        <v>346.97333333333336</v>
      </c>
      <c r="Y14" s="22">
        <f t="shared" si="11"/>
        <v>340.87</v>
      </c>
      <c r="Z14" s="22">
        <f t="shared" si="12"/>
        <v>346.97333333333336</v>
      </c>
      <c r="AA14" s="182" t="s">
        <v>288</v>
      </c>
      <c r="AB14" s="205"/>
      <c r="AC14" s="41" t="s">
        <v>300</v>
      </c>
      <c r="AD14" s="221"/>
      <c r="AE14" s="221"/>
      <c r="AF14" s="221"/>
      <c r="AG14" s="330"/>
      <c r="AH14" s="149"/>
      <c r="AI14" s="222"/>
      <c r="AJ14" s="222"/>
      <c r="AK14" s="222"/>
      <c r="AL14" s="222"/>
      <c r="AM14" s="331"/>
      <c r="AP14" s="41" t="s">
        <v>300</v>
      </c>
      <c r="AQ14" s="221"/>
      <c r="AR14" s="221"/>
      <c r="AS14" s="221"/>
      <c r="AT14" s="330"/>
      <c r="AU14" s="149"/>
      <c r="AV14" s="222"/>
      <c r="AW14" s="222"/>
      <c r="AX14" s="222"/>
      <c r="AY14" s="222"/>
      <c r="AZ14" s="331"/>
      <c r="BB14" s="176"/>
      <c r="BC14" s="176"/>
      <c r="BD14" s="176"/>
      <c r="BE14" s="176"/>
      <c r="BF14" s="176"/>
      <c r="BH14" s="176"/>
      <c r="BI14" s="176"/>
      <c r="BJ14" s="176"/>
      <c r="BK14" s="176"/>
      <c r="BL14" s="176"/>
    </row>
    <row r="15" spans="1:64" s="87" customFormat="1" ht="37.15" customHeight="1">
      <c r="A15" s="83" t="s">
        <v>173</v>
      </c>
      <c r="B15" s="83" t="s">
        <v>7</v>
      </c>
      <c r="C15" s="84">
        <v>7</v>
      </c>
      <c r="D15" s="83" t="s">
        <v>187</v>
      </c>
      <c r="E15" s="83">
        <v>428</v>
      </c>
      <c r="F15" s="85">
        <v>20</v>
      </c>
      <c r="G15" s="85">
        <v>248</v>
      </c>
      <c r="H15" s="85">
        <f t="shared" si="0"/>
        <v>240</v>
      </c>
      <c r="I15" s="86"/>
      <c r="J15" s="104">
        <f t="shared" si="42"/>
        <v>668</v>
      </c>
      <c r="K15" s="103">
        <f t="shared" si="1"/>
        <v>428</v>
      </c>
      <c r="L15" s="103">
        <f t="shared" si="2"/>
        <v>24</v>
      </c>
      <c r="M15" s="103">
        <f t="shared" si="3"/>
        <v>248</v>
      </c>
      <c r="N15" s="195"/>
      <c r="O15" s="197"/>
      <c r="P15" s="88">
        <f t="shared" si="43"/>
        <v>668</v>
      </c>
      <c r="Q15" s="88">
        <f t="shared" si="4"/>
        <v>428</v>
      </c>
      <c r="R15" s="186">
        <f t="shared" si="5"/>
        <v>293.33333333333331</v>
      </c>
      <c r="S15" s="88">
        <f t="shared" si="6"/>
        <v>282</v>
      </c>
      <c r="T15" s="88">
        <f t="shared" si="7"/>
        <v>248</v>
      </c>
      <c r="V15" s="88">
        <f t="shared" si="8"/>
        <v>548.16</v>
      </c>
      <c r="W15" s="88">
        <f t="shared" si="9"/>
        <v>308.15999999999997</v>
      </c>
      <c r="X15" s="88">
        <f t="shared" si="10"/>
        <v>212.10666666666665</v>
      </c>
      <c r="Y15" s="88">
        <f t="shared" si="11"/>
        <v>203.72</v>
      </c>
      <c r="Z15" s="88">
        <f t="shared" si="12"/>
        <v>212.10666666666665</v>
      </c>
      <c r="AA15" s="187" t="s">
        <v>288</v>
      </c>
      <c r="AC15" s="104">
        <f t="shared" ref="AC15" si="45">P15+60</f>
        <v>728</v>
      </c>
      <c r="AD15" s="104">
        <f t="shared" ref="AD15" si="46">Q15+30</f>
        <v>458</v>
      </c>
      <c r="AE15" s="104">
        <f t="shared" ref="AE15" si="47">R15+20</f>
        <v>313.33333333333331</v>
      </c>
      <c r="AF15" s="104">
        <f t="shared" ref="AF15" si="48">S15+15</f>
        <v>297</v>
      </c>
      <c r="AG15" s="330">
        <f t="shared" si="17"/>
        <v>308</v>
      </c>
      <c r="AH15" s="179"/>
      <c r="AI15" s="88">
        <f t="shared" ref="AI15" si="49">V15+40</f>
        <v>588.16</v>
      </c>
      <c r="AJ15" s="88">
        <f t="shared" ref="AJ15" si="50">W15+20</f>
        <v>328.15999999999997</v>
      </c>
      <c r="AK15" s="88">
        <f t="shared" ref="AK15" si="51">X15+13.33</f>
        <v>225.43666666666667</v>
      </c>
      <c r="AL15" s="88">
        <f t="shared" ref="AL15" si="52">Y15+10</f>
        <v>213.72</v>
      </c>
      <c r="AM15" s="331">
        <f t="shared" si="22"/>
        <v>252.10666666666665</v>
      </c>
      <c r="AN15" s="87" t="s">
        <v>299</v>
      </c>
      <c r="AP15" s="104">
        <f t="shared" ref="AP15:AP18" si="53">AC15+60</f>
        <v>788</v>
      </c>
      <c r="AQ15" s="104">
        <f t="shared" ref="AQ15:AQ18" si="54">AD15+30</f>
        <v>488</v>
      </c>
      <c r="AR15" s="104">
        <f t="shared" ref="AR15:AR18" si="55">AE15+20</f>
        <v>333.33333333333331</v>
      </c>
      <c r="AS15" s="104">
        <f t="shared" ref="AS15:AS18" si="56">AF15+15</f>
        <v>312</v>
      </c>
      <c r="AT15" s="330">
        <f t="shared" si="27"/>
        <v>368</v>
      </c>
      <c r="AU15" s="179"/>
      <c r="AV15" s="88">
        <f t="shared" ref="AV15" si="57">AI15+60</f>
        <v>648.16</v>
      </c>
      <c r="AW15" s="88">
        <f t="shared" ref="AW15" si="58">AJ15+30</f>
        <v>358.15999999999997</v>
      </c>
      <c r="AX15" s="88">
        <f t="shared" ref="AX15" si="59">AK15+20</f>
        <v>245.43666666666667</v>
      </c>
      <c r="AY15" s="88">
        <f t="shared" ref="AY15" si="60">AL15+15</f>
        <v>228.72</v>
      </c>
      <c r="AZ15" s="331">
        <f t="shared" si="32"/>
        <v>312.10666666666668</v>
      </c>
      <c r="BB15" s="176">
        <f>P15+224</f>
        <v>892</v>
      </c>
      <c r="BC15" s="176">
        <f t="shared" si="34"/>
        <v>540</v>
      </c>
      <c r="BD15" s="176">
        <f t="shared" si="35"/>
        <v>369</v>
      </c>
      <c r="BE15" s="176">
        <f t="shared" si="36"/>
        <v>338</v>
      </c>
      <c r="BF15" s="176">
        <f t="shared" si="37"/>
        <v>323</v>
      </c>
      <c r="BH15" s="176">
        <f t="shared" si="38"/>
        <v>708.16</v>
      </c>
      <c r="BI15" s="176">
        <f t="shared" si="39"/>
        <v>388.15999999999997</v>
      </c>
      <c r="BJ15" s="176">
        <f t="shared" si="40"/>
        <v>265.43666666666667</v>
      </c>
      <c r="BK15" s="176">
        <f t="shared" si="44"/>
        <v>243.72</v>
      </c>
      <c r="BL15" s="176">
        <f t="shared" si="41"/>
        <v>265.43666666666667</v>
      </c>
    </row>
    <row r="16" spans="1:64" ht="77.45" customHeight="1">
      <c r="A16" s="5" t="s">
        <v>174</v>
      </c>
      <c r="B16" s="5" t="s">
        <v>194</v>
      </c>
      <c r="C16" s="6">
        <v>8</v>
      </c>
      <c r="D16" s="5" t="s">
        <v>188</v>
      </c>
      <c r="E16" s="5">
        <v>588</v>
      </c>
      <c r="F16" s="7">
        <v>115</v>
      </c>
      <c r="G16" s="7">
        <v>388</v>
      </c>
      <c r="H16" s="7">
        <f t="shared" si="0"/>
        <v>280</v>
      </c>
      <c r="I16" s="25"/>
      <c r="J16" s="101">
        <f t="shared" si="42"/>
        <v>868</v>
      </c>
      <c r="K16" s="102">
        <f t="shared" si="1"/>
        <v>588</v>
      </c>
      <c r="L16" s="102">
        <f t="shared" si="2"/>
        <v>138</v>
      </c>
      <c r="M16" s="102">
        <f t="shared" si="3"/>
        <v>388</v>
      </c>
      <c r="N16" s="194"/>
      <c r="O16" s="197"/>
      <c r="P16" s="22">
        <f t="shared" si="43"/>
        <v>868</v>
      </c>
      <c r="Q16" s="22">
        <f t="shared" si="4"/>
        <v>588</v>
      </c>
      <c r="R16" s="22">
        <f t="shared" si="5"/>
        <v>438</v>
      </c>
      <c r="S16" s="22">
        <f t="shared" si="6"/>
        <v>425.5</v>
      </c>
      <c r="T16" s="22">
        <f t="shared" si="7"/>
        <v>388</v>
      </c>
      <c r="V16" s="22">
        <f t="shared" si="8"/>
        <v>703.3599999999999</v>
      </c>
      <c r="W16" s="22">
        <f t="shared" si="9"/>
        <v>423.35999999999996</v>
      </c>
      <c r="X16" s="22">
        <f t="shared" si="10"/>
        <v>320.57333333333332</v>
      </c>
      <c r="Y16" s="22">
        <f t="shared" si="11"/>
        <v>310.27</v>
      </c>
      <c r="Z16" s="22">
        <f t="shared" si="12"/>
        <v>320.57333333333332</v>
      </c>
      <c r="AA16" s="182" t="s">
        <v>288</v>
      </c>
      <c r="AC16" s="104">
        <f t="shared" ref="AC16:AC18" si="61">P16+60</f>
        <v>928</v>
      </c>
      <c r="AD16" s="104">
        <f t="shared" ref="AD16:AD18" si="62">Q16+30</f>
        <v>618</v>
      </c>
      <c r="AE16" s="104">
        <f t="shared" ref="AE16:AE18" si="63">R16+20</f>
        <v>458</v>
      </c>
      <c r="AF16" s="104">
        <f t="shared" ref="AF16:AF18" si="64">S16+15</f>
        <v>440.5</v>
      </c>
      <c r="AG16" s="330">
        <f t="shared" si="17"/>
        <v>448</v>
      </c>
      <c r="AH16" s="179"/>
      <c r="AI16" s="88">
        <f t="shared" ref="AI16:AI18" si="65">V16+40</f>
        <v>743.3599999999999</v>
      </c>
      <c r="AJ16" s="88">
        <f t="shared" ref="AJ16:AJ18" si="66">W16+20</f>
        <v>443.35999999999996</v>
      </c>
      <c r="AK16" s="88">
        <f t="shared" ref="AK16:AK18" si="67">X16+13.33</f>
        <v>333.90333333333331</v>
      </c>
      <c r="AL16" s="88">
        <f t="shared" ref="AL16:AL18" si="68">Y16+10</f>
        <v>320.27</v>
      </c>
      <c r="AM16" s="331">
        <f t="shared" si="22"/>
        <v>360.57333333333332</v>
      </c>
      <c r="AP16" s="104">
        <f t="shared" si="53"/>
        <v>988</v>
      </c>
      <c r="AQ16" s="104">
        <f t="shared" si="54"/>
        <v>648</v>
      </c>
      <c r="AR16" s="104">
        <f t="shared" si="55"/>
        <v>478</v>
      </c>
      <c r="AS16" s="104">
        <f t="shared" si="56"/>
        <v>455.5</v>
      </c>
      <c r="AT16" s="330">
        <f t="shared" si="27"/>
        <v>508</v>
      </c>
      <c r="AU16" s="214"/>
      <c r="AV16" s="88">
        <f t="shared" ref="AV16:AV18" si="69">AI16+60</f>
        <v>803.3599999999999</v>
      </c>
      <c r="AW16" s="88">
        <f t="shared" ref="AW16:AW18" si="70">AJ16+30</f>
        <v>473.35999999999996</v>
      </c>
      <c r="AX16" s="88">
        <f t="shared" ref="AX16:AX18" si="71">AK16+20</f>
        <v>353.90333333333331</v>
      </c>
      <c r="AY16" s="88">
        <f t="shared" ref="AY16:AY18" si="72">AL16+15</f>
        <v>335.27</v>
      </c>
      <c r="AZ16" s="331">
        <f t="shared" si="32"/>
        <v>420.57333333333332</v>
      </c>
      <c r="BB16" s="176">
        <f t="shared" si="33"/>
        <v>1092</v>
      </c>
      <c r="BC16" s="176">
        <f t="shared" si="34"/>
        <v>700</v>
      </c>
      <c r="BD16" s="176">
        <f t="shared" si="35"/>
        <v>513</v>
      </c>
      <c r="BE16" s="176">
        <f t="shared" si="36"/>
        <v>482</v>
      </c>
      <c r="BF16" s="176">
        <f t="shared" si="37"/>
        <v>463</v>
      </c>
      <c r="BH16" s="176">
        <f t="shared" si="38"/>
        <v>863.3599999999999</v>
      </c>
      <c r="BI16" s="176">
        <f t="shared" si="39"/>
        <v>503.35999999999996</v>
      </c>
      <c r="BJ16" s="176">
        <f t="shared" si="40"/>
        <v>373.90333333333331</v>
      </c>
      <c r="BK16" s="176">
        <f>Y16+40</f>
        <v>350.27</v>
      </c>
      <c r="BL16" s="176">
        <f t="shared" si="41"/>
        <v>373.90333333333331</v>
      </c>
    </row>
    <row r="17" spans="1:64" ht="70.150000000000006" customHeight="1">
      <c r="A17" s="5" t="s">
        <v>175</v>
      </c>
      <c r="B17" s="5" t="s">
        <v>193</v>
      </c>
      <c r="C17" s="6">
        <v>9</v>
      </c>
      <c r="D17" s="5" t="s">
        <v>189</v>
      </c>
      <c r="E17" s="5">
        <v>758</v>
      </c>
      <c r="F17" s="7">
        <v>210</v>
      </c>
      <c r="G17" s="7">
        <v>538</v>
      </c>
      <c r="H17" s="7">
        <f t="shared" si="0"/>
        <v>320</v>
      </c>
      <c r="I17" s="25"/>
      <c r="J17" s="101">
        <f t="shared" si="42"/>
        <v>1078</v>
      </c>
      <c r="K17" s="102">
        <f t="shared" si="1"/>
        <v>758</v>
      </c>
      <c r="L17" s="102">
        <f t="shared" si="2"/>
        <v>252</v>
      </c>
      <c r="M17" s="102">
        <f t="shared" si="3"/>
        <v>538</v>
      </c>
      <c r="N17" s="194"/>
      <c r="O17" s="197"/>
      <c r="P17" s="22">
        <f t="shared" si="43"/>
        <v>1078</v>
      </c>
      <c r="Q17" s="22">
        <f t="shared" si="4"/>
        <v>758</v>
      </c>
      <c r="R17" s="204">
        <v>590</v>
      </c>
      <c r="S17" s="22">
        <f t="shared" si="6"/>
        <v>576.5</v>
      </c>
      <c r="T17" s="22">
        <f t="shared" si="7"/>
        <v>538</v>
      </c>
      <c r="V17" s="22">
        <f t="shared" si="8"/>
        <v>865.76</v>
      </c>
      <c r="W17" s="22">
        <f t="shared" si="9"/>
        <v>545.76</v>
      </c>
      <c r="X17" s="22">
        <f t="shared" si="10"/>
        <v>433.84</v>
      </c>
      <c r="Y17" s="22">
        <f t="shared" si="11"/>
        <v>422.21999999999997</v>
      </c>
      <c r="Z17" s="22">
        <f t="shared" si="12"/>
        <v>433.84</v>
      </c>
      <c r="AA17" s="182" t="s">
        <v>288</v>
      </c>
      <c r="AC17" s="104">
        <f t="shared" si="61"/>
        <v>1138</v>
      </c>
      <c r="AD17" s="104">
        <f t="shared" si="62"/>
        <v>788</v>
      </c>
      <c r="AE17" s="104">
        <f t="shared" si="63"/>
        <v>610</v>
      </c>
      <c r="AF17" s="104">
        <f t="shared" si="64"/>
        <v>591.5</v>
      </c>
      <c r="AG17" s="330">
        <f t="shared" si="17"/>
        <v>598</v>
      </c>
      <c r="AH17" s="179"/>
      <c r="AI17" s="88">
        <f t="shared" si="65"/>
        <v>905.76</v>
      </c>
      <c r="AJ17" s="88">
        <f t="shared" si="66"/>
        <v>565.76</v>
      </c>
      <c r="AK17" s="88">
        <f t="shared" si="67"/>
        <v>447.16999999999996</v>
      </c>
      <c r="AL17" s="88">
        <f t="shared" si="68"/>
        <v>432.21999999999997</v>
      </c>
      <c r="AM17" s="331">
        <f t="shared" si="22"/>
        <v>473.84</v>
      </c>
      <c r="AP17" s="104">
        <f t="shared" si="53"/>
        <v>1198</v>
      </c>
      <c r="AQ17" s="104">
        <f t="shared" si="54"/>
        <v>818</v>
      </c>
      <c r="AR17" s="104">
        <f t="shared" si="55"/>
        <v>630</v>
      </c>
      <c r="AS17" s="104">
        <f t="shared" si="56"/>
        <v>606.5</v>
      </c>
      <c r="AT17" s="330">
        <f t="shared" si="27"/>
        <v>658</v>
      </c>
      <c r="AU17" s="214"/>
      <c r="AV17" s="88">
        <f t="shared" si="69"/>
        <v>965.76</v>
      </c>
      <c r="AW17" s="88">
        <f t="shared" si="70"/>
        <v>595.76</v>
      </c>
      <c r="AX17" s="88">
        <f t="shared" si="71"/>
        <v>467.16999999999996</v>
      </c>
      <c r="AY17" s="88">
        <f t="shared" si="72"/>
        <v>447.21999999999997</v>
      </c>
      <c r="AZ17" s="331">
        <f t="shared" si="32"/>
        <v>533.83999999999992</v>
      </c>
      <c r="BB17" s="176">
        <f t="shared" si="33"/>
        <v>1302</v>
      </c>
      <c r="BC17" s="176">
        <f t="shared" si="34"/>
        <v>870</v>
      </c>
      <c r="BD17" s="176">
        <f t="shared" si="35"/>
        <v>665</v>
      </c>
      <c r="BE17" s="176">
        <f t="shared" si="36"/>
        <v>633</v>
      </c>
      <c r="BF17" s="176">
        <f t="shared" si="37"/>
        <v>613</v>
      </c>
      <c r="BH17" s="176">
        <f t="shared" si="38"/>
        <v>1025.76</v>
      </c>
      <c r="BI17" s="176">
        <f t="shared" si="39"/>
        <v>625.76</v>
      </c>
      <c r="BJ17" s="176">
        <f t="shared" si="40"/>
        <v>487.16999999999996</v>
      </c>
      <c r="BK17" s="176">
        <f t="shared" si="44"/>
        <v>462.21999999999997</v>
      </c>
      <c r="BL17" s="176">
        <f t="shared" si="41"/>
        <v>487.16999999999996</v>
      </c>
    </row>
    <row r="18" spans="1:64" ht="67.900000000000006" customHeight="1">
      <c r="A18" s="5" t="s">
        <v>176</v>
      </c>
      <c r="B18" s="5" t="s">
        <v>146</v>
      </c>
      <c r="C18" s="5">
        <v>10</v>
      </c>
      <c r="D18" s="5" t="s">
        <v>189</v>
      </c>
      <c r="E18" s="5">
        <v>918</v>
      </c>
      <c r="F18" s="7">
        <v>305</v>
      </c>
      <c r="G18" s="7">
        <v>678</v>
      </c>
      <c r="H18" s="7">
        <f t="shared" si="0"/>
        <v>360</v>
      </c>
      <c r="I18" s="25"/>
      <c r="J18" s="101">
        <f t="shared" si="42"/>
        <v>1278</v>
      </c>
      <c r="K18" s="102">
        <f t="shared" si="1"/>
        <v>918</v>
      </c>
      <c r="L18" s="102">
        <f t="shared" si="2"/>
        <v>366</v>
      </c>
      <c r="M18" s="102">
        <f t="shared" si="3"/>
        <v>678</v>
      </c>
      <c r="N18" s="194"/>
      <c r="O18" s="197"/>
      <c r="P18" s="22">
        <f t="shared" si="43"/>
        <v>1278</v>
      </c>
      <c r="Q18" s="22">
        <f t="shared" si="4"/>
        <v>918</v>
      </c>
      <c r="R18" s="22">
        <f t="shared" si="5"/>
        <v>734</v>
      </c>
      <c r="S18" s="22">
        <f t="shared" si="6"/>
        <v>720</v>
      </c>
      <c r="T18" s="22">
        <f t="shared" si="7"/>
        <v>678</v>
      </c>
      <c r="V18" s="22">
        <f t="shared" si="8"/>
        <v>1020.9599999999999</v>
      </c>
      <c r="W18" s="22">
        <f t="shared" si="9"/>
        <v>660.95999999999992</v>
      </c>
      <c r="X18" s="22">
        <f t="shared" si="10"/>
        <v>542.30666666666662</v>
      </c>
      <c r="Y18" s="22">
        <f t="shared" si="11"/>
        <v>528.77</v>
      </c>
      <c r="Z18" s="22">
        <f t="shared" si="12"/>
        <v>542.30666666666662</v>
      </c>
      <c r="AA18" s="182" t="s">
        <v>288</v>
      </c>
      <c r="AC18" s="104">
        <f t="shared" si="61"/>
        <v>1338</v>
      </c>
      <c r="AD18" s="104">
        <f t="shared" si="62"/>
        <v>948</v>
      </c>
      <c r="AE18" s="104">
        <f t="shared" si="63"/>
        <v>754</v>
      </c>
      <c r="AF18" s="104">
        <f t="shared" si="64"/>
        <v>735</v>
      </c>
      <c r="AG18" s="330">
        <f t="shared" si="17"/>
        <v>738</v>
      </c>
      <c r="AH18" s="179"/>
      <c r="AI18" s="88">
        <f t="shared" si="65"/>
        <v>1060.96</v>
      </c>
      <c r="AJ18" s="88">
        <f t="shared" si="66"/>
        <v>680.95999999999992</v>
      </c>
      <c r="AK18" s="88">
        <f t="shared" si="67"/>
        <v>555.63666666666666</v>
      </c>
      <c r="AL18" s="88">
        <f t="shared" si="68"/>
        <v>538.77</v>
      </c>
      <c r="AM18" s="331">
        <f t="shared" si="22"/>
        <v>582.30666666666662</v>
      </c>
      <c r="AP18" s="104">
        <f t="shared" si="53"/>
        <v>1398</v>
      </c>
      <c r="AQ18" s="104">
        <f t="shared" si="54"/>
        <v>978</v>
      </c>
      <c r="AR18" s="104">
        <f t="shared" si="55"/>
        <v>774</v>
      </c>
      <c r="AS18" s="104">
        <f t="shared" si="56"/>
        <v>750</v>
      </c>
      <c r="AT18" s="330">
        <f t="shared" si="27"/>
        <v>798</v>
      </c>
      <c r="AU18" s="214"/>
      <c r="AV18" s="88">
        <f t="shared" si="69"/>
        <v>1120.96</v>
      </c>
      <c r="AW18" s="88">
        <f t="shared" si="70"/>
        <v>710.95999999999992</v>
      </c>
      <c r="AX18" s="88">
        <f t="shared" si="71"/>
        <v>575.63666666666666</v>
      </c>
      <c r="AY18" s="88">
        <f t="shared" si="72"/>
        <v>553.77</v>
      </c>
      <c r="AZ18" s="331">
        <f t="shared" si="32"/>
        <v>642.30666666666662</v>
      </c>
      <c r="BB18" s="176">
        <f t="shared" si="33"/>
        <v>1502</v>
      </c>
      <c r="BC18" s="176">
        <f t="shared" si="34"/>
        <v>1030</v>
      </c>
      <c r="BD18" s="176">
        <f t="shared" si="35"/>
        <v>809</v>
      </c>
      <c r="BE18" s="176">
        <f t="shared" si="36"/>
        <v>776</v>
      </c>
      <c r="BF18" s="176">
        <f t="shared" si="37"/>
        <v>753</v>
      </c>
      <c r="BH18" s="176">
        <f t="shared" si="38"/>
        <v>1180.96</v>
      </c>
      <c r="BI18" s="176">
        <f t="shared" si="39"/>
        <v>740.95999999999992</v>
      </c>
      <c r="BJ18" s="176">
        <f t="shared" si="40"/>
        <v>595.63666666666666</v>
      </c>
      <c r="BK18" s="176">
        <f t="shared" si="44"/>
        <v>568.77</v>
      </c>
      <c r="BL18" s="176">
        <f t="shared" si="41"/>
        <v>595.63666666666666</v>
      </c>
    </row>
    <row r="19" spans="1:64" ht="18.75" customHeight="1">
      <c r="A19" s="5" t="s">
        <v>280</v>
      </c>
      <c r="B19" s="5"/>
      <c r="C19" s="5">
        <v>5</v>
      </c>
      <c r="D19" s="5"/>
      <c r="E19" s="5">
        <v>628</v>
      </c>
      <c r="F19" s="5">
        <v>360</v>
      </c>
      <c r="G19" s="5">
        <v>538</v>
      </c>
      <c r="H19" s="5">
        <f t="shared" si="0"/>
        <v>160</v>
      </c>
      <c r="I19" s="1"/>
      <c r="J19" s="5">
        <f t="shared" si="42"/>
        <v>788</v>
      </c>
      <c r="K19" s="5">
        <f t="shared" si="1"/>
        <v>628</v>
      </c>
      <c r="L19" s="5">
        <f t="shared" si="2"/>
        <v>432</v>
      </c>
      <c r="M19" s="5">
        <f t="shared" si="3"/>
        <v>538</v>
      </c>
      <c r="N19" s="196"/>
      <c r="O19" s="197"/>
      <c r="P19" s="185">
        <f t="shared" si="43"/>
        <v>788</v>
      </c>
      <c r="Q19" s="185">
        <f t="shared" si="4"/>
        <v>628</v>
      </c>
      <c r="R19" s="185">
        <f t="shared" si="5"/>
        <v>562.66666666666663</v>
      </c>
      <c r="S19" s="185">
        <f t="shared" si="6"/>
        <v>556.5</v>
      </c>
      <c r="T19" s="185">
        <f t="shared" si="7"/>
        <v>538</v>
      </c>
      <c r="V19" s="21">
        <f t="shared" si="8"/>
        <v>612.16</v>
      </c>
      <c r="W19" s="21">
        <f t="shared" si="9"/>
        <v>452.15999999999997</v>
      </c>
      <c r="X19" s="21">
        <f t="shared" si="10"/>
        <v>421.44</v>
      </c>
      <c r="Y19" s="21">
        <f t="shared" si="11"/>
        <v>412.92</v>
      </c>
      <c r="Z19" s="21">
        <f t="shared" si="12"/>
        <v>421.44</v>
      </c>
      <c r="AA19" s="182" t="s">
        <v>288</v>
      </c>
      <c r="AC19" s="41" t="s">
        <v>300</v>
      </c>
      <c r="AD19" s="221"/>
      <c r="AE19" s="221"/>
      <c r="AF19" s="221"/>
      <c r="AG19" s="221"/>
      <c r="AH19" s="149"/>
      <c r="AI19" s="222"/>
      <c r="AJ19" s="222"/>
      <c r="AK19" s="222"/>
      <c r="AL19" s="222"/>
      <c r="AM19" s="222"/>
      <c r="AN19" s="41"/>
      <c r="AO19" s="41"/>
      <c r="AP19" s="221"/>
      <c r="AQ19" s="221"/>
      <c r="AR19" s="221"/>
      <c r="AS19" s="221"/>
      <c r="AT19" s="221"/>
      <c r="AU19" s="149"/>
      <c r="AV19" s="222"/>
      <c r="AW19" s="222"/>
      <c r="AX19" s="222"/>
      <c r="AY19" s="222"/>
      <c r="AZ19" s="222"/>
    </row>
    <row r="20" spans="1:64" ht="18.75" customHeight="1">
      <c r="A20" s="5" t="s">
        <v>281</v>
      </c>
      <c r="B20" s="5"/>
      <c r="C20" s="5">
        <v>6</v>
      </c>
      <c r="D20" s="5"/>
      <c r="E20" s="5">
        <v>738</v>
      </c>
      <c r="F20" s="5">
        <v>425</v>
      </c>
      <c r="G20" s="5">
        <v>618</v>
      </c>
      <c r="H20" s="5">
        <f t="shared" si="0"/>
        <v>200</v>
      </c>
      <c r="I20" s="1"/>
      <c r="J20" s="5">
        <f t="shared" si="42"/>
        <v>938</v>
      </c>
      <c r="K20" s="5">
        <f t="shared" si="1"/>
        <v>738</v>
      </c>
      <c r="L20" s="5">
        <f t="shared" si="2"/>
        <v>510</v>
      </c>
      <c r="M20" s="5">
        <f t="shared" si="3"/>
        <v>618</v>
      </c>
      <c r="N20" s="196"/>
      <c r="O20" s="197"/>
      <c r="P20" s="185">
        <f t="shared" si="43"/>
        <v>938</v>
      </c>
      <c r="Q20" s="185">
        <f t="shared" si="4"/>
        <v>738</v>
      </c>
      <c r="R20" s="185">
        <f t="shared" si="5"/>
        <v>662</v>
      </c>
      <c r="S20" s="185">
        <f t="shared" si="6"/>
        <v>651</v>
      </c>
      <c r="T20" s="185">
        <f t="shared" si="7"/>
        <v>618</v>
      </c>
      <c r="V20" s="21">
        <f t="shared" si="8"/>
        <v>731.36</v>
      </c>
      <c r="W20" s="21">
        <f t="shared" si="9"/>
        <v>531.36</v>
      </c>
      <c r="X20" s="21">
        <f t="shared" si="10"/>
        <v>495.90666666666669</v>
      </c>
      <c r="Y20" s="21">
        <f t="shared" si="11"/>
        <v>483.16999999999996</v>
      </c>
      <c r="Z20" s="21">
        <f t="shared" si="12"/>
        <v>495.90666666666669</v>
      </c>
      <c r="AA20" s="182" t="s">
        <v>288</v>
      </c>
      <c r="AC20" s="41" t="s">
        <v>300</v>
      </c>
      <c r="AD20" s="221"/>
      <c r="AE20" s="221"/>
      <c r="AF20" s="221"/>
      <c r="AG20" s="221"/>
      <c r="AH20" s="149"/>
      <c r="AI20" s="222"/>
      <c r="AJ20" s="222"/>
      <c r="AK20" s="222"/>
      <c r="AL20" s="222"/>
      <c r="AM20" s="222"/>
      <c r="AN20" s="41"/>
      <c r="AO20" s="41"/>
      <c r="AP20" s="221"/>
      <c r="AQ20" s="221"/>
      <c r="AR20" s="221"/>
      <c r="AS20" s="221"/>
      <c r="AT20" s="221"/>
      <c r="AU20" s="149"/>
      <c r="AV20" s="222"/>
      <c r="AW20" s="222"/>
      <c r="AX20" s="222"/>
      <c r="AY20" s="222"/>
      <c r="AZ20" s="222"/>
    </row>
    <row r="21" spans="1:64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AF21" s="175"/>
      <c r="AK21" s="176"/>
    </row>
    <row r="22" spans="1:64" ht="48.75" customHeight="1">
      <c r="A22" s="344" t="s">
        <v>279</v>
      </c>
      <c r="B22" s="345"/>
      <c r="C22" s="345"/>
      <c r="D22" s="345"/>
      <c r="E22" s="345"/>
      <c r="F22" s="345"/>
      <c r="G22" s="345"/>
      <c r="H22" s="345"/>
      <c r="I22" s="18"/>
      <c r="J22" s="18"/>
      <c r="K22" s="18"/>
      <c r="L22" s="18"/>
      <c r="M22" s="18"/>
      <c r="N22" s="181"/>
      <c r="AK22" s="176"/>
    </row>
    <row r="23" spans="1:64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AK23" s="176"/>
    </row>
    <row r="24" spans="1:64" ht="18.75" customHeight="1">
      <c r="A24" s="1"/>
      <c r="B24" s="23" t="s">
        <v>72</v>
      </c>
      <c r="C24" s="125"/>
      <c r="D24" s="1"/>
      <c r="E24" s="1"/>
      <c r="G24" s="1"/>
      <c r="H24" s="1"/>
      <c r="I24" s="1"/>
      <c r="J24" s="1"/>
      <c r="K24" s="1"/>
      <c r="L24" s="1"/>
      <c r="M24" s="1"/>
      <c r="N24" s="1"/>
      <c r="AK24" s="176"/>
    </row>
    <row r="25" spans="1:64" ht="18.75" customHeight="1">
      <c r="A25" s="1"/>
      <c r="B25" s="2" t="s">
        <v>204</v>
      </c>
      <c r="C25" s="2"/>
      <c r="D25" s="2"/>
      <c r="E25" s="1"/>
      <c r="H25" s="1"/>
      <c r="I25" s="1"/>
      <c r="J25" s="1"/>
      <c r="K25" s="1"/>
      <c r="L25" s="1"/>
      <c r="M25" s="1"/>
      <c r="N25" s="1"/>
    </row>
    <row r="26" spans="1:64" ht="18.75" customHeight="1">
      <c r="B26" s="2" t="s">
        <v>205</v>
      </c>
      <c r="C26" s="125"/>
      <c r="D26" s="1"/>
      <c r="E26" s="1"/>
    </row>
    <row r="27" spans="1:64" ht="18.75" customHeight="1">
      <c r="B27" s="2" t="s">
        <v>206</v>
      </c>
      <c r="C27" s="125"/>
      <c r="D27" s="1"/>
      <c r="E27" s="1"/>
    </row>
    <row r="28" spans="1:64" ht="18.75" customHeight="1">
      <c r="B28" s="2" t="s">
        <v>207</v>
      </c>
      <c r="C28" s="125"/>
      <c r="D28" s="1"/>
      <c r="E28" s="1"/>
    </row>
  </sheetData>
  <mergeCells count="15">
    <mergeCell ref="BB4:BF4"/>
    <mergeCell ref="BH4:BL4"/>
    <mergeCell ref="P4:T4"/>
    <mergeCell ref="A1:H1"/>
    <mergeCell ref="A3:H3"/>
    <mergeCell ref="AP4:AT4"/>
    <mergeCell ref="AV4:AZ4"/>
    <mergeCell ref="AC4:AG4"/>
    <mergeCell ref="AI4:AM4"/>
    <mergeCell ref="V4:Z4"/>
    <mergeCell ref="A22:H22"/>
    <mergeCell ref="A4:A5"/>
    <mergeCell ref="B4:B5"/>
    <mergeCell ref="C4:C5"/>
    <mergeCell ref="D4:D5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workbookViewId="0">
      <pane xSplit="1" ySplit="5" topLeftCell="AI6" activePane="bottomRight" state="frozen"/>
      <selection pane="topRight" activeCell="B1" sqref="B1"/>
      <selection pane="bottomLeft" activeCell="A5" sqref="A5"/>
      <selection pane="bottomRight" activeCell="BJ6" sqref="BJ6:BJ13"/>
    </sheetView>
  </sheetViews>
  <sheetFormatPr defaultRowHeight="15"/>
  <cols>
    <col min="2" max="2" width="25.7109375" customWidth="1"/>
    <col min="3" max="3" width="4.7109375" style="2" customWidth="1"/>
    <col min="4" max="4" width="26.7109375" customWidth="1"/>
    <col min="5" max="5" width="7.85546875" customWidth="1"/>
    <col min="6" max="6" width="7" customWidth="1"/>
    <col min="7" max="7" width="6.42578125" customWidth="1"/>
    <col min="8" max="8" width="8.5703125" customWidth="1"/>
    <col min="9" max="9" width="5.140625" customWidth="1"/>
    <col min="10" max="10" width="7" customWidth="1"/>
    <col min="11" max="11" width="6.7109375" customWidth="1"/>
    <col min="12" max="12" width="7" customWidth="1"/>
    <col min="13" max="13" width="7.85546875" customWidth="1"/>
    <col min="14" max="14" width="4.85546875" customWidth="1"/>
    <col min="15" max="15" width="7.5703125" bestFit="1" customWidth="1"/>
    <col min="16" max="16" width="6.7109375" customWidth="1"/>
    <col min="17" max="17" width="6.42578125" customWidth="1"/>
    <col min="18" max="18" width="7.28515625" customWidth="1"/>
    <col min="19" max="19" width="6.42578125" customWidth="1"/>
    <col min="20" max="20" width="5.42578125" customWidth="1"/>
    <col min="21" max="21" width="7.7109375" customWidth="1"/>
    <col min="22" max="22" width="8.28515625" customWidth="1"/>
    <col min="23" max="23" width="7.5703125" customWidth="1"/>
    <col min="24" max="24" width="8.28515625" customWidth="1"/>
    <col min="25" max="25" width="8.7109375" customWidth="1"/>
    <col min="26" max="26" width="9.5703125" bestFit="1" customWidth="1"/>
    <col min="27" max="27" width="9.5703125" customWidth="1"/>
    <col min="28" max="28" width="10.140625" bestFit="1" customWidth="1"/>
    <col min="29" max="29" width="7.5703125" bestFit="1" customWidth="1"/>
    <col min="30" max="30" width="7.7109375" customWidth="1"/>
    <col min="31" max="31" width="7.28515625" customWidth="1"/>
    <col min="32" max="32" width="6.5703125" bestFit="1" customWidth="1"/>
    <col min="33" max="33" width="4.42578125" customWidth="1"/>
    <col min="34" max="34" width="7.42578125" customWidth="1"/>
    <col min="35" max="35" width="7.5703125" customWidth="1"/>
    <col min="36" max="36" width="6.85546875" customWidth="1"/>
    <col min="37" max="37" width="7.7109375" customWidth="1"/>
    <col min="38" max="38" width="6.5703125" customWidth="1"/>
    <col min="39" max="39" width="4.140625" customWidth="1"/>
  </cols>
  <sheetData>
    <row r="1" spans="1:63" ht="27" customHeight="1">
      <c r="A1" s="351" t="s">
        <v>155</v>
      </c>
      <c r="B1" s="351"/>
      <c r="C1" s="351"/>
      <c r="D1" s="351"/>
      <c r="E1" s="351"/>
      <c r="F1" s="351"/>
      <c r="G1" s="351"/>
      <c r="H1" s="351"/>
      <c r="J1" s="184" t="s">
        <v>292</v>
      </c>
    </row>
    <row r="2" spans="1:63" ht="27" customHeight="1">
      <c r="A2" s="182"/>
      <c r="B2" s="182"/>
      <c r="C2" s="182"/>
      <c r="D2" s="182"/>
      <c r="E2" s="182"/>
      <c r="F2" s="182"/>
      <c r="G2" s="182"/>
      <c r="H2" s="182"/>
      <c r="J2" s="184"/>
      <c r="O2" s="193"/>
      <c r="P2" t="s">
        <v>290</v>
      </c>
    </row>
    <row r="3" spans="1:63" ht="37.5" customHeight="1">
      <c r="A3" s="345" t="s">
        <v>226</v>
      </c>
      <c r="B3" s="351"/>
      <c r="C3" s="351"/>
      <c r="D3" s="351"/>
      <c r="E3" s="351"/>
      <c r="F3" s="351"/>
      <c r="G3" s="351"/>
      <c r="H3" s="351"/>
      <c r="O3" s="81" t="s">
        <v>70</v>
      </c>
      <c r="P3" s="76"/>
      <c r="U3" s="81" t="s">
        <v>71</v>
      </c>
      <c r="V3" s="76"/>
      <c r="Z3" t="s">
        <v>287</v>
      </c>
      <c r="AB3" s="92" t="s">
        <v>150</v>
      </c>
      <c r="AC3" s="93"/>
      <c r="AD3" s="99" t="s">
        <v>153</v>
      </c>
      <c r="AH3" s="92" t="s">
        <v>151</v>
      </c>
      <c r="AI3" s="93"/>
      <c r="AJ3" s="99" t="s">
        <v>152</v>
      </c>
      <c r="AO3" s="92" t="s">
        <v>150</v>
      </c>
      <c r="AP3" s="93"/>
      <c r="AQ3" s="99" t="s">
        <v>315</v>
      </c>
      <c r="AU3" s="92" t="s">
        <v>151</v>
      </c>
      <c r="AV3" s="93"/>
      <c r="AW3" s="99" t="s">
        <v>316</v>
      </c>
      <c r="BA3" s="174" t="s">
        <v>407</v>
      </c>
      <c r="BB3" s="261"/>
      <c r="BC3" s="261"/>
      <c r="BD3" s="261"/>
      <c r="BE3" s="261"/>
      <c r="BF3" s="261"/>
      <c r="BG3" s="32" t="s">
        <v>408</v>
      </c>
      <c r="BH3" s="261"/>
      <c r="BI3" s="261"/>
      <c r="BJ3" s="261"/>
      <c r="BK3" s="261"/>
    </row>
    <row r="4" spans="1:63">
      <c r="A4" s="346" t="s">
        <v>0</v>
      </c>
      <c r="B4" s="346" t="s">
        <v>1</v>
      </c>
      <c r="C4" s="347" t="s">
        <v>2</v>
      </c>
      <c r="D4" s="346" t="s">
        <v>3</v>
      </c>
      <c r="E4" s="26" t="s">
        <v>69</v>
      </c>
      <c r="F4" s="27"/>
      <c r="G4" s="27"/>
      <c r="H4" s="100"/>
      <c r="I4" s="24"/>
      <c r="J4" s="26" t="s">
        <v>181</v>
      </c>
      <c r="K4" s="27"/>
      <c r="L4" s="27"/>
      <c r="M4" s="100"/>
      <c r="O4" s="353" t="s">
        <v>6</v>
      </c>
      <c r="P4" s="354"/>
      <c r="Q4" s="354"/>
      <c r="R4" s="354"/>
      <c r="S4" s="355"/>
      <c r="U4" s="348" t="s">
        <v>6</v>
      </c>
      <c r="V4" s="349"/>
      <c r="W4" s="349"/>
      <c r="X4" s="349"/>
      <c r="Y4" s="350"/>
      <c r="AB4" s="353" t="s">
        <v>6</v>
      </c>
      <c r="AC4" s="354"/>
      <c r="AD4" s="354"/>
      <c r="AE4" s="354"/>
      <c r="AF4" s="355"/>
      <c r="AH4" s="353" t="s">
        <v>6</v>
      </c>
      <c r="AI4" s="354"/>
      <c r="AJ4" s="354"/>
      <c r="AK4" s="354"/>
      <c r="AL4" s="355"/>
      <c r="AO4" s="353" t="s">
        <v>6</v>
      </c>
      <c r="AP4" s="354"/>
      <c r="AQ4" s="354"/>
      <c r="AR4" s="354"/>
      <c r="AS4" s="355"/>
      <c r="AU4" s="353" t="s">
        <v>6</v>
      </c>
      <c r="AV4" s="354"/>
      <c r="AW4" s="354"/>
      <c r="AX4" s="354"/>
      <c r="AY4" s="355"/>
      <c r="BA4" s="348" t="s">
        <v>6</v>
      </c>
      <c r="BB4" s="349"/>
      <c r="BC4" s="349"/>
      <c r="BD4" s="349"/>
      <c r="BE4" s="350"/>
      <c r="BF4" s="261"/>
      <c r="BG4" s="348" t="s">
        <v>6</v>
      </c>
      <c r="BH4" s="349"/>
      <c r="BI4" s="349"/>
      <c r="BJ4" s="349"/>
      <c r="BK4" s="350"/>
    </row>
    <row r="5" spans="1:63">
      <c r="A5" s="346"/>
      <c r="B5" s="346"/>
      <c r="C5" s="347"/>
      <c r="D5" s="346"/>
      <c r="E5" s="9" t="s">
        <v>68</v>
      </c>
      <c r="F5" s="9" t="s">
        <v>4</v>
      </c>
      <c r="G5" s="9" t="s">
        <v>5</v>
      </c>
      <c r="H5" s="9" t="s">
        <v>67</v>
      </c>
      <c r="I5" s="15"/>
      <c r="J5" s="9" t="s">
        <v>180</v>
      </c>
      <c r="K5" s="9" t="s">
        <v>21</v>
      </c>
      <c r="L5" s="9" t="s">
        <v>64</v>
      </c>
      <c r="M5" s="9" t="s">
        <v>65</v>
      </c>
      <c r="O5" s="20" t="s">
        <v>11</v>
      </c>
      <c r="P5" s="20" t="s">
        <v>12</v>
      </c>
      <c r="Q5" s="20" t="s">
        <v>13</v>
      </c>
      <c r="R5" s="21" t="s">
        <v>14</v>
      </c>
      <c r="S5" s="21" t="s">
        <v>15</v>
      </c>
      <c r="U5" s="20" t="s">
        <v>11</v>
      </c>
      <c r="V5" s="20" t="s">
        <v>12</v>
      </c>
      <c r="W5" s="20" t="s">
        <v>13</v>
      </c>
      <c r="X5" s="21" t="s">
        <v>14</v>
      </c>
      <c r="Y5" s="21" t="s">
        <v>15</v>
      </c>
      <c r="AB5" s="90" t="s">
        <v>11</v>
      </c>
      <c r="AC5" s="90" t="s">
        <v>12</v>
      </c>
      <c r="AD5" s="90" t="s">
        <v>13</v>
      </c>
      <c r="AE5" s="91" t="s">
        <v>14</v>
      </c>
      <c r="AF5" s="91" t="s">
        <v>15</v>
      </c>
      <c r="AH5" s="90" t="s">
        <v>11</v>
      </c>
      <c r="AI5" s="90" t="s">
        <v>12</v>
      </c>
      <c r="AJ5" s="90" t="s">
        <v>13</v>
      </c>
      <c r="AK5" s="91" t="s">
        <v>14</v>
      </c>
      <c r="AL5" s="91" t="s">
        <v>15</v>
      </c>
      <c r="AO5" s="90" t="s">
        <v>11</v>
      </c>
      <c r="AP5" s="90" t="s">
        <v>12</v>
      </c>
      <c r="AQ5" s="90" t="s">
        <v>13</v>
      </c>
      <c r="AR5" s="91" t="s">
        <v>14</v>
      </c>
      <c r="AS5" s="91" t="s">
        <v>15</v>
      </c>
      <c r="AU5" s="90" t="s">
        <v>11</v>
      </c>
      <c r="AV5" s="90" t="s">
        <v>12</v>
      </c>
      <c r="AW5" s="90" t="s">
        <v>13</v>
      </c>
      <c r="AX5" s="91" t="s">
        <v>14</v>
      </c>
      <c r="AY5" s="91" t="s">
        <v>15</v>
      </c>
      <c r="BA5" s="177" t="s">
        <v>11</v>
      </c>
      <c r="BB5" s="177" t="s">
        <v>12</v>
      </c>
      <c r="BC5" s="177" t="s">
        <v>13</v>
      </c>
      <c r="BD5" s="178" t="s">
        <v>14</v>
      </c>
      <c r="BE5" s="178" t="s">
        <v>15</v>
      </c>
      <c r="BF5" s="261"/>
      <c r="BG5" s="177" t="s">
        <v>11</v>
      </c>
      <c r="BH5" s="177" t="s">
        <v>12</v>
      </c>
      <c r="BI5" s="177" t="s">
        <v>13</v>
      </c>
      <c r="BJ5" s="178" t="s">
        <v>14</v>
      </c>
      <c r="BK5" s="178" t="s">
        <v>15</v>
      </c>
    </row>
    <row r="6" spans="1:63" ht="34.5" customHeight="1">
      <c r="A6" s="5" t="s">
        <v>196</v>
      </c>
      <c r="B6" s="65" t="s">
        <v>229</v>
      </c>
      <c r="C6" s="6">
        <v>5</v>
      </c>
      <c r="D6" s="65" t="s">
        <v>227</v>
      </c>
      <c r="E6" s="5">
        <v>278</v>
      </c>
      <c r="F6" s="7">
        <v>10</v>
      </c>
      <c r="G6" s="7">
        <v>168</v>
      </c>
      <c r="H6" s="7">
        <f>(C6-1)*40</f>
        <v>160</v>
      </c>
      <c r="I6" s="25"/>
      <c r="J6" s="101">
        <f>E6+H6</f>
        <v>438</v>
      </c>
      <c r="K6" s="102">
        <f>E6</f>
        <v>278</v>
      </c>
      <c r="L6" s="102">
        <f>F6*1.2</f>
        <v>12</v>
      </c>
      <c r="M6" s="102">
        <f>G6</f>
        <v>168</v>
      </c>
      <c r="O6" s="22">
        <f>J6</f>
        <v>438</v>
      </c>
      <c r="P6" s="22">
        <f>K6</f>
        <v>278</v>
      </c>
      <c r="Q6" s="204">
        <v>190</v>
      </c>
      <c r="R6" s="22">
        <f>(K6*2+L6+M6)/4</f>
        <v>184</v>
      </c>
      <c r="S6" s="22">
        <f>M6</f>
        <v>168</v>
      </c>
      <c r="U6" s="22">
        <f>E6*0.72+H6</f>
        <v>360.15999999999997</v>
      </c>
      <c r="V6" s="22">
        <f>E6*0.72</f>
        <v>200.16</v>
      </c>
      <c r="W6" s="22">
        <f>(E6*2*0.72+F6)/3</f>
        <v>136.77333333333334</v>
      </c>
      <c r="X6" s="22">
        <f>((E6*2+G6)*0.72+F6)/4</f>
        <v>132.82</v>
      </c>
      <c r="Y6" s="22">
        <f>W6</f>
        <v>136.77333333333334</v>
      </c>
      <c r="Z6" s="182" t="s">
        <v>288</v>
      </c>
      <c r="AA6" s="182"/>
      <c r="AB6" s="104">
        <f>O6+60</f>
        <v>498</v>
      </c>
      <c r="AC6" s="104">
        <f>P6+30</f>
        <v>308</v>
      </c>
      <c r="AD6" s="104">
        <f>Q6+20</f>
        <v>210</v>
      </c>
      <c r="AE6" s="104">
        <f>R6+15</f>
        <v>199</v>
      </c>
      <c r="AF6" s="330">
        <f>S6+60</f>
        <v>228</v>
      </c>
      <c r="AH6" s="88">
        <f>U6+40</f>
        <v>400.15999999999997</v>
      </c>
      <c r="AI6" s="88">
        <f>V6+20</f>
        <v>220.16</v>
      </c>
      <c r="AJ6" s="88">
        <f>W6+13.33</f>
        <v>150.10333333333335</v>
      </c>
      <c r="AK6" s="88">
        <f>X6+10</f>
        <v>142.82</v>
      </c>
      <c r="AL6" s="331">
        <f>AJ6+40</f>
        <v>190.10333333333335</v>
      </c>
      <c r="AO6" s="104">
        <f>AB6+60</f>
        <v>558</v>
      </c>
      <c r="AP6" s="104">
        <f>AC6+30</f>
        <v>338</v>
      </c>
      <c r="AQ6" s="104">
        <f>AD6+20</f>
        <v>230</v>
      </c>
      <c r="AR6" s="104">
        <f>AE6+15</f>
        <v>214</v>
      </c>
      <c r="AS6" s="330">
        <f>AF6+60</f>
        <v>288</v>
      </c>
      <c r="AU6" s="88">
        <f>AH6+60</f>
        <v>460.15999999999997</v>
      </c>
      <c r="AV6" s="88">
        <f>AI6+30</f>
        <v>250.16</v>
      </c>
      <c r="AW6" s="88">
        <f>AJ6+20</f>
        <v>170.10333333333335</v>
      </c>
      <c r="AX6" s="88">
        <f>AK6+15</f>
        <v>157.82</v>
      </c>
      <c r="AY6" s="331">
        <f>AL6+60</f>
        <v>250.10333333333335</v>
      </c>
      <c r="BA6" s="176">
        <f>O6+224</f>
        <v>662</v>
      </c>
      <c r="BB6" s="176">
        <f t="shared" ref="BB6:BB13" si="0">P6+112</f>
        <v>390</v>
      </c>
      <c r="BC6" s="176">
        <f>ROUNDUP(Q6+74.67,0)</f>
        <v>265</v>
      </c>
      <c r="BD6" s="176">
        <f>ROUNDUP(R6+56,0)</f>
        <v>240</v>
      </c>
      <c r="BE6" s="176">
        <f>ROUNDUP(S6+74.67,0)</f>
        <v>243</v>
      </c>
      <c r="BF6" s="261"/>
      <c r="BG6" s="176">
        <f>U6+160</f>
        <v>520.16</v>
      </c>
      <c r="BH6" s="176">
        <f>V6+80</f>
        <v>280.15999999999997</v>
      </c>
      <c r="BI6" s="176">
        <f>W6+53.33</f>
        <v>190.10333333333335</v>
      </c>
      <c r="BJ6" s="176">
        <f>X6+40</f>
        <v>172.82</v>
      </c>
      <c r="BK6" s="176">
        <f>Y6+53.33</f>
        <v>190.10333333333335</v>
      </c>
    </row>
    <row r="7" spans="1:63" ht="64.900000000000006" customHeight="1">
      <c r="A7" s="5" t="s">
        <v>197</v>
      </c>
      <c r="B7" s="65" t="s">
        <v>230</v>
      </c>
      <c r="C7" s="6">
        <v>6</v>
      </c>
      <c r="D7" s="65" t="s">
        <v>182</v>
      </c>
      <c r="E7" s="5">
        <v>438</v>
      </c>
      <c r="F7" s="7">
        <v>105</v>
      </c>
      <c r="G7" s="7">
        <v>308</v>
      </c>
      <c r="H7" s="7">
        <f t="shared" ref="H7:H12" si="1">(C7-1)*40</f>
        <v>200</v>
      </c>
      <c r="I7" s="25"/>
      <c r="J7" s="101">
        <f t="shared" ref="J7:J13" si="2">E7+H7</f>
        <v>638</v>
      </c>
      <c r="K7" s="102">
        <f t="shared" ref="K7:K12" si="3">E7</f>
        <v>438</v>
      </c>
      <c r="L7" s="102">
        <f t="shared" ref="L7:L12" si="4">F7*1.2</f>
        <v>126</v>
      </c>
      <c r="M7" s="102">
        <f t="shared" ref="M7:M12" si="5">G7</f>
        <v>308</v>
      </c>
      <c r="O7" s="22">
        <f>J7</f>
        <v>638</v>
      </c>
      <c r="P7" s="22">
        <f>K7</f>
        <v>438</v>
      </c>
      <c r="Q7" s="22">
        <f>(K7*2+L7)/3</f>
        <v>334</v>
      </c>
      <c r="R7" s="22">
        <f>(K7*2+L7+M7)/4</f>
        <v>327.5</v>
      </c>
      <c r="S7" s="22">
        <f>M7</f>
        <v>308</v>
      </c>
      <c r="U7" s="22">
        <f>E7*0.72+H7</f>
        <v>515.36</v>
      </c>
      <c r="V7" s="22">
        <f>E7*0.72</f>
        <v>315.36</v>
      </c>
      <c r="W7" s="22">
        <f>(E7*2*0.72+F7)/3</f>
        <v>245.24</v>
      </c>
      <c r="X7" s="22">
        <f>((E7*2+G7)*0.72+F7)/4</f>
        <v>239.37</v>
      </c>
      <c r="Y7" s="22">
        <f>W7</f>
        <v>245.24</v>
      </c>
      <c r="Z7" s="182" t="s">
        <v>288</v>
      </c>
      <c r="AA7" s="182"/>
      <c r="AB7" s="104">
        <f t="shared" ref="AB7:AB13" si="6">O7+60</f>
        <v>698</v>
      </c>
      <c r="AC7" s="104">
        <f t="shared" ref="AC7:AC13" si="7">P7+30</f>
        <v>468</v>
      </c>
      <c r="AD7" s="104">
        <f t="shared" ref="AD7:AD13" si="8">Q7+20</f>
        <v>354</v>
      </c>
      <c r="AE7" s="104">
        <f t="shared" ref="AE7:AE13" si="9">R7+15</f>
        <v>342.5</v>
      </c>
      <c r="AF7" s="330">
        <f t="shared" ref="AF7:AF13" si="10">S7+60</f>
        <v>368</v>
      </c>
      <c r="AH7" s="88">
        <f t="shared" ref="AH7:AH13" si="11">U7+40</f>
        <v>555.36</v>
      </c>
      <c r="AI7" s="88">
        <f t="shared" ref="AI7:AI13" si="12">V7+20</f>
        <v>335.36</v>
      </c>
      <c r="AJ7" s="88">
        <f t="shared" ref="AJ7:AJ13" si="13">W7+13.33</f>
        <v>258.57</v>
      </c>
      <c r="AK7" s="88">
        <f t="shared" ref="AK7:AK13" si="14">X7+10</f>
        <v>249.37</v>
      </c>
      <c r="AL7" s="331">
        <f t="shared" ref="AL7:AL13" si="15">AJ7+40</f>
        <v>298.57</v>
      </c>
      <c r="AO7" s="104">
        <f t="shared" ref="AO7:AO13" si="16">AB7+60</f>
        <v>758</v>
      </c>
      <c r="AP7" s="104">
        <f t="shared" ref="AP7:AP13" si="17">AC7+30</f>
        <v>498</v>
      </c>
      <c r="AQ7" s="104">
        <f t="shared" ref="AQ7:AQ13" si="18">AD7+20</f>
        <v>374</v>
      </c>
      <c r="AR7" s="104">
        <f t="shared" ref="AR7:AR13" si="19">AE7+15</f>
        <v>357.5</v>
      </c>
      <c r="AS7" s="330">
        <f t="shared" ref="AS7:AS13" si="20">AF7+60</f>
        <v>428</v>
      </c>
      <c r="AU7" s="88">
        <f t="shared" ref="AU7:AU13" si="21">AH7+60</f>
        <v>615.36</v>
      </c>
      <c r="AV7" s="88">
        <f t="shared" ref="AV7:AV13" si="22">AI7+30</f>
        <v>365.36</v>
      </c>
      <c r="AW7" s="88">
        <f t="shared" ref="AW7:AW13" si="23">AJ7+20</f>
        <v>278.57</v>
      </c>
      <c r="AX7" s="88">
        <f t="shared" ref="AX7:AX13" si="24">AK7+15</f>
        <v>264.37</v>
      </c>
      <c r="AY7" s="331">
        <f t="shared" ref="AY7:AY13" si="25">AL7+60</f>
        <v>358.57</v>
      </c>
      <c r="BA7" s="176">
        <f t="shared" ref="BA7:BA13" si="26">O7+224</f>
        <v>862</v>
      </c>
      <c r="BB7" s="176">
        <f t="shared" si="0"/>
        <v>550</v>
      </c>
      <c r="BC7" s="176">
        <f t="shared" ref="BC7:BC13" si="27">ROUNDUP(Q7+74.67,0)</f>
        <v>409</v>
      </c>
      <c r="BD7" s="176">
        <f t="shared" ref="BD7:BD13" si="28">ROUNDUP(R7+56,0)</f>
        <v>384</v>
      </c>
      <c r="BE7" s="176">
        <f t="shared" ref="BE7:BE13" si="29">ROUNDUP(S7+74.67,0)</f>
        <v>383</v>
      </c>
      <c r="BF7" s="261"/>
      <c r="BG7" s="176">
        <f t="shared" ref="BG7:BG12" si="30">U7+160</f>
        <v>675.36</v>
      </c>
      <c r="BH7" s="176">
        <f t="shared" ref="BH7:BH13" si="31">V7+80</f>
        <v>395.36</v>
      </c>
      <c r="BI7" s="176">
        <f t="shared" ref="BI7:BI13" si="32">W7+53.33</f>
        <v>298.57</v>
      </c>
      <c r="BJ7" s="176">
        <f>X7+40</f>
        <v>279.37</v>
      </c>
      <c r="BK7" s="176">
        <f t="shared" ref="BK7:BK13" si="33">Y7+53.33</f>
        <v>298.57</v>
      </c>
    </row>
    <row r="8" spans="1:63" ht="54" customHeight="1">
      <c r="A8" s="5" t="s">
        <v>198</v>
      </c>
      <c r="B8" s="65" t="s">
        <v>231</v>
      </c>
      <c r="C8" s="6">
        <v>7</v>
      </c>
      <c r="D8" s="65" t="s">
        <v>183</v>
      </c>
      <c r="E8" s="5">
        <v>608</v>
      </c>
      <c r="F8" s="7">
        <v>200</v>
      </c>
      <c r="G8" s="7">
        <v>448</v>
      </c>
      <c r="H8" s="7">
        <f t="shared" si="1"/>
        <v>240</v>
      </c>
      <c r="I8" s="25"/>
      <c r="J8" s="101">
        <f t="shared" si="2"/>
        <v>848</v>
      </c>
      <c r="K8" s="102">
        <f t="shared" si="3"/>
        <v>608</v>
      </c>
      <c r="L8" s="102">
        <f>F8*1.2</f>
        <v>240</v>
      </c>
      <c r="M8" s="102">
        <f t="shared" si="5"/>
        <v>448</v>
      </c>
      <c r="O8" s="22">
        <f t="shared" ref="O8:O12" si="34">J8</f>
        <v>848</v>
      </c>
      <c r="P8" s="22">
        <f>K8</f>
        <v>608</v>
      </c>
      <c r="Q8" s="204">
        <v>486</v>
      </c>
      <c r="R8" s="22">
        <f>(K8*2+L8+M8)/4</f>
        <v>476</v>
      </c>
      <c r="S8" s="22">
        <f>M8</f>
        <v>448</v>
      </c>
      <c r="U8" s="22">
        <f>E8*0.72+H8</f>
        <v>677.76</v>
      </c>
      <c r="V8" s="22">
        <f>E8*0.72</f>
        <v>437.76</v>
      </c>
      <c r="W8" s="22">
        <f>(E8*2*0.72+F8)/3</f>
        <v>358.50666666666666</v>
      </c>
      <c r="X8" s="22">
        <f>((E8*2+G8)*0.72+F8)/4</f>
        <v>349.52</v>
      </c>
      <c r="Y8" s="22">
        <f>W8</f>
        <v>358.50666666666666</v>
      </c>
      <c r="Z8" s="182" t="s">
        <v>288</v>
      </c>
      <c r="AA8" s="182"/>
      <c r="AB8" s="104">
        <f t="shared" si="6"/>
        <v>908</v>
      </c>
      <c r="AC8" s="104">
        <f t="shared" si="7"/>
        <v>638</v>
      </c>
      <c r="AD8" s="104">
        <f t="shared" si="8"/>
        <v>506</v>
      </c>
      <c r="AE8" s="104">
        <f t="shared" si="9"/>
        <v>491</v>
      </c>
      <c r="AF8" s="330">
        <f t="shared" si="10"/>
        <v>508</v>
      </c>
      <c r="AH8" s="88">
        <f t="shared" si="11"/>
        <v>717.76</v>
      </c>
      <c r="AI8" s="88">
        <f t="shared" si="12"/>
        <v>457.76</v>
      </c>
      <c r="AJ8" s="88">
        <f t="shared" si="13"/>
        <v>371.83666666666664</v>
      </c>
      <c r="AK8" s="88">
        <f t="shared" si="14"/>
        <v>359.52</v>
      </c>
      <c r="AL8" s="331">
        <f t="shared" si="15"/>
        <v>411.83666666666664</v>
      </c>
      <c r="AO8" s="104">
        <f t="shared" si="16"/>
        <v>968</v>
      </c>
      <c r="AP8" s="104">
        <f t="shared" si="17"/>
        <v>668</v>
      </c>
      <c r="AQ8" s="104">
        <f t="shared" si="18"/>
        <v>526</v>
      </c>
      <c r="AR8" s="104">
        <f t="shared" si="19"/>
        <v>506</v>
      </c>
      <c r="AS8" s="330">
        <f t="shared" si="20"/>
        <v>568</v>
      </c>
      <c r="AU8" s="88">
        <f t="shared" si="21"/>
        <v>777.76</v>
      </c>
      <c r="AV8" s="88">
        <f t="shared" si="22"/>
        <v>487.76</v>
      </c>
      <c r="AW8" s="88">
        <f t="shared" si="23"/>
        <v>391.83666666666664</v>
      </c>
      <c r="AX8" s="88">
        <f t="shared" si="24"/>
        <v>374.52</v>
      </c>
      <c r="AY8" s="331">
        <f t="shared" si="25"/>
        <v>471.83666666666664</v>
      </c>
      <c r="BA8" s="176">
        <f t="shared" si="26"/>
        <v>1072</v>
      </c>
      <c r="BB8" s="176">
        <f t="shared" si="0"/>
        <v>720</v>
      </c>
      <c r="BC8" s="176">
        <f t="shared" si="27"/>
        <v>561</v>
      </c>
      <c r="BD8" s="176">
        <f t="shared" si="28"/>
        <v>532</v>
      </c>
      <c r="BE8" s="176">
        <f t="shared" si="29"/>
        <v>523</v>
      </c>
      <c r="BF8" s="261"/>
      <c r="BG8" s="176">
        <f t="shared" si="30"/>
        <v>837.76</v>
      </c>
      <c r="BH8" s="176">
        <f t="shared" si="31"/>
        <v>517.76</v>
      </c>
      <c r="BI8" s="176">
        <f t="shared" si="32"/>
        <v>411.83666666666664</v>
      </c>
      <c r="BJ8" s="176">
        <f>X8+40</f>
        <v>389.52</v>
      </c>
      <c r="BK8" s="176">
        <f t="shared" si="33"/>
        <v>411.83666666666664</v>
      </c>
    </row>
    <row r="9" spans="1:63" ht="57.6" customHeight="1">
      <c r="A9" s="5" t="s">
        <v>199</v>
      </c>
      <c r="B9" s="65" t="s">
        <v>232</v>
      </c>
      <c r="C9" s="6">
        <v>8</v>
      </c>
      <c r="D9" s="65" t="s">
        <v>183</v>
      </c>
      <c r="E9" s="5">
        <v>768</v>
      </c>
      <c r="F9" s="7">
        <v>295</v>
      </c>
      <c r="G9" s="7">
        <v>598</v>
      </c>
      <c r="H9" s="7">
        <f t="shared" si="1"/>
        <v>280</v>
      </c>
      <c r="I9" s="25"/>
      <c r="J9" s="101">
        <f>E9+H9</f>
        <v>1048</v>
      </c>
      <c r="K9" s="102">
        <f t="shared" si="3"/>
        <v>768</v>
      </c>
      <c r="L9" s="102">
        <f>F9*1.2</f>
        <v>354</v>
      </c>
      <c r="M9" s="102">
        <f t="shared" si="5"/>
        <v>598</v>
      </c>
      <c r="O9" s="22">
        <f t="shared" si="34"/>
        <v>1048</v>
      </c>
      <c r="P9" s="22">
        <f t="shared" ref="P9:P13" si="35">K9</f>
        <v>768</v>
      </c>
      <c r="Q9" s="22">
        <f t="shared" ref="Q9:Q13" si="36">(K9*2+L9)/3</f>
        <v>630</v>
      </c>
      <c r="R9" s="22">
        <f t="shared" ref="R9:R13" si="37">(K9*2+L9+M9)/4</f>
        <v>622</v>
      </c>
      <c r="S9" s="22">
        <f t="shared" ref="S9:S13" si="38">M9</f>
        <v>598</v>
      </c>
      <c r="U9" s="22">
        <f>E9*0.72+H9</f>
        <v>832.96</v>
      </c>
      <c r="V9" s="22">
        <f>E9*0.72</f>
        <v>552.96</v>
      </c>
      <c r="W9" s="22">
        <f>(E9*2*0.72+F9)/3</f>
        <v>466.97333333333336</v>
      </c>
      <c r="X9" s="22">
        <f>((E9*2+G9)*0.72+F9)/4</f>
        <v>457.87</v>
      </c>
      <c r="Y9" s="22">
        <f>W9</f>
        <v>466.97333333333336</v>
      </c>
      <c r="Z9" s="182" t="s">
        <v>288</v>
      </c>
      <c r="AA9" s="182"/>
      <c r="AB9" s="104">
        <f t="shared" si="6"/>
        <v>1108</v>
      </c>
      <c r="AC9" s="104">
        <f t="shared" si="7"/>
        <v>798</v>
      </c>
      <c r="AD9" s="104">
        <f t="shared" si="8"/>
        <v>650</v>
      </c>
      <c r="AE9" s="104">
        <f t="shared" si="9"/>
        <v>637</v>
      </c>
      <c r="AF9" s="330">
        <f t="shared" si="10"/>
        <v>658</v>
      </c>
      <c r="AH9" s="88">
        <f t="shared" si="11"/>
        <v>872.96</v>
      </c>
      <c r="AI9" s="88">
        <f t="shared" si="12"/>
        <v>572.96</v>
      </c>
      <c r="AJ9" s="88">
        <f t="shared" si="13"/>
        <v>480.30333333333334</v>
      </c>
      <c r="AK9" s="88">
        <f t="shared" si="14"/>
        <v>467.87</v>
      </c>
      <c r="AL9" s="331">
        <f t="shared" si="15"/>
        <v>520.30333333333328</v>
      </c>
      <c r="AO9" s="104">
        <f t="shared" si="16"/>
        <v>1168</v>
      </c>
      <c r="AP9" s="104">
        <f t="shared" si="17"/>
        <v>828</v>
      </c>
      <c r="AQ9" s="104">
        <f t="shared" si="18"/>
        <v>670</v>
      </c>
      <c r="AR9" s="104">
        <f t="shared" si="19"/>
        <v>652</v>
      </c>
      <c r="AS9" s="330">
        <f t="shared" si="20"/>
        <v>718</v>
      </c>
      <c r="AU9" s="88">
        <f t="shared" si="21"/>
        <v>932.96</v>
      </c>
      <c r="AV9" s="88">
        <f t="shared" si="22"/>
        <v>602.96</v>
      </c>
      <c r="AW9" s="88">
        <f t="shared" si="23"/>
        <v>500.30333333333334</v>
      </c>
      <c r="AX9" s="88">
        <f t="shared" si="24"/>
        <v>482.87</v>
      </c>
      <c r="AY9" s="331">
        <f t="shared" si="25"/>
        <v>580.30333333333328</v>
      </c>
      <c r="BA9" s="176">
        <f t="shared" si="26"/>
        <v>1272</v>
      </c>
      <c r="BB9" s="176">
        <f t="shared" si="0"/>
        <v>880</v>
      </c>
      <c r="BC9" s="176">
        <f t="shared" si="27"/>
        <v>705</v>
      </c>
      <c r="BD9" s="176">
        <f t="shared" si="28"/>
        <v>678</v>
      </c>
      <c r="BE9" s="176">
        <f t="shared" si="29"/>
        <v>673</v>
      </c>
      <c r="BF9" s="261"/>
      <c r="BG9" s="176">
        <f t="shared" si="30"/>
        <v>992.96</v>
      </c>
      <c r="BH9" s="176">
        <f t="shared" si="31"/>
        <v>632.96</v>
      </c>
      <c r="BI9" s="176">
        <f t="shared" si="32"/>
        <v>520.3033333333334</v>
      </c>
      <c r="BJ9" s="176">
        <f>X9+40</f>
        <v>497.87</v>
      </c>
      <c r="BK9" s="176">
        <f t="shared" si="33"/>
        <v>520.3033333333334</v>
      </c>
    </row>
    <row r="10" spans="1:63" ht="43.9" customHeight="1">
      <c r="A10" s="5" t="s">
        <v>200</v>
      </c>
      <c r="B10" s="65" t="s">
        <v>233</v>
      </c>
      <c r="C10" s="6">
        <v>8</v>
      </c>
      <c r="D10" s="65" t="s">
        <v>228</v>
      </c>
      <c r="E10" s="5">
        <v>488</v>
      </c>
      <c r="F10" s="7">
        <v>20</v>
      </c>
      <c r="G10" s="7">
        <v>288</v>
      </c>
      <c r="H10" s="7">
        <f t="shared" si="1"/>
        <v>280</v>
      </c>
      <c r="I10" s="25"/>
      <c r="J10" s="101">
        <f t="shared" si="2"/>
        <v>768</v>
      </c>
      <c r="K10" s="102">
        <f t="shared" si="3"/>
        <v>488</v>
      </c>
      <c r="L10" s="102">
        <f>F10*1.2</f>
        <v>24</v>
      </c>
      <c r="M10" s="102">
        <f t="shared" si="5"/>
        <v>288</v>
      </c>
      <c r="O10" s="22">
        <f t="shared" si="34"/>
        <v>768</v>
      </c>
      <c r="P10" s="22">
        <f t="shared" si="35"/>
        <v>488</v>
      </c>
      <c r="Q10" s="204">
        <v>334</v>
      </c>
      <c r="R10" s="22">
        <f t="shared" si="37"/>
        <v>322</v>
      </c>
      <c r="S10" s="22">
        <f t="shared" si="38"/>
        <v>288</v>
      </c>
      <c r="U10" s="22">
        <f t="shared" ref="U10:U13" si="39">E10*0.72+H10</f>
        <v>631.36</v>
      </c>
      <c r="V10" s="22">
        <f>E10*0.72</f>
        <v>351.36</v>
      </c>
      <c r="W10" s="22">
        <f t="shared" ref="W10:W13" si="40">(E10*2*0.72+F10)/3</f>
        <v>240.90666666666667</v>
      </c>
      <c r="X10" s="22">
        <f t="shared" ref="X10:X13" si="41">((E10*2+G10)*0.72+F10)/4</f>
        <v>232.51999999999998</v>
      </c>
      <c r="Y10" s="22">
        <f>W10</f>
        <v>240.90666666666667</v>
      </c>
      <c r="Z10" s="182" t="s">
        <v>288</v>
      </c>
      <c r="AA10" s="182"/>
      <c r="AB10" s="104">
        <f t="shared" si="6"/>
        <v>828</v>
      </c>
      <c r="AC10" s="104">
        <f t="shared" si="7"/>
        <v>518</v>
      </c>
      <c r="AD10" s="104">
        <f t="shared" si="8"/>
        <v>354</v>
      </c>
      <c r="AE10" s="104">
        <f t="shared" si="9"/>
        <v>337</v>
      </c>
      <c r="AF10" s="330">
        <f t="shared" si="10"/>
        <v>348</v>
      </c>
      <c r="AH10" s="88">
        <f t="shared" si="11"/>
        <v>671.36</v>
      </c>
      <c r="AI10" s="88">
        <f t="shared" si="12"/>
        <v>371.36</v>
      </c>
      <c r="AJ10" s="88">
        <f t="shared" si="13"/>
        <v>254.23666666666668</v>
      </c>
      <c r="AK10" s="88">
        <f t="shared" si="14"/>
        <v>242.51999999999998</v>
      </c>
      <c r="AL10" s="331">
        <f t="shared" si="15"/>
        <v>294.23666666666668</v>
      </c>
      <c r="AO10" s="104">
        <f t="shared" si="16"/>
        <v>888</v>
      </c>
      <c r="AP10" s="104">
        <f t="shared" si="17"/>
        <v>548</v>
      </c>
      <c r="AQ10" s="104">
        <f t="shared" si="18"/>
        <v>374</v>
      </c>
      <c r="AR10" s="104">
        <f t="shared" si="19"/>
        <v>352</v>
      </c>
      <c r="AS10" s="330">
        <f t="shared" si="20"/>
        <v>408</v>
      </c>
      <c r="AU10" s="88">
        <f t="shared" si="21"/>
        <v>731.36</v>
      </c>
      <c r="AV10" s="88">
        <f t="shared" si="22"/>
        <v>401.36</v>
      </c>
      <c r="AW10" s="88">
        <f t="shared" si="23"/>
        <v>274.23666666666668</v>
      </c>
      <c r="AX10" s="88">
        <f t="shared" si="24"/>
        <v>257.52</v>
      </c>
      <c r="AY10" s="331">
        <f t="shared" si="25"/>
        <v>354.23666666666668</v>
      </c>
      <c r="BA10" s="176">
        <f t="shared" si="26"/>
        <v>992</v>
      </c>
      <c r="BB10" s="176">
        <f t="shared" si="0"/>
        <v>600</v>
      </c>
      <c r="BC10" s="176">
        <f t="shared" si="27"/>
        <v>409</v>
      </c>
      <c r="BD10" s="176">
        <f t="shared" si="28"/>
        <v>378</v>
      </c>
      <c r="BE10" s="176">
        <f t="shared" si="29"/>
        <v>363</v>
      </c>
      <c r="BF10" s="261"/>
      <c r="BG10" s="176">
        <f t="shared" si="30"/>
        <v>791.36</v>
      </c>
      <c r="BH10" s="176">
        <f t="shared" si="31"/>
        <v>431.36</v>
      </c>
      <c r="BI10" s="176">
        <f t="shared" si="32"/>
        <v>294.23666666666668</v>
      </c>
      <c r="BJ10" s="176">
        <f>X10+40</f>
        <v>272.52</v>
      </c>
      <c r="BK10" s="176">
        <f t="shared" si="33"/>
        <v>294.23666666666668</v>
      </c>
    </row>
    <row r="11" spans="1:63" ht="55.15" customHeight="1">
      <c r="A11" s="5" t="s">
        <v>201</v>
      </c>
      <c r="B11" s="65" t="s">
        <v>234</v>
      </c>
      <c r="C11" s="6">
        <v>9</v>
      </c>
      <c r="D11" s="65" t="s">
        <v>183</v>
      </c>
      <c r="E11" s="5">
        <v>648</v>
      </c>
      <c r="F11" s="7">
        <v>115</v>
      </c>
      <c r="G11" s="7">
        <v>428</v>
      </c>
      <c r="H11" s="7">
        <f t="shared" si="1"/>
        <v>320</v>
      </c>
      <c r="I11" s="25"/>
      <c r="J11" s="101">
        <f t="shared" si="2"/>
        <v>968</v>
      </c>
      <c r="K11" s="102">
        <f t="shared" si="3"/>
        <v>648</v>
      </c>
      <c r="L11" s="102">
        <f t="shared" si="4"/>
        <v>138</v>
      </c>
      <c r="M11" s="102">
        <f t="shared" si="5"/>
        <v>428</v>
      </c>
      <c r="O11" s="22">
        <f t="shared" si="34"/>
        <v>968</v>
      </c>
      <c r="P11" s="22">
        <f t="shared" si="35"/>
        <v>648</v>
      </c>
      <c r="Q11" s="22">
        <f t="shared" si="36"/>
        <v>478</v>
      </c>
      <c r="R11" s="22">
        <f t="shared" si="37"/>
        <v>465.5</v>
      </c>
      <c r="S11" s="22">
        <f t="shared" si="38"/>
        <v>428</v>
      </c>
      <c r="U11" s="22">
        <f t="shared" si="39"/>
        <v>786.56</v>
      </c>
      <c r="V11" s="22">
        <f t="shared" ref="V11:V13" si="42">E11*0.72</f>
        <v>466.56</v>
      </c>
      <c r="W11" s="22">
        <f t="shared" si="40"/>
        <v>349.37333333333328</v>
      </c>
      <c r="X11" s="22">
        <f t="shared" si="41"/>
        <v>339.07</v>
      </c>
      <c r="Y11" s="22">
        <f t="shared" ref="Y11:Y13" si="43">W11</f>
        <v>349.37333333333328</v>
      </c>
      <c r="Z11" s="182" t="s">
        <v>288</v>
      </c>
      <c r="AA11" s="182"/>
      <c r="AB11" s="104">
        <f t="shared" si="6"/>
        <v>1028</v>
      </c>
      <c r="AC11" s="104">
        <f t="shared" si="7"/>
        <v>678</v>
      </c>
      <c r="AD11" s="104">
        <f t="shared" si="8"/>
        <v>498</v>
      </c>
      <c r="AE11" s="104">
        <f t="shared" si="9"/>
        <v>480.5</v>
      </c>
      <c r="AF11" s="330">
        <f t="shared" si="10"/>
        <v>488</v>
      </c>
      <c r="AH11" s="88">
        <f t="shared" si="11"/>
        <v>826.56</v>
      </c>
      <c r="AI11" s="88">
        <f t="shared" si="12"/>
        <v>486.56</v>
      </c>
      <c r="AJ11" s="88">
        <f t="shared" si="13"/>
        <v>362.70333333333326</v>
      </c>
      <c r="AK11" s="88">
        <f t="shared" si="14"/>
        <v>349.07</v>
      </c>
      <c r="AL11" s="331">
        <f t="shared" si="15"/>
        <v>402.70333333333326</v>
      </c>
      <c r="AO11" s="104">
        <f t="shared" si="16"/>
        <v>1088</v>
      </c>
      <c r="AP11" s="104">
        <f t="shared" si="17"/>
        <v>708</v>
      </c>
      <c r="AQ11" s="104">
        <f t="shared" si="18"/>
        <v>518</v>
      </c>
      <c r="AR11" s="104">
        <f t="shared" si="19"/>
        <v>495.5</v>
      </c>
      <c r="AS11" s="330">
        <f t="shared" si="20"/>
        <v>548</v>
      </c>
      <c r="AU11" s="88">
        <f t="shared" si="21"/>
        <v>886.56</v>
      </c>
      <c r="AV11" s="88">
        <f t="shared" si="22"/>
        <v>516.55999999999995</v>
      </c>
      <c r="AW11" s="88">
        <f t="shared" si="23"/>
        <v>382.70333333333326</v>
      </c>
      <c r="AX11" s="88">
        <f t="shared" si="24"/>
        <v>364.07</v>
      </c>
      <c r="AY11" s="331">
        <f t="shared" si="25"/>
        <v>462.70333333333326</v>
      </c>
      <c r="BA11" s="176">
        <f t="shared" si="26"/>
        <v>1192</v>
      </c>
      <c r="BB11" s="176">
        <f t="shared" si="0"/>
        <v>760</v>
      </c>
      <c r="BC11" s="176">
        <f t="shared" si="27"/>
        <v>553</v>
      </c>
      <c r="BD11" s="176">
        <f t="shared" si="28"/>
        <v>522</v>
      </c>
      <c r="BE11" s="176">
        <f t="shared" si="29"/>
        <v>503</v>
      </c>
      <c r="BF11" s="261"/>
      <c r="BG11" s="176">
        <f t="shared" si="30"/>
        <v>946.56</v>
      </c>
      <c r="BH11" s="176">
        <f t="shared" si="31"/>
        <v>546.55999999999995</v>
      </c>
      <c r="BI11" s="176">
        <f t="shared" si="32"/>
        <v>402.70333333333326</v>
      </c>
      <c r="BJ11" s="176">
        <f t="shared" ref="BJ11:BJ18" si="44">X11+40</f>
        <v>379.07</v>
      </c>
      <c r="BK11" s="176">
        <f t="shared" si="33"/>
        <v>402.70333333333326</v>
      </c>
    </row>
    <row r="12" spans="1:63" ht="79.900000000000006" customHeight="1">
      <c r="A12" s="5" t="s">
        <v>202</v>
      </c>
      <c r="B12" s="65" t="s">
        <v>235</v>
      </c>
      <c r="C12" s="6">
        <v>10</v>
      </c>
      <c r="D12" s="65" t="s">
        <v>183</v>
      </c>
      <c r="E12" s="5">
        <v>818</v>
      </c>
      <c r="F12" s="7">
        <v>210</v>
      </c>
      <c r="G12" s="7">
        <v>568</v>
      </c>
      <c r="H12" s="7">
        <f t="shared" si="1"/>
        <v>360</v>
      </c>
      <c r="I12" s="25"/>
      <c r="J12" s="101">
        <f t="shared" si="2"/>
        <v>1178</v>
      </c>
      <c r="K12" s="102">
        <f t="shared" si="3"/>
        <v>818</v>
      </c>
      <c r="L12" s="102">
        <f t="shared" si="4"/>
        <v>252</v>
      </c>
      <c r="M12" s="102">
        <f t="shared" si="5"/>
        <v>568</v>
      </c>
      <c r="O12" s="22">
        <f t="shared" si="34"/>
        <v>1178</v>
      </c>
      <c r="P12" s="22">
        <f t="shared" si="35"/>
        <v>818</v>
      </c>
      <c r="Q12" s="22">
        <v>630</v>
      </c>
      <c r="R12" s="22">
        <f t="shared" si="37"/>
        <v>614</v>
      </c>
      <c r="S12" s="22">
        <f>M12</f>
        <v>568</v>
      </c>
      <c r="U12" s="22">
        <f>E12*0.72+H12</f>
        <v>948.95999999999992</v>
      </c>
      <c r="V12" s="22">
        <f>E12*0.72</f>
        <v>588.95999999999992</v>
      </c>
      <c r="W12" s="22">
        <f>(E12*2*0.72+F12)/3</f>
        <v>462.63999999999993</v>
      </c>
      <c r="X12" s="22">
        <f>((E12*2+G12)*0.72+F12)/4</f>
        <v>449.21999999999997</v>
      </c>
      <c r="Y12" s="22">
        <f>W12</f>
        <v>462.63999999999993</v>
      </c>
      <c r="Z12" s="182" t="s">
        <v>288</v>
      </c>
      <c r="AA12" s="182"/>
      <c r="AB12" s="104">
        <f t="shared" si="6"/>
        <v>1238</v>
      </c>
      <c r="AC12" s="104">
        <f t="shared" si="7"/>
        <v>848</v>
      </c>
      <c r="AD12" s="104">
        <f t="shared" si="8"/>
        <v>650</v>
      </c>
      <c r="AE12" s="104">
        <f t="shared" si="9"/>
        <v>629</v>
      </c>
      <c r="AF12" s="330">
        <f t="shared" si="10"/>
        <v>628</v>
      </c>
      <c r="AH12" s="88">
        <f t="shared" si="11"/>
        <v>988.95999999999992</v>
      </c>
      <c r="AI12" s="88">
        <f t="shared" si="12"/>
        <v>608.95999999999992</v>
      </c>
      <c r="AJ12" s="88">
        <f t="shared" si="13"/>
        <v>475.96999999999991</v>
      </c>
      <c r="AK12" s="88">
        <f t="shared" si="14"/>
        <v>459.21999999999997</v>
      </c>
      <c r="AL12" s="331">
        <f t="shared" si="15"/>
        <v>515.96999999999991</v>
      </c>
      <c r="AO12" s="104">
        <f t="shared" si="16"/>
        <v>1298</v>
      </c>
      <c r="AP12" s="104">
        <f t="shared" si="17"/>
        <v>878</v>
      </c>
      <c r="AQ12" s="104">
        <f t="shared" si="18"/>
        <v>670</v>
      </c>
      <c r="AR12" s="104">
        <f t="shared" si="19"/>
        <v>644</v>
      </c>
      <c r="AS12" s="330">
        <f t="shared" si="20"/>
        <v>688</v>
      </c>
      <c r="AU12" s="88">
        <f t="shared" si="21"/>
        <v>1048.96</v>
      </c>
      <c r="AV12" s="88">
        <f t="shared" si="22"/>
        <v>638.95999999999992</v>
      </c>
      <c r="AW12" s="88">
        <f t="shared" si="23"/>
        <v>495.96999999999991</v>
      </c>
      <c r="AX12" s="88">
        <f t="shared" si="24"/>
        <v>474.21999999999997</v>
      </c>
      <c r="AY12" s="331">
        <f t="shared" si="25"/>
        <v>575.96999999999991</v>
      </c>
      <c r="BA12" s="176">
        <f t="shared" si="26"/>
        <v>1402</v>
      </c>
      <c r="BB12" s="176">
        <f t="shared" si="0"/>
        <v>930</v>
      </c>
      <c r="BC12" s="176">
        <f t="shared" si="27"/>
        <v>705</v>
      </c>
      <c r="BD12" s="176">
        <f t="shared" si="28"/>
        <v>670</v>
      </c>
      <c r="BE12" s="176">
        <f t="shared" si="29"/>
        <v>643</v>
      </c>
      <c r="BF12" s="261"/>
      <c r="BG12" s="176">
        <f t="shared" si="30"/>
        <v>1108.96</v>
      </c>
      <c r="BH12" s="176">
        <f t="shared" si="31"/>
        <v>668.95999999999992</v>
      </c>
      <c r="BI12" s="176">
        <f t="shared" si="32"/>
        <v>515.96999999999991</v>
      </c>
      <c r="BJ12" s="176">
        <f t="shared" si="44"/>
        <v>489.21999999999997</v>
      </c>
      <c r="BK12" s="176">
        <f t="shared" si="33"/>
        <v>515.96999999999991</v>
      </c>
    </row>
    <row r="13" spans="1:63" ht="74.25" customHeight="1">
      <c r="A13" s="5" t="s">
        <v>203</v>
      </c>
      <c r="B13" s="65" t="s">
        <v>147</v>
      </c>
      <c r="C13" s="6">
        <v>11</v>
      </c>
      <c r="D13" s="65" t="s">
        <v>183</v>
      </c>
      <c r="E13" s="5">
        <v>988</v>
      </c>
      <c r="F13" s="7">
        <v>305</v>
      </c>
      <c r="G13" s="7">
        <v>708</v>
      </c>
      <c r="H13" s="7">
        <f>(C13-1)*40</f>
        <v>400</v>
      </c>
      <c r="I13" s="25"/>
      <c r="J13" s="101">
        <f t="shared" si="2"/>
        <v>1388</v>
      </c>
      <c r="K13" s="102">
        <f>E13</f>
        <v>988</v>
      </c>
      <c r="L13" s="102">
        <f>F13*1.2</f>
        <v>366</v>
      </c>
      <c r="M13" s="102">
        <f>G13</f>
        <v>708</v>
      </c>
      <c r="O13" s="22">
        <f>J13</f>
        <v>1388</v>
      </c>
      <c r="P13" s="22">
        <f t="shared" si="35"/>
        <v>988</v>
      </c>
      <c r="Q13" s="22">
        <f t="shared" si="36"/>
        <v>780.66666666666663</v>
      </c>
      <c r="R13" s="22">
        <f t="shared" si="37"/>
        <v>762.5</v>
      </c>
      <c r="S13" s="22">
        <f t="shared" si="38"/>
        <v>708</v>
      </c>
      <c r="U13" s="22">
        <f t="shared" si="39"/>
        <v>1111.3600000000001</v>
      </c>
      <c r="V13" s="22">
        <f t="shared" si="42"/>
        <v>711.36</v>
      </c>
      <c r="W13" s="22">
        <f t="shared" si="40"/>
        <v>575.90666666666664</v>
      </c>
      <c r="X13" s="22">
        <f t="shared" si="41"/>
        <v>559.37</v>
      </c>
      <c r="Y13" s="22">
        <f t="shared" si="43"/>
        <v>575.90666666666664</v>
      </c>
      <c r="Z13" s="182" t="s">
        <v>288</v>
      </c>
      <c r="AA13" s="182"/>
      <c r="AB13" s="104">
        <f t="shared" si="6"/>
        <v>1448</v>
      </c>
      <c r="AC13" s="104">
        <f t="shared" si="7"/>
        <v>1018</v>
      </c>
      <c r="AD13" s="104">
        <f t="shared" si="8"/>
        <v>800.66666666666663</v>
      </c>
      <c r="AE13" s="104">
        <f t="shared" si="9"/>
        <v>777.5</v>
      </c>
      <c r="AF13" s="330">
        <f t="shared" si="10"/>
        <v>768</v>
      </c>
      <c r="AH13" s="88">
        <f t="shared" si="11"/>
        <v>1151.3600000000001</v>
      </c>
      <c r="AI13" s="88">
        <f t="shared" si="12"/>
        <v>731.36</v>
      </c>
      <c r="AJ13" s="88">
        <f t="shared" si="13"/>
        <v>589.23666666666668</v>
      </c>
      <c r="AK13" s="88">
        <f t="shared" si="14"/>
        <v>569.37</v>
      </c>
      <c r="AL13" s="331">
        <f t="shared" si="15"/>
        <v>629.23666666666668</v>
      </c>
      <c r="AO13" s="104">
        <f t="shared" si="16"/>
        <v>1508</v>
      </c>
      <c r="AP13" s="104">
        <f t="shared" si="17"/>
        <v>1048</v>
      </c>
      <c r="AQ13" s="104">
        <f t="shared" si="18"/>
        <v>820.66666666666663</v>
      </c>
      <c r="AR13" s="104">
        <f t="shared" si="19"/>
        <v>792.5</v>
      </c>
      <c r="AS13" s="330">
        <f t="shared" si="20"/>
        <v>828</v>
      </c>
      <c r="AU13" s="88">
        <f t="shared" si="21"/>
        <v>1211.3600000000001</v>
      </c>
      <c r="AV13" s="88">
        <f t="shared" si="22"/>
        <v>761.36</v>
      </c>
      <c r="AW13" s="88">
        <f t="shared" si="23"/>
        <v>609.23666666666668</v>
      </c>
      <c r="AX13" s="88">
        <f t="shared" si="24"/>
        <v>584.37</v>
      </c>
      <c r="AY13" s="331">
        <f t="shared" si="25"/>
        <v>689.23666666666668</v>
      </c>
      <c r="BA13" s="176">
        <f t="shared" si="26"/>
        <v>1612</v>
      </c>
      <c r="BB13" s="176">
        <f t="shared" si="0"/>
        <v>1100</v>
      </c>
      <c r="BC13" s="176">
        <f t="shared" si="27"/>
        <v>856</v>
      </c>
      <c r="BD13" s="176">
        <f t="shared" si="28"/>
        <v>819</v>
      </c>
      <c r="BE13" s="176">
        <f t="shared" si="29"/>
        <v>783</v>
      </c>
      <c r="BF13" s="261"/>
      <c r="BG13" s="176">
        <f>U13+160</f>
        <v>1271.3600000000001</v>
      </c>
      <c r="BH13" s="176">
        <f t="shared" si="31"/>
        <v>791.36</v>
      </c>
      <c r="BI13" s="176">
        <f t="shared" si="32"/>
        <v>629.23666666666668</v>
      </c>
      <c r="BJ13" s="176">
        <f>X13+40</f>
        <v>599.37</v>
      </c>
      <c r="BK13" s="176">
        <f t="shared" si="33"/>
        <v>629.23666666666668</v>
      </c>
    </row>
    <row r="14" spans="1:63">
      <c r="A14" s="1"/>
      <c r="B14" s="1"/>
      <c r="C14" s="3"/>
      <c r="D14" s="1"/>
      <c r="E14" s="1"/>
      <c r="F14" s="1"/>
      <c r="G14" s="1"/>
      <c r="H14" s="1"/>
      <c r="BA14" s="176"/>
      <c r="BB14" s="176"/>
      <c r="BC14" s="176"/>
      <c r="BD14" s="176"/>
      <c r="BE14" s="176"/>
      <c r="BF14" s="261"/>
      <c r="BG14" s="176"/>
      <c r="BH14" s="176"/>
      <c r="BI14" s="176"/>
      <c r="BJ14" s="176"/>
      <c r="BK14" s="176"/>
    </row>
    <row r="15" spans="1:63" ht="39" customHeight="1">
      <c r="A15" s="344" t="s">
        <v>279</v>
      </c>
      <c r="B15" s="345"/>
      <c r="C15" s="345"/>
      <c r="D15" s="345"/>
      <c r="E15" s="345"/>
      <c r="F15" s="345"/>
      <c r="G15" s="345"/>
      <c r="H15" s="345"/>
      <c r="BD15" s="176"/>
      <c r="BE15" s="176"/>
      <c r="BG15" s="176"/>
      <c r="BJ15" s="176"/>
    </row>
    <row r="16" spans="1:63">
      <c r="A16" s="1"/>
      <c r="B16" s="1"/>
      <c r="C16" s="3"/>
      <c r="D16" s="1"/>
      <c r="E16" s="1"/>
      <c r="F16" s="1"/>
      <c r="G16" s="1"/>
      <c r="H16" s="1"/>
      <c r="BD16" s="176"/>
      <c r="BE16" s="176"/>
      <c r="BG16" s="176"/>
      <c r="BJ16" s="176"/>
    </row>
    <row r="17" spans="1:62">
      <c r="A17" s="1"/>
      <c r="B17" s="1"/>
      <c r="C17" s="3"/>
      <c r="D17" s="1"/>
      <c r="E17" s="1"/>
      <c r="F17" s="1"/>
      <c r="G17" s="1"/>
      <c r="H17" s="1"/>
      <c r="BD17" s="176"/>
      <c r="BE17" s="176"/>
      <c r="BG17" s="176"/>
      <c r="BJ17" s="176"/>
    </row>
    <row r="18" spans="1:62">
      <c r="A18" s="1"/>
      <c r="B18" s="23" t="s">
        <v>72</v>
      </c>
      <c r="C18" s="125"/>
      <c r="D18" s="1"/>
      <c r="E18" s="1"/>
      <c r="G18" s="1"/>
      <c r="H18" s="1"/>
      <c r="BD18" s="176"/>
      <c r="BE18" s="176"/>
      <c r="BG18" s="176"/>
      <c r="BJ18" s="176"/>
    </row>
    <row r="19" spans="1:62" ht="20.25" customHeight="1">
      <c r="A19" s="1"/>
      <c r="B19" s="2" t="s">
        <v>204</v>
      </c>
      <c r="D19" s="2"/>
      <c r="E19" s="1"/>
      <c r="H19" s="1"/>
    </row>
    <row r="20" spans="1:62" ht="26.25" customHeight="1">
      <c r="A20" s="1"/>
      <c r="B20" s="2" t="s">
        <v>205</v>
      </c>
      <c r="C20" s="125"/>
      <c r="D20" s="1"/>
      <c r="E20" s="1"/>
      <c r="H20" s="1"/>
    </row>
    <row r="21" spans="1:62" ht="24" customHeight="1">
      <c r="A21" s="1"/>
      <c r="B21" s="2" t="s">
        <v>206</v>
      </c>
      <c r="C21" s="125"/>
      <c r="D21" s="1"/>
      <c r="E21" s="1"/>
      <c r="H21" s="1"/>
    </row>
    <row r="22" spans="1:62" ht="24" customHeight="1">
      <c r="A22" s="1"/>
      <c r="B22" s="2" t="s">
        <v>207</v>
      </c>
      <c r="C22" s="125"/>
      <c r="D22" s="1"/>
      <c r="E22" s="1"/>
      <c r="H22" s="1"/>
    </row>
    <row r="23" spans="1:62">
      <c r="A23" s="1"/>
      <c r="B23" s="1"/>
      <c r="C23" s="3"/>
      <c r="D23" s="1"/>
      <c r="E23" s="1"/>
      <c r="F23" s="1"/>
      <c r="G23" s="1"/>
      <c r="H23" s="1"/>
    </row>
    <row r="24" spans="1:62">
      <c r="A24" s="1"/>
      <c r="B24" s="1"/>
      <c r="C24" s="3"/>
      <c r="D24" s="1"/>
      <c r="E24" s="1"/>
      <c r="F24" s="1"/>
      <c r="G24" s="1"/>
      <c r="H24" s="1"/>
    </row>
    <row r="25" spans="1:62">
      <c r="A25" s="1"/>
      <c r="B25" s="1"/>
      <c r="C25" s="3"/>
      <c r="D25" s="1"/>
      <c r="E25" s="1"/>
      <c r="F25" s="1"/>
      <c r="G25" s="1"/>
      <c r="H25" s="1"/>
    </row>
    <row r="26" spans="1:62">
      <c r="A26" s="1"/>
      <c r="B26" s="1"/>
      <c r="C26" s="3"/>
      <c r="D26" s="1"/>
      <c r="E26" s="1"/>
      <c r="F26" s="1"/>
      <c r="G26" s="1"/>
      <c r="H26" s="1"/>
    </row>
    <row r="27" spans="1:62">
      <c r="A27" s="1"/>
      <c r="B27" s="1"/>
      <c r="C27" s="3"/>
      <c r="D27" s="1"/>
      <c r="E27" s="1"/>
      <c r="F27" s="1"/>
      <c r="G27" s="1"/>
      <c r="H27" s="1"/>
    </row>
    <row r="28" spans="1:62">
      <c r="A28" s="1"/>
      <c r="B28" s="1"/>
      <c r="C28" s="3"/>
      <c r="D28" s="1"/>
      <c r="E28" s="1"/>
      <c r="F28" s="1"/>
      <c r="G28" s="1"/>
      <c r="H28" s="1"/>
    </row>
    <row r="29" spans="1:62">
      <c r="A29" s="1"/>
      <c r="B29" s="1"/>
      <c r="C29" s="3"/>
      <c r="D29" s="1"/>
      <c r="E29" s="1"/>
      <c r="F29" s="1"/>
      <c r="G29" s="1"/>
      <c r="H29" s="1"/>
    </row>
    <row r="30" spans="1:62">
      <c r="A30" s="1"/>
      <c r="B30" s="1"/>
      <c r="C30" s="1"/>
      <c r="D30" s="1"/>
      <c r="E30" s="1"/>
      <c r="F30" s="1"/>
      <c r="G30" s="1"/>
      <c r="H30" s="1"/>
    </row>
    <row r="31" spans="1:62">
      <c r="A31" s="1"/>
      <c r="B31" s="1"/>
      <c r="C31" s="1"/>
      <c r="D31" s="1"/>
      <c r="E31" s="1"/>
      <c r="F31" s="1"/>
      <c r="G31" s="1"/>
      <c r="H31" s="1"/>
    </row>
    <row r="32" spans="1:62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</sheetData>
  <mergeCells count="15">
    <mergeCell ref="BA4:BE4"/>
    <mergeCell ref="BG4:BK4"/>
    <mergeCell ref="O4:S4"/>
    <mergeCell ref="A1:H1"/>
    <mergeCell ref="A3:H3"/>
    <mergeCell ref="AO4:AS4"/>
    <mergeCell ref="AU4:AY4"/>
    <mergeCell ref="AB4:AF4"/>
    <mergeCell ref="U4:Y4"/>
    <mergeCell ref="AH4:AL4"/>
    <mergeCell ref="A15:H15"/>
    <mergeCell ref="A4:A5"/>
    <mergeCell ref="B4:B5"/>
    <mergeCell ref="C4:C5"/>
    <mergeCell ref="D4:D5"/>
  </mergeCells>
  <phoneticPr fontId="4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topLeftCell="AK10" workbookViewId="0">
      <selection activeCell="BK6" sqref="BK6:BK17"/>
    </sheetView>
  </sheetViews>
  <sheetFormatPr defaultRowHeight="15"/>
  <cols>
    <col min="1" max="1" width="4.42578125" customWidth="1"/>
    <col min="2" max="2" width="8.7109375" customWidth="1"/>
    <col min="3" max="3" width="22.85546875" customWidth="1"/>
    <col min="4" max="4" width="4.5703125" style="45" customWidth="1"/>
    <col min="5" max="5" width="25.7109375" customWidth="1"/>
    <col min="6" max="6" width="7.85546875" customWidth="1"/>
    <col min="7" max="7" width="7" customWidth="1"/>
    <col min="8" max="8" width="6.42578125" customWidth="1"/>
    <col min="9" max="9" width="8.5703125" customWidth="1"/>
    <col min="10" max="10" width="5.140625" customWidth="1"/>
    <col min="11" max="11" width="7" customWidth="1"/>
    <col min="12" max="12" width="6.7109375" customWidth="1"/>
    <col min="13" max="13" width="7" customWidth="1"/>
    <col min="14" max="14" width="7.85546875" customWidth="1"/>
    <col min="15" max="15" width="4.85546875" customWidth="1"/>
    <col min="16" max="16" width="7.5703125" bestFit="1" customWidth="1"/>
    <col min="17" max="17" width="6.7109375" customWidth="1"/>
    <col min="18" max="18" width="6.42578125" customWidth="1"/>
    <col min="19" max="19" width="7.28515625" customWidth="1"/>
    <col min="20" max="20" width="6.42578125" customWidth="1"/>
    <col min="21" max="21" width="3.7109375" customWidth="1"/>
    <col min="22" max="22" width="7.7109375" customWidth="1"/>
    <col min="23" max="23" width="8.28515625" customWidth="1"/>
    <col min="24" max="24" width="7.5703125" customWidth="1"/>
    <col min="25" max="25" width="8.28515625" customWidth="1"/>
    <col min="26" max="26" width="8.42578125" customWidth="1"/>
    <col min="27" max="27" width="9.5703125" bestFit="1" customWidth="1"/>
    <col min="28" max="28" width="7.140625" customWidth="1"/>
    <col min="29" max="30" width="7.42578125" customWidth="1"/>
    <col min="31" max="31" width="8.28515625" customWidth="1"/>
    <col min="32" max="32" width="7.28515625" customWidth="1"/>
    <col min="33" max="33" width="6.28515625" customWidth="1"/>
    <col min="34" max="34" width="4.28515625" customWidth="1"/>
    <col min="35" max="35" width="7.28515625" customWidth="1"/>
    <col min="36" max="36" width="8.42578125" customWidth="1"/>
    <col min="37" max="38" width="7.42578125" customWidth="1"/>
    <col min="39" max="39" width="6.5703125" customWidth="1"/>
    <col min="40" max="40" width="5.5703125" customWidth="1"/>
  </cols>
  <sheetData>
    <row r="1" spans="1:64">
      <c r="B1" s="351" t="s">
        <v>154</v>
      </c>
      <c r="C1" s="351"/>
      <c r="D1" s="351"/>
      <c r="E1" s="351"/>
      <c r="F1" s="351"/>
      <c r="G1" s="351"/>
      <c r="H1" s="351"/>
      <c r="I1" s="184" t="s">
        <v>291</v>
      </c>
    </row>
    <row r="2" spans="1:64">
      <c r="B2" s="182"/>
      <c r="C2" s="182"/>
      <c r="D2" s="182"/>
      <c r="E2" s="182"/>
      <c r="F2" s="182"/>
      <c r="G2" s="182"/>
      <c r="H2" s="182"/>
      <c r="I2" s="184"/>
      <c r="P2" s="193"/>
      <c r="Q2" t="s">
        <v>290</v>
      </c>
    </row>
    <row r="3" spans="1:64" ht="23.25" customHeight="1">
      <c r="B3" s="352" t="s">
        <v>156</v>
      </c>
      <c r="C3" s="352"/>
      <c r="D3" s="352"/>
      <c r="E3" s="352"/>
      <c r="F3" s="352"/>
      <c r="G3" s="352"/>
      <c r="H3" s="352"/>
      <c r="I3" s="24"/>
      <c r="P3" s="81" t="s">
        <v>70</v>
      </c>
      <c r="Q3" s="76"/>
      <c r="V3" s="81" t="s">
        <v>71</v>
      </c>
      <c r="W3" s="76"/>
      <c r="AC3" s="92" t="s">
        <v>150</v>
      </c>
      <c r="AD3" s="93"/>
      <c r="AE3" s="99" t="s">
        <v>153</v>
      </c>
      <c r="AI3" s="92" t="s">
        <v>151</v>
      </c>
      <c r="AJ3" s="93"/>
      <c r="AK3" s="99" t="s">
        <v>152</v>
      </c>
      <c r="AP3" s="92" t="s">
        <v>150</v>
      </c>
      <c r="AQ3" s="93"/>
      <c r="AR3" s="99" t="s">
        <v>315</v>
      </c>
      <c r="AV3" s="92" t="s">
        <v>151</v>
      </c>
      <c r="AW3" s="93"/>
      <c r="AX3" s="99" t="s">
        <v>316</v>
      </c>
      <c r="BB3" s="174" t="s">
        <v>407</v>
      </c>
      <c r="BC3" s="261"/>
      <c r="BD3" s="261"/>
      <c r="BE3" s="261"/>
      <c r="BF3" s="261"/>
      <c r="BG3" s="261"/>
      <c r="BH3" s="32" t="s">
        <v>408</v>
      </c>
      <c r="BI3" s="261"/>
      <c r="BJ3" s="261"/>
      <c r="BK3" s="261"/>
      <c r="BL3" s="261"/>
    </row>
    <row r="4" spans="1:64">
      <c r="A4" s="356"/>
      <c r="B4" s="356" t="s">
        <v>0</v>
      </c>
      <c r="C4" s="356" t="s">
        <v>1</v>
      </c>
      <c r="D4" s="357" t="s">
        <v>2</v>
      </c>
      <c r="E4" s="356" t="s">
        <v>3</v>
      </c>
      <c r="F4" s="26" t="s">
        <v>69</v>
      </c>
      <c r="G4" s="27"/>
      <c r="H4" s="27"/>
      <c r="I4" s="124"/>
      <c r="J4" s="24"/>
      <c r="K4" s="26" t="s">
        <v>181</v>
      </c>
      <c r="L4" s="27"/>
      <c r="M4" s="27"/>
      <c r="N4" s="124"/>
      <c r="P4" s="353" t="s">
        <v>6</v>
      </c>
      <c r="Q4" s="354"/>
      <c r="R4" s="354"/>
      <c r="S4" s="354"/>
      <c r="T4" s="355"/>
      <c r="V4" s="348" t="s">
        <v>6</v>
      </c>
      <c r="W4" s="349"/>
      <c r="X4" s="349"/>
      <c r="Y4" s="349"/>
      <c r="Z4" s="349"/>
      <c r="AA4" s="24" t="s">
        <v>287</v>
      </c>
      <c r="AB4" s="136"/>
      <c r="AC4" s="354" t="s">
        <v>6</v>
      </c>
      <c r="AD4" s="354"/>
      <c r="AE4" s="354"/>
      <c r="AF4" s="354"/>
      <c r="AG4" s="355"/>
      <c r="AI4" s="353" t="s">
        <v>6</v>
      </c>
      <c r="AJ4" s="354"/>
      <c r="AK4" s="354"/>
      <c r="AL4" s="354"/>
      <c r="AM4" s="355"/>
      <c r="AP4" s="354" t="s">
        <v>6</v>
      </c>
      <c r="AQ4" s="354"/>
      <c r="AR4" s="354"/>
      <c r="AS4" s="354"/>
      <c r="AT4" s="355"/>
      <c r="AV4" s="353" t="s">
        <v>6</v>
      </c>
      <c r="AW4" s="354"/>
      <c r="AX4" s="354"/>
      <c r="AY4" s="354"/>
      <c r="AZ4" s="355"/>
      <c r="BB4" s="348" t="s">
        <v>6</v>
      </c>
      <c r="BC4" s="349"/>
      <c r="BD4" s="349"/>
      <c r="BE4" s="349"/>
      <c r="BF4" s="350"/>
      <c r="BG4" s="261"/>
      <c r="BH4" s="348" t="s">
        <v>6</v>
      </c>
      <c r="BI4" s="349"/>
      <c r="BJ4" s="349"/>
      <c r="BK4" s="349"/>
      <c r="BL4" s="350"/>
    </row>
    <row r="5" spans="1:64" ht="22.15" customHeight="1">
      <c r="A5" s="356"/>
      <c r="B5" s="356"/>
      <c r="C5" s="356"/>
      <c r="D5" s="358"/>
      <c r="E5" s="356"/>
      <c r="F5" s="9" t="s">
        <v>68</v>
      </c>
      <c r="G5" s="9" t="s">
        <v>4</v>
      </c>
      <c r="H5" s="9" t="s">
        <v>5</v>
      </c>
      <c r="I5" s="9" t="s">
        <v>67</v>
      </c>
      <c r="J5" s="15"/>
      <c r="K5" s="9" t="s">
        <v>180</v>
      </c>
      <c r="L5" s="9" t="s">
        <v>21</v>
      </c>
      <c r="M5" s="9" t="s">
        <v>64</v>
      </c>
      <c r="N5" s="9" t="s">
        <v>65</v>
      </c>
      <c r="P5" s="20" t="s">
        <v>11</v>
      </c>
      <c r="Q5" s="20" t="s">
        <v>12</v>
      </c>
      <c r="R5" s="20" t="s">
        <v>13</v>
      </c>
      <c r="S5" s="21" t="s">
        <v>14</v>
      </c>
      <c r="T5" s="21" t="s">
        <v>15</v>
      </c>
      <c r="V5" s="20" t="s">
        <v>11</v>
      </c>
      <c r="W5" s="20" t="s">
        <v>12</v>
      </c>
      <c r="X5" s="20" t="s">
        <v>13</v>
      </c>
      <c r="Y5" s="21" t="s">
        <v>14</v>
      </c>
      <c r="Z5" s="134" t="s">
        <v>15</v>
      </c>
      <c r="AA5" s="188"/>
      <c r="AB5" s="137"/>
      <c r="AC5" s="135" t="s">
        <v>11</v>
      </c>
      <c r="AD5" s="90" t="s">
        <v>12</v>
      </c>
      <c r="AE5" s="90" t="s">
        <v>13</v>
      </c>
      <c r="AF5" s="91" t="s">
        <v>14</v>
      </c>
      <c r="AG5" s="91" t="s">
        <v>15</v>
      </c>
      <c r="AI5" s="90" t="s">
        <v>11</v>
      </c>
      <c r="AJ5" s="90" t="s">
        <v>12</v>
      </c>
      <c r="AK5" s="90" t="s">
        <v>13</v>
      </c>
      <c r="AL5" s="91" t="s">
        <v>14</v>
      </c>
      <c r="AM5" s="91" t="s">
        <v>15</v>
      </c>
      <c r="AP5" s="135" t="s">
        <v>11</v>
      </c>
      <c r="AQ5" s="90" t="s">
        <v>12</v>
      </c>
      <c r="AR5" s="90" t="s">
        <v>13</v>
      </c>
      <c r="AS5" s="91" t="s">
        <v>14</v>
      </c>
      <c r="AT5" s="91" t="s">
        <v>15</v>
      </c>
      <c r="AV5" s="90" t="s">
        <v>11</v>
      </c>
      <c r="AW5" s="90" t="s">
        <v>12</v>
      </c>
      <c r="AX5" s="90" t="s">
        <v>13</v>
      </c>
      <c r="AY5" s="91" t="s">
        <v>14</v>
      </c>
      <c r="AZ5" s="91" t="s">
        <v>15</v>
      </c>
      <c r="BB5" s="177" t="s">
        <v>11</v>
      </c>
      <c r="BC5" s="177" t="s">
        <v>12</v>
      </c>
      <c r="BD5" s="177" t="s">
        <v>13</v>
      </c>
      <c r="BE5" s="178" t="s">
        <v>14</v>
      </c>
      <c r="BF5" s="178" t="s">
        <v>15</v>
      </c>
      <c r="BG5" s="261"/>
      <c r="BH5" s="177" t="s">
        <v>11</v>
      </c>
      <c r="BI5" s="177" t="s">
        <v>12</v>
      </c>
      <c r="BJ5" s="177" t="s">
        <v>13</v>
      </c>
      <c r="BK5" s="178" t="s">
        <v>14</v>
      </c>
      <c r="BL5" s="178" t="s">
        <v>15</v>
      </c>
    </row>
    <row r="6" spans="1:64" ht="35.450000000000003" customHeight="1">
      <c r="A6" s="141" t="s">
        <v>251</v>
      </c>
      <c r="B6" s="139" t="s">
        <v>238</v>
      </c>
      <c r="C6" s="139" t="s">
        <v>250</v>
      </c>
      <c r="D6" s="140">
        <v>3</v>
      </c>
      <c r="E6" s="139" t="s">
        <v>249</v>
      </c>
      <c r="F6" s="9">
        <v>238</v>
      </c>
      <c r="G6" s="9">
        <v>0</v>
      </c>
      <c r="H6" s="9">
        <v>118</v>
      </c>
      <c r="I6" s="9">
        <f>(D6-1)*40</f>
        <v>80</v>
      </c>
      <c r="J6" s="15"/>
      <c r="K6" s="101">
        <f>F6+I6</f>
        <v>318</v>
      </c>
      <c r="L6" s="102">
        <f>F6</f>
        <v>238</v>
      </c>
      <c r="M6" s="102">
        <f>G6*1.2</f>
        <v>0</v>
      </c>
      <c r="N6" s="102">
        <f>H6</f>
        <v>118</v>
      </c>
      <c r="P6" s="22">
        <f>K6</f>
        <v>318</v>
      </c>
      <c r="Q6" s="22">
        <f>L6</f>
        <v>238</v>
      </c>
      <c r="R6" s="22">
        <f>(L6*2+M6)/3</f>
        <v>158.66666666666666</v>
      </c>
      <c r="S6" s="22">
        <f>(L6*2+M6+N6)/4</f>
        <v>148.5</v>
      </c>
      <c r="T6" s="22">
        <f>N6</f>
        <v>118</v>
      </c>
      <c r="V6" s="22">
        <f>F6*0.72+I6</f>
        <v>251.35999999999999</v>
      </c>
      <c r="W6" s="22">
        <f>F6*0.72</f>
        <v>171.35999999999999</v>
      </c>
      <c r="X6" s="22">
        <f>(F6*2*0.72+G6)/3</f>
        <v>114.24</v>
      </c>
      <c r="Y6" s="22">
        <f>((F6*2+H6)*0.72+G6)/4</f>
        <v>106.92</v>
      </c>
      <c r="Z6" s="22">
        <f>X6</f>
        <v>114.24</v>
      </c>
      <c r="AA6" s="189" t="s">
        <v>288</v>
      </c>
      <c r="AB6" s="137"/>
      <c r="AC6" s="218">
        <f>P6+60</f>
        <v>378</v>
      </c>
      <c r="AD6" s="219">
        <f>Q6+30</f>
        <v>268</v>
      </c>
      <c r="AE6" s="219">
        <f>R6+20</f>
        <v>178.66666666666666</v>
      </c>
      <c r="AF6" s="220">
        <f>S6+15</f>
        <v>163.5</v>
      </c>
      <c r="AG6" s="332">
        <f>T6+60</f>
        <v>178</v>
      </c>
      <c r="AI6" s="215">
        <f>V6+40</f>
        <v>291.36</v>
      </c>
      <c r="AJ6" s="215">
        <f>W6+20</f>
        <v>191.35999999999999</v>
      </c>
      <c r="AK6" s="215">
        <f>X6+13.33</f>
        <v>127.57</v>
      </c>
      <c r="AL6" s="216">
        <f>Y6+10</f>
        <v>116.92</v>
      </c>
      <c r="AM6" s="333">
        <f>Z6+40</f>
        <v>154.24</v>
      </c>
      <c r="AP6" s="218">
        <f>AC6+60</f>
        <v>438</v>
      </c>
      <c r="AQ6" s="219">
        <f>AD6+30</f>
        <v>298</v>
      </c>
      <c r="AR6" s="219">
        <f>AE6+20</f>
        <v>198.66666666666666</v>
      </c>
      <c r="AS6" s="220">
        <f>AF6+15</f>
        <v>178.5</v>
      </c>
      <c r="AT6" s="332">
        <f>AG6+60</f>
        <v>238</v>
      </c>
      <c r="AV6" s="215">
        <f>AI6+60</f>
        <v>351.36</v>
      </c>
      <c r="AW6" s="215">
        <f>AJ6+30</f>
        <v>221.35999999999999</v>
      </c>
      <c r="AX6" s="215">
        <f>AK6+20</f>
        <v>147.57</v>
      </c>
      <c r="AY6" s="216">
        <f>AL6+15</f>
        <v>131.92000000000002</v>
      </c>
      <c r="AZ6" s="333">
        <f>AM6+60</f>
        <v>214.24</v>
      </c>
      <c r="BB6" s="176">
        <f>P6+224</f>
        <v>542</v>
      </c>
      <c r="BC6" s="176">
        <f t="shared" ref="BC6:BC13" si="0">Q6+112</f>
        <v>350</v>
      </c>
      <c r="BD6" s="176">
        <f>ROUNDUP(R6+74.67,0)</f>
        <v>234</v>
      </c>
      <c r="BE6" s="176">
        <f>ROUNDUP(S6+56,0)</f>
        <v>205</v>
      </c>
      <c r="BF6" s="176">
        <f>ROUNDUP(T6+74.67,0)</f>
        <v>193</v>
      </c>
      <c r="BG6" s="261"/>
      <c r="BH6" s="176">
        <f>V6+160</f>
        <v>411.36</v>
      </c>
      <c r="BI6" s="176">
        <f>W6+80</f>
        <v>251.35999999999999</v>
      </c>
      <c r="BJ6" s="176">
        <f>X6+53.33</f>
        <v>167.57</v>
      </c>
      <c r="BK6" s="176">
        <f>Y6+40</f>
        <v>146.92000000000002</v>
      </c>
      <c r="BL6" s="176">
        <f>Z6+53.33</f>
        <v>167.57</v>
      </c>
    </row>
    <row r="7" spans="1:64" ht="64.150000000000006" customHeight="1">
      <c r="A7" s="4"/>
      <c r="B7" s="5" t="s">
        <v>237</v>
      </c>
      <c r="C7" s="5" t="s">
        <v>131</v>
      </c>
      <c r="D7" s="6">
        <v>4</v>
      </c>
      <c r="E7" s="65" t="s">
        <v>252</v>
      </c>
      <c r="F7" s="5">
        <v>398</v>
      </c>
      <c r="G7" s="7">
        <v>95</v>
      </c>
      <c r="H7" s="7">
        <v>268</v>
      </c>
      <c r="I7" s="7">
        <f>(D7-1)*40</f>
        <v>120</v>
      </c>
      <c r="J7" s="25"/>
      <c r="K7" s="101">
        <f t="shared" ref="K7:K17" si="1">F7+I7</f>
        <v>518</v>
      </c>
      <c r="L7" s="102">
        <f t="shared" ref="L7:L17" si="2">F7</f>
        <v>398</v>
      </c>
      <c r="M7" s="102">
        <f t="shared" ref="M7:M17" si="3">G7*1.2</f>
        <v>114</v>
      </c>
      <c r="N7" s="102">
        <f t="shared" ref="N7:N17" si="4">H7</f>
        <v>268</v>
      </c>
      <c r="P7" s="22">
        <f t="shared" ref="P7:P16" si="5">K7</f>
        <v>518</v>
      </c>
      <c r="Q7" s="22">
        <f t="shared" ref="Q7:Q16" si="6">L7</f>
        <v>398</v>
      </c>
      <c r="R7" s="22">
        <v>304</v>
      </c>
      <c r="S7" s="22">
        <f t="shared" ref="S7:S16" si="7">(L7*2+M7+N7)/4</f>
        <v>294.5</v>
      </c>
      <c r="T7" s="22">
        <f t="shared" ref="T7:T16" si="8">N7</f>
        <v>268</v>
      </c>
      <c r="V7" s="22">
        <f t="shared" ref="V7:V16" si="9">F7*0.72+I7</f>
        <v>406.56</v>
      </c>
      <c r="W7" s="22">
        <f t="shared" ref="W7:W17" si="10">F7*0.72</f>
        <v>286.56</v>
      </c>
      <c r="X7" s="22">
        <f t="shared" ref="X7:X17" si="11">(F7*2*0.72+G7)/3</f>
        <v>222.70666666666668</v>
      </c>
      <c r="Y7" s="22">
        <f t="shared" ref="Y7:Y16" si="12">((F7*2+H7)*0.72+G7)/4</f>
        <v>215.26999999999998</v>
      </c>
      <c r="Z7" s="22">
        <f t="shared" ref="Z7:Z17" si="13">X7</f>
        <v>222.70666666666668</v>
      </c>
      <c r="AA7" s="189" t="s">
        <v>288</v>
      </c>
      <c r="AB7" s="138"/>
      <c r="AC7" s="218">
        <f t="shared" ref="AC7:AC17" si="14">P7+60</f>
        <v>578</v>
      </c>
      <c r="AD7" s="219">
        <f t="shared" ref="AD7:AD17" si="15">Q7+30</f>
        <v>428</v>
      </c>
      <c r="AE7" s="219">
        <f t="shared" ref="AE7:AE17" si="16">R7+20</f>
        <v>324</v>
      </c>
      <c r="AF7" s="220">
        <f t="shared" ref="AF7:AF17" si="17">S7+15</f>
        <v>309.5</v>
      </c>
      <c r="AG7" s="332">
        <f t="shared" ref="AG7:AG17" si="18">T7+60</f>
        <v>328</v>
      </c>
      <c r="AI7" s="215">
        <f t="shared" ref="AI7:AI17" si="19">V7+40</f>
        <v>446.56</v>
      </c>
      <c r="AJ7" s="215">
        <f t="shared" ref="AJ7:AJ17" si="20">W7+20</f>
        <v>306.56</v>
      </c>
      <c r="AK7" s="215">
        <f t="shared" ref="AK7:AK17" si="21">X7+13.33</f>
        <v>236.03666666666669</v>
      </c>
      <c r="AL7" s="216">
        <f t="shared" ref="AL7:AL17" si="22">Y7+10</f>
        <v>225.26999999999998</v>
      </c>
      <c r="AM7" s="333">
        <f t="shared" ref="AM7:AM17" si="23">Z7+40</f>
        <v>262.70666666666671</v>
      </c>
      <c r="AP7" s="218">
        <f t="shared" ref="AP7:AP17" si="24">AC7+60</f>
        <v>638</v>
      </c>
      <c r="AQ7" s="219">
        <f t="shared" ref="AQ7:AQ17" si="25">AD7+30</f>
        <v>458</v>
      </c>
      <c r="AR7" s="219">
        <f t="shared" ref="AR7:AR17" si="26">AE7+20</f>
        <v>344</v>
      </c>
      <c r="AS7" s="220">
        <f t="shared" ref="AS7:AS17" si="27">AF7+15</f>
        <v>324.5</v>
      </c>
      <c r="AT7" s="332">
        <f>AG7+60</f>
        <v>388</v>
      </c>
      <c r="AV7" s="215">
        <f t="shared" ref="AV7:AV17" si="28">AI7+60</f>
        <v>506.56</v>
      </c>
      <c r="AW7" s="215">
        <f t="shared" ref="AW7:AW17" si="29">AJ7+30</f>
        <v>336.56</v>
      </c>
      <c r="AX7" s="215">
        <f t="shared" ref="AX7:AX17" si="30">AK7+20</f>
        <v>256.03666666666669</v>
      </c>
      <c r="AY7" s="216">
        <f t="shared" ref="AY7:AY17" si="31">AL7+15</f>
        <v>240.26999999999998</v>
      </c>
      <c r="AZ7" s="333">
        <f t="shared" ref="AZ7:AZ17" si="32">AM7+60</f>
        <v>322.70666666666671</v>
      </c>
      <c r="BB7" s="176">
        <f t="shared" ref="BB7:BB12" si="33">P7+224</f>
        <v>742</v>
      </c>
      <c r="BC7" s="176">
        <f t="shared" si="0"/>
        <v>510</v>
      </c>
      <c r="BD7" s="176">
        <f t="shared" ref="BD7:BD13" si="34">ROUNDUP(R7+74.67,0)</f>
        <v>379</v>
      </c>
      <c r="BE7" s="176">
        <f t="shared" ref="BE7:BE12" si="35">ROUNDUP(S7+56,0)</f>
        <v>351</v>
      </c>
      <c r="BF7" s="176">
        <f t="shared" ref="BF7:BF13" si="36">ROUNDUP(T7+74.67,0)</f>
        <v>343</v>
      </c>
      <c r="BG7" s="261"/>
      <c r="BH7" s="176">
        <f t="shared" ref="BH7:BH12" si="37">V7+160</f>
        <v>566.55999999999995</v>
      </c>
      <c r="BI7" s="176">
        <f t="shared" ref="BI7:BI13" si="38">W7+80</f>
        <v>366.56</v>
      </c>
      <c r="BJ7" s="176">
        <f t="shared" ref="BJ7:BJ13" si="39">X7+53.33</f>
        <v>276.03666666666669</v>
      </c>
      <c r="BK7" s="176">
        <f>Y7+40</f>
        <v>255.26999999999998</v>
      </c>
      <c r="BL7" s="176">
        <f t="shared" ref="BL7:BL13" si="40">Z7+53.33</f>
        <v>276.03666666666669</v>
      </c>
    </row>
    <row r="8" spans="1:64" ht="78" customHeight="1">
      <c r="A8" s="4"/>
      <c r="B8" s="5" t="s">
        <v>239</v>
      </c>
      <c r="C8" s="5" t="s">
        <v>132</v>
      </c>
      <c r="D8" s="6">
        <v>5</v>
      </c>
      <c r="E8" s="65" t="s">
        <v>253</v>
      </c>
      <c r="F8" s="5">
        <v>568</v>
      </c>
      <c r="G8" s="7">
        <v>190</v>
      </c>
      <c r="H8" s="7">
        <v>408</v>
      </c>
      <c r="I8" s="7">
        <f>(D8-1)*40</f>
        <v>160</v>
      </c>
      <c r="J8" s="25"/>
      <c r="K8" s="101">
        <f t="shared" si="1"/>
        <v>728</v>
      </c>
      <c r="L8" s="102">
        <f t="shared" si="2"/>
        <v>568</v>
      </c>
      <c r="M8" s="102">
        <f t="shared" si="3"/>
        <v>228</v>
      </c>
      <c r="N8" s="102">
        <f t="shared" si="4"/>
        <v>408</v>
      </c>
      <c r="P8" s="22">
        <f t="shared" si="5"/>
        <v>728</v>
      </c>
      <c r="Q8" s="22">
        <f t="shared" si="6"/>
        <v>568</v>
      </c>
      <c r="R8" s="22">
        <f t="shared" ref="R8:R15" si="41">(L8*2+M8)/3</f>
        <v>454.66666666666669</v>
      </c>
      <c r="S8" s="22">
        <f t="shared" si="7"/>
        <v>443</v>
      </c>
      <c r="T8" s="22">
        <f t="shared" si="8"/>
        <v>408</v>
      </c>
      <c r="V8" s="22">
        <f t="shared" si="9"/>
        <v>568.96</v>
      </c>
      <c r="W8" s="22">
        <f t="shared" si="10"/>
        <v>408.96</v>
      </c>
      <c r="X8" s="22">
        <f t="shared" si="11"/>
        <v>335.9733333333333</v>
      </c>
      <c r="Y8" s="22">
        <f t="shared" si="12"/>
        <v>325.42</v>
      </c>
      <c r="Z8" s="22">
        <f t="shared" si="13"/>
        <v>335.9733333333333</v>
      </c>
      <c r="AA8" s="189" t="s">
        <v>288</v>
      </c>
      <c r="AB8" s="138"/>
      <c r="AC8" s="218">
        <f t="shared" si="14"/>
        <v>788</v>
      </c>
      <c r="AD8" s="219">
        <f t="shared" si="15"/>
        <v>598</v>
      </c>
      <c r="AE8" s="219">
        <f t="shared" si="16"/>
        <v>474.66666666666669</v>
      </c>
      <c r="AF8" s="220">
        <f t="shared" si="17"/>
        <v>458</v>
      </c>
      <c r="AG8" s="332">
        <f t="shared" si="18"/>
        <v>468</v>
      </c>
      <c r="AI8" s="215">
        <f t="shared" si="19"/>
        <v>608.96</v>
      </c>
      <c r="AJ8" s="215">
        <f t="shared" si="20"/>
        <v>428.96</v>
      </c>
      <c r="AK8" s="215">
        <f t="shared" si="21"/>
        <v>349.30333333333328</v>
      </c>
      <c r="AL8" s="216">
        <f t="shared" si="22"/>
        <v>335.42</v>
      </c>
      <c r="AM8" s="333">
        <f t="shared" si="23"/>
        <v>375.9733333333333</v>
      </c>
      <c r="AP8" s="218">
        <f t="shared" si="24"/>
        <v>848</v>
      </c>
      <c r="AQ8" s="219">
        <f t="shared" si="25"/>
        <v>628</v>
      </c>
      <c r="AR8" s="219">
        <f t="shared" si="26"/>
        <v>494.66666666666669</v>
      </c>
      <c r="AS8" s="220">
        <f t="shared" si="27"/>
        <v>473</v>
      </c>
      <c r="AT8" s="332">
        <f t="shared" ref="AT8:AT17" si="42">AG8+60</f>
        <v>528</v>
      </c>
      <c r="AV8" s="215">
        <f t="shared" si="28"/>
        <v>668.96</v>
      </c>
      <c r="AW8" s="215">
        <f t="shared" si="29"/>
        <v>458.96</v>
      </c>
      <c r="AX8" s="215">
        <f t="shared" si="30"/>
        <v>369.30333333333328</v>
      </c>
      <c r="AY8" s="216">
        <f t="shared" si="31"/>
        <v>350.42</v>
      </c>
      <c r="AZ8" s="333">
        <f t="shared" si="32"/>
        <v>435.9733333333333</v>
      </c>
      <c r="BB8" s="176">
        <f t="shared" si="33"/>
        <v>952</v>
      </c>
      <c r="BC8" s="176">
        <f t="shared" si="0"/>
        <v>680</v>
      </c>
      <c r="BD8" s="176">
        <f t="shared" si="34"/>
        <v>530</v>
      </c>
      <c r="BE8" s="176">
        <f t="shared" si="35"/>
        <v>499</v>
      </c>
      <c r="BF8" s="176">
        <f t="shared" si="36"/>
        <v>483</v>
      </c>
      <c r="BG8" s="261"/>
      <c r="BH8" s="176">
        <f t="shared" si="37"/>
        <v>728.96</v>
      </c>
      <c r="BI8" s="176">
        <f t="shared" si="38"/>
        <v>488.96</v>
      </c>
      <c r="BJ8" s="176">
        <f t="shared" si="39"/>
        <v>389.30333333333328</v>
      </c>
      <c r="BK8" s="176">
        <f>Y8+40</f>
        <v>365.42</v>
      </c>
      <c r="BL8" s="176">
        <f t="shared" si="40"/>
        <v>389.30333333333328</v>
      </c>
    </row>
    <row r="9" spans="1:64" ht="61.9" customHeight="1">
      <c r="A9" s="4"/>
      <c r="B9" s="5" t="s">
        <v>240</v>
      </c>
      <c r="C9" s="5" t="s">
        <v>133</v>
      </c>
      <c r="D9" s="6">
        <v>6</v>
      </c>
      <c r="E9" s="65" t="s">
        <v>254</v>
      </c>
      <c r="F9" s="5">
        <v>738</v>
      </c>
      <c r="G9" s="7">
        <v>285</v>
      </c>
      <c r="H9" s="7">
        <v>548</v>
      </c>
      <c r="I9" s="7">
        <f t="shared" ref="I9:I17" si="43">(D9-1)*40</f>
        <v>200</v>
      </c>
      <c r="J9" s="25"/>
      <c r="K9" s="101">
        <f t="shared" si="1"/>
        <v>938</v>
      </c>
      <c r="L9" s="102">
        <f t="shared" si="2"/>
        <v>738</v>
      </c>
      <c r="M9" s="102">
        <f t="shared" si="3"/>
        <v>342</v>
      </c>
      <c r="N9" s="102">
        <f t="shared" si="4"/>
        <v>548</v>
      </c>
      <c r="P9" s="22">
        <f t="shared" si="5"/>
        <v>938</v>
      </c>
      <c r="Q9" s="22">
        <f t="shared" si="6"/>
        <v>738</v>
      </c>
      <c r="R9" s="22">
        <f t="shared" si="41"/>
        <v>606</v>
      </c>
      <c r="S9" s="22">
        <f t="shared" si="7"/>
        <v>591.5</v>
      </c>
      <c r="T9" s="22">
        <f t="shared" si="8"/>
        <v>548</v>
      </c>
      <c r="V9" s="22">
        <f t="shared" si="9"/>
        <v>731.36</v>
      </c>
      <c r="W9" s="22">
        <f t="shared" si="10"/>
        <v>531.36</v>
      </c>
      <c r="X9" s="22">
        <f t="shared" si="11"/>
        <v>449.24</v>
      </c>
      <c r="Y9" s="22">
        <f t="shared" si="12"/>
        <v>435.57</v>
      </c>
      <c r="Z9" s="22">
        <f t="shared" si="13"/>
        <v>449.24</v>
      </c>
      <c r="AA9" s="189" t="s">
        <v>288</v>
      </c>
      <c r="AB9" s="138"/>
      <c r="AC9" s="218">
        <f t="shared" si="14"/>
        <v>998</v>
      </c>
      <c r="AD9" s="219">
        <f t="shared" si="15"/>
        <v>768</v>
      </c>
      <c r="AE9" s="219">
        <f t="shared" si="16"/>
        <v>626</v>
      </c>
      <c r="AF9" s="220">
        <f t="shared" si="17"/>
        <v>606.5</v>
      </c>
      <c r="AG9" s="332">
        <f t="shared" si="18"/>
        <v>608</v>
      </c>
      <c r="AI9" s="215">
        <f t="shared" si="19"/>
        <v>771.36</v>
      </c>
      <c r="AJ9" s="215">
        <f t="shared" si="20"/>
        <v>551.36</v>
      </c>
      <c r="AK9" s="215">
        <f t="shared" si="21"/>
        <v>462.57</v>
      </c>
      <c r="AL9" s="216">
        <f t="shared" si="22"/>
        <v>445.57</v>
      </c>
      <c r="AM9" s="333">
        <f t="shared" si="23"/>
        <v>489.24</v>
      </c>
      <c r="AP9" s="218">
        <f t="shared" si="24"/>
        <v>1058</v>
      </c>
      <c r="AQ9" s="219">
        <f t="shared" si="25"/>
        <v>798</v>
      </c>
      <c r="AR9" s="219">
        <f t="shared" si="26"/>
        <v>646</v>
      </c>
      <c r="AS9" s="220">
        <f t="shared" si="27"/>
        <v>621.5</v>
      </c>
      <c r="AT9" s="332">
        <f>AG9+60</f>
        <v>668</v>
      </c>
      <c r="AV9" s="215">
        <f t="shared" si="28"/>
        <v>831.36</v>
      </c>
      <c r="AW9" s="215">
        <f t="shared" si="29"/>
        <v>581.36</v>
      </c>
      <c r="AX9" s="215">
        <f t="shared" si="30"/>
        <v>482.57</v>
      </c>
      <c r="AY9" s="216">
        <f t="shared" si="31"/>
        <v>460.57</v>
      </c>
      <c r="AZ9" s="333">
        <f t="shared" si="32"/>
        <v>549.24</v>
      </c>
      <c r="BB9" s="176">
        <f t="shared" si="33"/>
        <v>1162</v>
      </c>
      <c r="BC9" s="176">
        <f t="shared" si="0"/>
        <v>850</v>
      </c>
      <c r="BD9" s="176">
        <f t="shared" si="34"/>
        <v>681</v>
      </c>
      <c r="BE9" s="176">
        <f t="shared" si="35"/>
        <v>648</v>
      </c>
      <c r="BF9" s="176">
        <f t="shared" si="36"/>
        <v>623</v>
      </c>
      <c r="BG9" s="261"/>
      <c r="BH9" s="176">
        <f t="shared" si="37"/>
        <v>891.36</v>
      </c>
      <c r="BI9" s="176">
        <f t="shared" si="38"/>
        <v>611.36</v>
      </c>
      <c r="BJ9" s="176">
        <f t="shared" si="39"/>
        <v>502.57</v>
      </c>
      <c r="BK9" s="176">
        <f>Y9+40</f>
        <v>475.57</v>
      </c>
      <c r="BL9" s="176">
        <f t="shared" si="40"/>
        <v>502.57</v>
      </c>
    </row>
    <row r="10" spans="1:64" ht="58.5" customHeight="1">
      <c r="A10" s="4"/>
      <c r="B10" s="5" t="s">
        <v>241</v>
      </c>
      <c r="C10" s="5" t="s">
        <v>134</v>
      </c>
      <c r="D10" s="6">
        <v>6</v>
      </c>
      <c r="E10" s="65" t="s">
        <v>255</v>
      </c>
      <c r="F10" s="5">
        <v>428</v>
      </c>
      <c r="G10" s="7">
        <v>10</v>
      </c>
      <c r="H10" s="7">
        <v>238</v>
      </c>
      <c r="I10" s="7">
        <f t="shared" si="43"/>
        <v>200</v>
      </c>
      <c r="J10" s="25"/>
      <c r="K10" s="101">
        <f t="shared" si="1"/>
        <v>628</v>
      </c>
      <c r="L10" s="102">
        <f t="shared" si="2"/>
        <v>428</v>
      </c>
      <c r="M10" s="102">
        <f t="shared" si="3"/>
        <v>12</v>
      </c>
      <c r="N10" s="102">
        <f t="shared" si="4"/>
        <v>238</v>
      </c>
      <c r="P10" s="22">
        <f t="shared" si="5"/>
        <v>628</v>
      </c>
      <c r="Q10" s="22">
        <f t="shared" si="6"/>
        <v>428</v>
      </c>
      <c r="R10" s="22">
        <v>290</v>
      </c>
      <c r="S10" s="22">
        <f t="shared" si="7"/>
        <v>276.5</v>
      </c>
      <c r="T10" s="22">
        <f t="shared" si="8"/>
        <v>238</v>
      </c>
      <c r="V10" s="22">
        <f t="shared" si="9"/>
        <v>508.15999999999997</v>
      </c>
      <c r="W10" s="22">
        <f t="shared" si="10"/>
        <v>308.15999999999997</v>
      </c>
      <c r="X10" s="22">
        <f t="shared" si="11"/>
        <v>208.77333333333331</v>
      </c>
      <c r="Y10" s="22">
        <f t="shared" si="12"/>
        <v>199.42</v>
      </c>
      <c r="Z10" s="22">
        <f t="shared" si="13"/>
        <v>208.77333333333331</v>
      </c>
      <c r="AA10" s="189" t="s">
        <v>288</v>
      </c>
      <c r="AB10" s="138"/>
      <c r="AC10" s="218">
        <f t="shared" si="14"/>
        <v>688</v>
      </c>
      <c r="AD10" s="219">
        <f t="shared" si="15"/>
        <v>458</v>
      </c>
      <c r="AE10" s="219">
        <f t="shared" si="16"/>
        <v>310</v>
      </c>
      <c r="AF10" s="220">
        <f t="shared" si="17"/>
        <v>291.5</v>
      </c>
      <c r="AG10" s="332">
        <f t="shared" si="18"/>
        <v>298</v>
      </c>
      <c r="AI10" s="215">
        <f t="shared" si="19"/>
        <v>548.16</v>
      </c>
      <c r="AJ10" s="215">
        <f t="shared" si="20"/>
        <v>328.15999999999997</v>
      </c>
      <c r="AK10" s="215">
        <f t="shared" si="21"/>
        <v>222.10333333333332</v>
      </c>
      <c r="AL10" s="216">
        <f t="shared" si="22"/>
        <v>209.42</v>
      </c>
      <c r="AM10" s="333">
        <f t="shared" si="23"/>
        <v>248.77333333333331</v>
      </c>
      <c r="AP10" s="218">
        <f t="shared" si="24"/>
        <v>748</v>
      </c>
      <c r="AQ10" s="219">
        <f t="shared" si="25"/>
        <v>488</v>
      </c>
      <c r="AR10" s="219">
        <f t="shared" si="26"/>
        <v>330</v>
      </c>
      <c r="AS10" s="220">
        <f t="shared" si="27"/>
        <v>306.5</v>
      </c>
      <c r="AT10" s="332">
        <f>AG10+60</f>
        <v>358</v>
      </c>
      <c r="AV10" s="215">
        <f t="shared" si="28"/>
        <v>608.16</v>
      </c>
      <c r="AW10" s="215">
        <f t="shared" si="29"/>
        <v>358.15999999999997</v>
      </c>
      <c r="AX10" s="215">
        <f t="shared" si="30"/>
        <v>242.10333333333332</v>
      </c>
      <c r="AY10" s="216">
        <f t="shared" si="31"/>
        <v>224.42</v>
      </c>
      <c r="AZ10" s="333">
        <f t="shared" si="32"/>
        <v>308.77333333333331</v>
      </c>
      <c r="BB10" s="176">
        <f t="shared" si="33"/>
        <v>852</v>
      </c>
      <c r="BC10" s="176">
        <f t="shared" si="0"/>
        <v>540</v>
      </c>
      <c r="BD10" s="176">
        <f t="shared" si="34"/>
        <v>365</v>
      </c>
      <c r="BE10" s="176">
        <f t="shared" si="35"/>
        <v>333</v>
      </c>
      <c r="BF10" s="176">
        <f t="shared" si="36"/>
        <v>313</v>
      </c>
      <c r="BG10" s="261"/>
      <c r="BH10" s="176">
        <f t="shared" si="37"/>
        <v>668.16</v>
      </c>
      <c r="BI10" s="176">
        <f t="shared" si="38"/>
        <v>388.15999999999997</v>
      </c>
      <c r="BJ10" s="176">
        <f t="shared" si="39"/>
        <v>262.1033333333333</v>
      </c>
      <c r="BK10" s="176">
        <f>Y10+40</f>
        <v>239.42</v>
      </c>
      <c r="BL10" s="176">
        <f t="shared" si="40"/>
        <v>262.1033333333333</v>
      </c>
    </row>
    <row r="11" spans="1:64" ht="75">
      <c r="A11" s="4"/>
      <c r="B11" s="5" t="s">
        <v>242</v>
      </c>
      <c r="C11" s="5" t="s">
        <v>137</v>
      </c>
      <c r="D11" s="6">
        <v>7</v>
      </c>
      <c r="E11" s="65" t="s">
        <v>256</v>
      </c>
      <c r="F11" s="5">
        <v>598</v>
      </c>
      <c r="G11" s="7">
        <v>105</v>
      </c>
      <c r="H11" s="7">
        <v>378</v>
      </c>
      <c r="I11" s="7">
        <f t="shared" si="43"/>
        <v>240</v>
      </c>
      <c r="J11" s="25"/>
      <c r="K11" s="101">
        <f t="shared" si="1"/>
        <v>838</v>
      </c>
      <c r="L11" s="102">
        <f t="shared" si="2"/>
        <v>598</v>
      </c>
      <c r="M11" s="102">
        <f t="shared" si="3"/>
        <v>126</v>
      </c>
      <c r="N11" s="102">
        <f t="shared" si="4"/>
        <v>378</v>
      </c>
      <c r="P11" s="22">
        <f t="shared" si="5"/>
        <v>838</v>
      </c>
      <c r="Q11" s="22">
        <f t="shared" si="6"/>
        <v>598</v>
      </c>
      <c r="R11" s="22">
        <f t="shared" si="41"/>
        <v>440.66666666666669</v>
      </c>
      <c r="S11" s="22">
        <f t="shared" si="7"/>
        <v>425</v>
      </c>
      <c r="T11" s="22">
        <f t="shared" si="8"/>
        <v>378</v>
      </c>
      <c r="V11" s="22">
        <f t="shared" si="9"/>
        <v>670.56</v>
      </c>
      <c r="W11" s="22">
        <f t="shared" si="10"/>
        <v>430.56</v>
      </c>
      <c r="X11" s="22">
        <f t="shared" si="11"/>
        <v>322.04000000000002</v>
      </c>
      <c r="Y11" s="22">
        <f t="shared" si="12"/>
        <v>309.57</v>
      </c>
      <c r="Z11" s="22">
        <f t="shared" si="13"/>
        <v>322.04000000000002</v>
      </c>
      <c r="AA11" s="189" t="s">
        <v>288</v>
      </c>
      <c r="AB11" s="138"/>
      <c r="AC11" s="218">
        <f t="shared" si="14"/>
        <v>898</v>
      </c>
      <c r="AD11" s="219">
        <f t="shared" si="15"/>
        <v>628</v>
      </c>
      <c r="AE11" s="219">
        <f t="shared" si="16"/>
        <v>460.66666666666669</v>
      </c>
      <c r="AF11" s="220">
        <f t="shared" si="17"/>
        <v>440</v>
      </c>
      <c r="AG11" s="332">
        <f t="shared" si="18"/>
        <v>438</v>
      </c>
      <c r="AI11" s="215">
        <f t="shared" si="19"/>
        <v>710.56</v>
      </c>
      <c r="AJ11" s="215">
        <f t="shared" si="20"/>
        <v>450.56</v>
      </c>
      <c r="AK11" s="215">
        <f t="shared" si="21"/>
        <v>335.37</v>
      </c>
      <c r="AL11" s="216">
        <f t="shared" si="22"/>
        <v>319.57</v>
      </c>
      <c r="AM11" s="333">
        <f t="shared" si="23"/>
        <v>362.04</v>
      </c>
      <c r="AP11" s="218">
        <f t="shared" si="24"/>
        <v>958</v>
      </c>
      <c r="AQ11" s="219">
        <f t="shared" si="25"/>
        <v>658</v>
      </c>
      <c r="AR11" s="219">
        <f t="shared" si="26"/>
        <v>480.66666666666669</v>
      </c>
      <c r="AS11" s="220">
        <f t="shared" si="27"/>
        <v>455</v>
      </c>
      <c r="AT11" s="332">
        <f>AG11+60</f>
        <v>498</v>
      </c>
      <c r="AV11" s="215">
        <f t="shared" si="28"/>
        <v>770.56</v>
      </c>
      <c r="AW11" s="215">
        <f t="shared" si="29"/>
        <v>480.56</v>
      </c>
      <c r="AX11" s="215">
        <f t="shared" si="30"/>
        <v>355.37</v>
      </c>
      <c r="AY11" s="216">
        <f t="shared" si="31"/>
        <v>334.57</v>
      </c>
      <c r="AZ11" s="333">
        <f t="shared" si="32"/>
        <v>422.04</v>
      </c>
      <c r="BB11" s="176">
        <f t="shared" si="33"/>
        <v>1062</v>
      </c>
      <c r="BC11" s="176">
        <f t="shared" si="0"/>
        <v>710</v>
      </c>
      <c r="BD11" s="176">
        <f t="shared" si="34"/>
        <v>516</v>
      </c>
      <c r="BE11" s="176">
        <f t="shared" si="35"/>
        <v>481</v>
      </c>
      <c r="BF11" s="176">
        <f t="shared" si="36"/>
        <v>453</v>
      </c>
      <c r="BG11" s="261"/>
      <c r="BH11" s="176">
        <f t="shared" si="37"/>
        <v>830.56</v>
      </c>
      <c r="BI11" s="176">
        <f t="shared" si="38"/>
        <v>510.56</v>
      </c>
      <c r="BJ11" s="176">
        <f t="shared" si="39"/>
        <v>375.37</v>
      </c>
      <c r="BK11" s="176">
        <f t="shared" ref="BK11:BK13" si="44">Y11+40</f>
        <v>349.57</v>
      </c>
      <c r="BL11" s="176">
        <f t="shared" si="40"/>
        <v>375.37</v>
      </c>
    </row>
    <row r="12" spans="1:64" ht="75">
      <c r="A12" s="4"/>
      <c r="B12" s="5" t="s">
        <v>243</v>
      </c>
      <c r="C12" s="5" t="s">
        <v>136</v>
      </c>
      <c r="D12" s="6">
        <v>8</v>
      </c>
      <c r="E12" s="65" t="s">
        <v>254</v>
      </c>
      <c r="F12" s="5">
        <v>758</v>
      </c>
      <c r="G12" s="7">
        <v>200</v>
      </c>
      <c r="H12" s="7">
        <v>518</v>
      </c>
      <c r="I12" s="7">
        <f t="shared" si="43"/>
        <v>280</v>
      </c>
      <c r="J12" s="25"/>
      <c r="K12" s="101">
        <f t="shared" si="1"/>
        <v>1038</v>
      </c>
      <c r="L12" s="102">
        <f t="shared" si="2"/>
        <v>758</v>
      </c>
      <c r="M12" s="102">
        <f t="shared" si="3"/>
        <v>240</v>
      </c>
      <c r="N12" s="102">
        <f t="shared" si="4"/>
        <v>518</v>
      </c>
      <c r="P12" s="22">
        <f t="shared" si="5"/>
        <v>1038</v>
      </c>
      <c r="Q12" s="22">
        <f t="shared" si="6"/>
        <v>758</v>
      </c>
      <c r="R12" s="204">
        <v>586</v>
      </c>
      <c r="S12" s="22">
        <f t="shared" si="7"/>
        <v>568.5</v>
      </c>
      <c r="T12" s="22">
        <f t="shared" si="8"/>
        <v>518</v>
      </c>
      <c r="V12" s="22">
        <f t="shared" si="9"/>
        <v>825.76</v>
      </c>
      <c r="W12" s="22">
        <f t="shared" si="10"/>
        <v>545.76</v>
      </c>
      <c r="X12" s="22">
        <f t="shared" si="11"/>
        <v>430.50666666666666</v>
      </c>
      <c r="Y12" s="22">
        <f t="shared" si="12"/>
        <v>416.12</v>
      </c>
      <c r="Z12" s="22">
        <f t="shared" si="13"/>
        <v>430.50666666666666</v>
      </c>
      <c r="AA12" s="189" t="s">
        <v>288</v>
      </c>
      <c r="AB12" s="138"/>
      <c r="AC12" s="218">
        <f t="shared" si="14"/>
        <v>1098</v>
      </c>
      <c r="AD12" s="219">
        <f t="shared" si="15"/>
        <v>788</v>
      </c>
      <c r="AE12" s="219">
        <f t="shared" si="16"/>
        <v>606</v>
      </c>
      <c r="AF12" s="220">
        <f t="shared" si="17"/>
        <v>583.5</v>
      </c>
      <c r="AG12" s="332">
        <f t="shared" si="18"/>
        <v>578</v>
      </c>
      <c r="AI12" s="215">
        <f t="shared" si="19"/>
        <v>865.76</v>
      </c>
      <c r="AJ12" s="215">
        <f t="shared" si="20"/>
        <v>565.76</v>
      </c>
      <c r="AK12" s="215">
        <f t="shared" si="21"/>
        <v>443.83666666666664</v>
      </c>
      <c r="AL12" s="216">
        <f t="shared" si="22"/>
        <v>426.12</v>
      </c>
      <c r="AM12" s="333">
        <f t="shared" si="23"/>
        <v>470.50666666666666</v>
      </c>
      <c r="AP12" s="218">
        <f t="shared" si="24"/>
        <v>1158</v>
      </c>
      <c r="AQ12" s="219">
        <f t="shared" si="25"/>
        <v>818</v>
      </c>
      <c r="AR12" s="219">
        <f t="shared" si="26"/>
        <v>626</v>
      </c>
      <c r="AS12" s="220">
        <f t="shared" si="27"/>
        <v>598.5</v>
      </c>
      <c r="AT12" s="332">
        <f>AG12+60</f>
        <v>638</v>
      </c>
      <c r="AV12" s="215">
        <f t="shared" si="28"/>
        <v>925.76</v>
      </c>
      <c r="AW12" s="215">
        <f t="shared" si="29"/>
        <v>595.76</v>
      </c>
      <c r="AX12" s="215">
        <f t="shared" si="30"/>
        <v>463.83666666666664</v>
      </c>
      <c r="AY12" s="216">
        <f t="shared" si="31"/>
        <v>441.12</v>
      </c>
      <c r="AZ12" s="333">
        <f t="shared" si="32"/>
        <v>530.50666666666666</v>
      </c>
      <c r="BB12" s="176">
        <f t="shared" si="33"/>
        <v>1262</v>
      </c>
      <c r="BC12" s="176">
        <f t="shared" si="0"/>
        <v>870</v>
      </c>
      <c r="BD12" s="176">
        <f t="shared" si="34"/>
        <v>661</v>
      </c>
      <c r="BE12" s="176">
        <f t="shared" si="35"/>
        <v>625</v>
      </c>
      <c r="BF12" s="176">
        <f t="shared" si="36"/>
        <v>593</v>
      </c>
      <c r="BG12" s="261"/>
      <c r="BH12" s="176">
        <f t="shared" si="37"/>
        <v>985.76</v>
      </c>
      <c r="BI12" s="176">
        <f t="shared" si="38"/>
        <v>625.76</v>
      </c>
      <c r="BJ12" s="176">
        <f t="shared" si="39"/>
        <v>483.83666666666664</v>
      </c>
      <c r="BK12" s="176">
        <f t="shared" si="44"/>
        <v>456.12</v>
      </c>
      <c r="BL12" s="176">
        <f t="shared" si="40"/>
        <v>483.83666666666664</v>
      </c>
    </row>
    <row r="13" spans="1:64" ht="105">
      <c r="A13" s="4"/>
      <c r="B13" s="5" t="s">
        <v>244</v>
      </c>
      <c r="C13" s="5" t="s">
        <v>135</v>
      </c>
      <c r="D13" s="6">
        <v>9</v>
      </c>
      <c r="E13" s="65" t="s">
        <v>254</v>
      </c>
      <c r="F13" s="5">
        <v>928</v>
      </c>
      <c r="G13" s="7">
        <v>295</v>
      </c>
      <c r="H13" s="7">
        <v>658</v>
      </c>
      <c r="I13" s="7">
        <f t="shared" si="43"/>
        <v>320</v>
      </c>
      <c r="J13" s="25"/>
      <c r="K13" s="101">
        <f t="shared" si="1"/>
        <v>1248</v>
      </c>
      <c r="L13" s="102">
        <f t="shared" si="2"/>
        <v>928</v>
      </c>
      <c r="M13" s="102">
        <f t="shared" si="3"/>
        <v>354</v>
      </c>
      <c r="N13" s="102">
        <f t="shared" si="4"/>
        <v>658</v>
      </c>
      <c r="P13" s="22">
        <f t="shared" si="5"/>
        <v>1248</v>
      </c>
      <c r="Q13" s="22">
        <f t="shared" si="6"/>
        <v>928</v>
      </c>
      <c r="R13" s="22">
        <f t="shared" si="41"/>
        <v>736.66666666666663</v>
      </c>
      <c r="S13" s="22">
        <f t="shared" si="7"/>
        <v>717</v>
      </c>
      <c r="T13" s="22">
        <f t="shared" si="8"/>
        <v>658</v>
      </c>
      <c r="V13" s="22">
        <f t="shared" si="9"/>
        <v>988.16</v>
      </c>
      <c r="W13" s="22">
        <f t="shared" si="10"/>
        <v>668.16</v>
      </c>
      <c r="X13" s="22">
        <f t="shared" si="11"/>
        <v>543.77333333333331</v>
      </c>
      <c r="Y13" s="22">
        <f t="shared" si="12"/>
        <v>526.27</v>
      </c>
      <c r="Z13" s="22">
        <f t="shared" si="13"/>
        <v>543.77333333333331</v>
      </c>
      <c r="AA13" s="189" t="s">
        <v>288</v>
      </c>
      <c r="AB13" s="138"/>
      <c r="AC13" s="218">
        <f t="shared" si="14"/>
        <v>1308</v>
      </c>
      <c r="AD13" s="219">
        <f t="shared" si="15"/>
        <v>958</v>
      </c>
      <c r="AE13" s="219">
        <f t="shared" si="16"/>
        <v>756.66666666666663</v>
      </c>
      <c r="AF13" s="220">
        <f t="shared" si="17"/>
        <v>732</v>
      </c>
      <c r="AG13" s="332">
        <f t="shared" si="18"/>
        <v>718</v>
      </c>
      <c r="AI13" s="215">
        <f t="shared" si="19"/>
        <v>1028.1599999999999</v>
      </c>
      <c r="AJ13" s="215">
        <f t="shared" si="20"/>
        <v>688.16</v>
      </c>
      <c r="AK13" s="215">
        <f t="shared" si="21"/>
        <v>557.10333333333335</v>
      </c>
      <c r="AL13" s="216">
        <f t="shared" si="22"/>
        <v>536.27</v>
      </c>
      <c r="AM13" s="333">
        <f t="shared" si="23"/>
        <v>583.77333333333331</v>
      </c>
      <c r="AP13" s="218">
        <f t="shared" si="24"/>
        <v>1368</v>
      </c>
      <c r="AQ13" s="219">
        <f t="shared" si="25"/>
        <v>988</v>
      </c>
      <c r="AR13" s="219">
        <f t="shared" si="26"/>
        <v>776.66666666666663</v>
      </c>
      <c r="AS13" s="220">
        <f t="shared" si="27"/>
        <v>747</v>
      </c>
      <c r="AT13" s="332">
        <f t="shared" si="42"/>
        <v>778</v>
      </c>
      <c r="AV13" s="215">
        <f t="shared" si="28"/>
        <v>1088.1599999999999</v>
      </c>
      <c r="AW13" s="215">
        <f t="shared" si="29"/>
        <v>718.16</v>
      </c>
      <c r="AX13" s="215">
        <f t="shared" si="30"/>
        <v>577.10333333333335</v>
      </c>
      <c r="AY13" s="216">
        <f t="shared" si="31"/>
        <v>551.27</v>
      </c>
      <c r="AZ13" s="333">
        <f t="shared" si="32"/>
        <v>643.77333333333331</v>
      </c>
      <c r="BB13" s="176">
        <f>P13+224</f>
        <v>1472</v>
      </c>
      <c r="BC13" s="176">
        <f t="shared" si="0"/>
        <v>1040</v>
      </c>
      <c r="BD13" s="176">
        <f t="shared" si="34"/>
        <v>812</v>
      </c>
      <c r="BE13" s="176">
        <f>ROUNDUP(S13+56,0)</f>
        <v>773</v>
      </c>
      <c r="BF13" s="176">
        <f t="shared" si="36"/>
        <v>733</v>
      </c>
      <c r="BG13" s="261"/>
      <c r="BH13" s="176">
        <f>V13+160</f>
        <v>1148.1599999999999</v>
      </c>
      <c r="BI13" s="176">
        <f t="shared" si="38"/>
        <v>748.16</v>
      </c>
      <c r="BJ13" s="176">
        <f t="shared" si="39"/>
        <v>597.10333333333335</v>
      </c>
      <c r="BK13" s="176">
        <f>Y13+40</f>
        <v>566.27</v>
      </c>
      <c r="BL13" s="176">
        <f t="shared" si="40"/>
        <v>597.10333333333335</v>
      </c>
    </row>
    <row r="14" spans="1:64" ht="45">
      <c r="A14" s="4"/>
      <c r="B14" s="5" t="s">
        <v>248</v>
      </c>
      <c r="C14" s="5" t="s">
        <v>138</v>
      </c>
      <c r="D14" s="6">
        <v>7</v>
      </c>
      <c r="E14" s="65" t="s">
        <v>255</v>
      </c>
      <c r="F14" s="5">
        <v>488</v>
      </c>
      <c r="G14" s="7">
        <v>10</v>
      </c>
      <c r="H14" s="7">
        <v>268</v>
      </c>
      <c r="I14" s="7">
        <f t="shared" si="43"/>
        <v>240</v>
      </c>
      <c r="J14" s="25"/>
      <c r="K14" s="101">
        <f t="shared" si="1"/>
        <v>728</v>
      </c>
      <c r="L14" s="102">
        <f t="shared" si="2"/>
        <v>488</v>
      </c>
      <c r="M14" s="102">
        <f t="shared" si="3"/>
        <v>12</v>
      </c>
      <c r="N14" s="102">
        <f t="shared" si="4"/>
        <v>268</v>
      </c>
      <c r="P14" s="22">
        <f t="shared" si="5"/>
        <v>728</v>
      </c>
      <c r="Q14" s="22">
        <f t="shared" si="6"/>
        <v>488</v>
      </c>
      <c r="R14" s="204">
        <v>330</v>
      </c>
      <c r="S14" s="22">
        <f t="shared" si="7"/>
        <v>314</v>
      </c>
      <c r="T14" s="22">
        <f t="shared" si="8"/>
        <v>268</v>
      </c>
      <c r="V14" s="22">
        <f t="shared" si="9"/>
        <v>591.36</v>
      </c>
      <c r="W14" s="22">
        <f t="shared" si="10"/>
        <v>351.36</v>
      </c>
      <c r="X14" s="22">
        <f t="shared" si="11"/>
        <v>237.57333333333335</v>
      </c>
      <c r="Y14" s="22">
        <f t="shared" si="12"/>
        <v>226.42</v>
      </c>
      <c r="Z14" s="22">
        <f t="shared" si="13"/>
        <v>237.57333333333335</v>
      </c>
      <c r="AA14" s="189" t="s">
        <v>288</v>
      </c>
      <c r="AB14" s="138"/>
      <c r="AC14" s="218">
        <f t="shared" si="14"/>
        <v>788</v>
      </c>
      <c r="AD14" s="219">
        <f t="shared" si="15"/>
        <v>518</v>
      </c>
      <c r="AE14" s="219">
        <f t="shared" si="16"/>
        <v>350</v>
      </c>
      <c r="AF14" s="220">
        <f t="shared" si="17"/>
        <v>329</v>
      </c>
      <c r="AG14" s="332">
        <f t="shared" si="18"/>
        <v>328</v>
      </c>
      <c r="AI14" s="215">
        <f t="shared" si="19"/>
        <v>631.36</v>
      </c>
      <c r="AJ14" s="215">
        <f t="shared" si="20"/>
        <v>371.36</v>
      </c>
      <c r="AK14" s="215">
        <f t="shared" si="21"/>
        <v>250.90333333333336</v>
      </c>
      <c r="AL14" s="216">
        <f t="shared" si="22"/>
        <v>236.42</v>
      </c>
      <c r="AM14" s="333">
        <f t="shared" si="23"/>
        <v>277.57333333333338</v>
      </c>
      <c r="AP14" s="218">
        <f t="shared" si="24"/>
        <v>848</v>
      </c>
      <c r="AQ14" s="219">
        <f t="shared" si="25"/>
        <v>548</v>
      </c>
      <c r="AR14" s="219">
        <f t="shared" si="26"/>
        <v>370</v>
      </c>
      <c r="AS14" s="220">
        <f t="shared" si="27"/>
        <v>344</v>
      </c>
      <c r="AT14" s="332">
        <f t="shared" si="42"/>
        <v>388</v>
      </c>
      <c r="AV14" s="215">
        <f t="shared" si="28"/>
        <v>691.36</v>
      </c>
      <c r="AW14" s="215">
        <f t="shared" si="29"/>
        <v>401.36</v>
      </c>
      <c r="AX14" s="215">
        <f t="shared" si="30"/>
        <v>270.90333333333336</v>
      </c>
      <c r="AY14" s="216">
        <f t="shared" si="31"/>
        <v>251.42</v>
      </c>
      <c r="AZ14" s="333">
        <f t="shared" si="32"/>
        <v>337.57333333333338</v>
      </c>
      <c r="BB14" s="176">
        <f t="shared" ref="BB14:BB17" si="45">P14+224</f>
        <v>952</v>
      </c>
      <c r="BC14" s="176">
        <f t="shared" ref="BC14:BC17" si="46">Q14+112</f>
        <v>600</v>
      </c>
      <c r="BD14" s="176">
        <f t="shared" ref="BD14:BD17" si="47">ROUNDUP(R14+74.67,0)</f>
        <v>405</v>
      </c>
      <c r="BE14" s="176">
        <f t="shared" ref="BE14:BE17" si="48">ROUNDUP(S14+56,0)</f>
        <v>370</v>
      </c>
      <c r="BF14" s="176">
        <f t="shared" ref="BF14:BF17" si="49">ROUNDUP(T14+74.67,0)</f>
        <v>343</v>
      </c>
      <c r="BH14" s="176">
        <f t="shared" ref="BH14:BH16" si="50">V14+160</f>
        <v>751.36</v>
      </c>
      <c r="BI14" s="176">
        <f t="shared" ref="BI14:BI17" si="51">W14+80</f>
        <v>431.36</v>
      </c>
      <c r="BJ14" s="176">
        <f t="shared" ref="BJ14:BJ17" si="52">X14+53.33</f>
        <v>290.90333333333336</v>
      </c>
      <c r="BK14" s="176">
        <f t="shared" ref="BK14:BK17" si="53">Y14+40</f>
        <v>266.41999999999996</v>
      </c>
      <c r="BL14" s="176">
        <f t="shared" ref="BL14:BL17" si="54">Z14+53.33</f>
        <v>290.90333333333336</v>
      </c>
    </row>
    <row r="15" spans="1:64" ht="60">
      <c r="A15" s="4"/>
      <c r="B15" s="5" t="s">
        <v>247</v>
      </c>
      <c r="C15" s="5" t="s">
        <v>139</v>
      </c>
      <c r="D15" s="6">
        <v>8</v>
      </c>
      <c r="E15" s="65" t="s">
        <v>257</v>
      </c>
      <c r="F15" s="5">
        <v>658</v>
      </c>
      <c r="G15" s="7">
        <v>105</v>
      </c>
      <c r="H15" s="7">
        <v>408</v>
      </c>
      <c r="I15" s="7">
        <f t="shared" si="43"/>
        <v>280</v>
      </c>
      <c r="J15" s="25"/>
      <c r="K15" s="101">
        <f t="shared" si="1"/>
        <v>938</v>
      </c>
      <c r="L15" s="102">
        <f t="shared" si="2"/>
        <v>658</v>
      </c>
      <c r="M15" s="102">
        <f t="shared" si="3"/>
        <v>126</v>
      </c>
      <c r="N15" s="102">
        <f t="shared" si="4"/>
        <v>408</v>
      </c>
      <c r="P15" s="22">
        <f t="shared" si="5"/>
        <v>938</v>
      </c>
      <c r="Q15" s="22">
        <f t="shared" si="6"/>
        <v>658</v>
      </c>
      <c r="R15" s="22">
        <f t="shared" si="41"/>
        <v>480.66666666666669</v>
      </c>
      <c r="S15" s="22">
        <f t="shared" si="7"/>
        <v>462.5</v>
      </c>
      <c r="T15" s="22">
        <f t="shared" si="8"/>
        <v>408</v>
      </c>
      <c r="V15" s="22">
        <f t="shared" si="9"/>
        <v>753.76</v>
      </c>
      <c r="W15" s="22">
        <f t="shared" si="10"/>
        <v>473.76</v>
      </c>
      <c r="X15" s="22">
        <f t="shared" si="11"/>
        <v>350.84</v>
      </c>
      <c r="Y15" s="22">
        <f t="shared" si="12"/>
        <v>336.57</v>
      </c>
      <c r="Z15" s="22">
        <f t="shared" si="13"/>
        <v>350.84</v>
      </c>
      <c r="AA15" s="189" t="s">
        <v>288</v>
      </c>
      <c r="AB15" s="138"/>
      <c r="AC15" s="218">
        <f t="shared" si="14"/>
        <v>998</v>
      </c>
      <c r="AD15" s="219">
        <f t="shared" si="15"/>
        <v>688</v>
      </c>
      <c r="AE15" s="219">
        <f t="shared" si="16"/>
        <v>500.66666666666669</v>
      </c>
      <c r="AF15" s="220">
        <f t="shared" si="17"/>
        <v>477.5</v>
      </c>
      <c r="AG15" s="332">
        <f t="shared" si="18"/>
        <v>468</v>
      </c>
      <c r="AI15" s="215">
        <f t="shared" si="19"/>
        <v>793.76</v>
      </c>
      <c r="AJ15" s="215">
        <f t="shared" si="20"/>
        <v>493.76</v>
      </c>
      <c r="AK15" s="215">
        <f t="shared" si="21"/>
        <v>364.16999999999996</v>
      </c>
      <c r="AL15" s="216">
        <f t="shared" si="22"/>
        <v>346.57</v>
      </c>
      <c r="AM15" s="333">
        <f t="shared" si="23"/>
        <v>390.84</v>
      </c>
      <c r="AP15" s="218">
        <f t="shared" si="24"/>
        <v>1058</v>
      </c>
      <c r="AQ15" s="219">
        <f t="shared" si="25"/>
        <v>718</v>
      </c>
      <c r="AR15" s="219">
        <f t="shared" si="26"/>
        <v>520.66666666666674</v>
      </c>
      <c r="AS15" s="220">
        <f t="shared" si="27"/>
        <v>492.5</v>
      </c>
      <c r="AT15" s="332">
        <f t="shared" si="42"/>
        <v>528</v>
      </c>
      <c r="AV15" s="215">
        <f t="shared" si="28"/>
        <v>853.76</v>
      </c>
      <c r="AW15" s="215">
        <f t="shared" si="29"/>
        <v>523.76</v>
      </c>
      <c r="AX15" s="215">
        <f t="shared" si="30"/>
        <v>384.16999999999996</v>
      </c>
      <c r="AY15" s="216">
        <f t="shared" si="31"/>
        <v>361.57</v>
      </c>
      <c r="AZ15" s="333">
        <f t="shared" si="32"/>
        <v>450.84</v>
      </c>
      <c r="BB15" s="176">
        <f t="shared" si="45"/>
        <v>1162</v>
      </c>
      <c r="BC15" s="176">
        <f t="shared" si="46"/>
        <v>770</v>
      </c>
      <c r="BD15" s="176">
        <f t="shared" si="47"/>
        <v>556</v>
      </c>
      <c r="BE15" s="176">
        <f t="shared" si="48"/>
        <v>519</v>
      </c>
      <c r="BF15" s="176">
        <f t="shared" si="49"/>
        <v>483</v>
      </c>
      <c r="BH15" s="176">
        <f t="shared" si="50"/>
        <v>913.76</v>
      </c>
      <c r="BI15" s="176">
        <f t="shared" si="51"/>
        <v>553.76</v>
      </c>
      <c r="BJ15" s="176">
        <f t="shared" si="52"/>
        <v>404.16999999999996</v>
      </c>
      <c r="BK15" s="176">
        <f t="shared" si="53"/>
        <v>376.57</v>
      </c>
      <c r="BL15" s="176">
        <f t="shared" si="54"/>
        <v>404.16999999999996</v>
      </c>
    </row>
    <row r="16" spans="1:64" ht="60">
      <c r="A16" s="4"/>
      <c r="B16" s="5" t="s">
        <v>246</v>
      </c>
      <c r="C16" s="5" t="s">
        <v>140</v>
      </c>
      <c r="D16" s="6">
        <v>9</v>
      </c>
      <c r="E16" s="65" t="s">
        <v>258</v>
      </c>
      <c r="F16" s="5">
        <v>818</v>
      </c>
      <c r="G16" s="7">
        <v>200</v>
      </c>
      <c r="H16" s="7">
        <v>558</v>
      </c>
      <c r="I16" s="7">
        <f t="shared" si="43"/>
        <v>320</v>
      </c>
      <c r="J16" s="25"/>
      <c r="K16" s="101">
        <f t="shared" si="1"/>
        <v>1138</v>
      </c>
      <c r="L16" s="102">
        <f t="shared" si="2"/>
        <v>818</v>
      </c>
      <c r="M16" s="102">
        <f t="shared" si="3"/>
        <v>240</v>
      </c>
      <c r="N16" s="102">
        <f t="shared" si="4"/>
        <v>558</v>
      </c>
      <c r="P16" s="22">
        <f t="shared" si="5"/>
        <v>1138</v>
      </c>
      <c r="Q16" s="22">
        <f t="shared" si="6"/>
        <v>818</v>
      </c>
      <c r="R16" s="204">
        <v>626</v>
      </c>
      <c r="S16" s="22">
        <f t="shared" si="7"/>
        <v>608.5</v>
      </c>
      <c r="T16" s="22">
        <f t="shared" si="8"/>
        <v>558</v>
      </c>
      <c r="V16" s="22">
        <f t="shared" si="9"/>
        <v>908.95999999999992</v>
      </c>
      <c r="W16" s="22">
        <f t="shared" si="10"/>
        <v>588.95999999999992</v>
      </c>
      <c r="X16" s="22">
        <f t="shared" si="11"/>
        <v>459.30666666666662</v>
      </c>
      <c r="Y16" s="22">
        <f t="shared" si="12"/>
        <v>444.91999999999996</v>
      </c>
      <c r="Z16" s="22">
        <f t="shared" si="13"/>
        <v>459.30666666666662</v>
      </c>
      <c r="AA16" s="189" t="s">
        <v>288</v>
      </c>
      <c r="AB16" s="138"/>
      <c r="AC16" s="218">
        <f t="shared" si="14"/>
        <v>1198</v>
      </c>
      <c r="AD16" s="219">
        <f t="shared" si="15"/>
        <v>848</v>
      </c>
      <c r="AE16" s="219">
        <f t="shared" si="16"/>
        <v>646</v>
      </c>
      <c r="AF16" s="220">
        <f t="shared" si="17"/>
        <v>623.5</v>
      </c>
      <c r="AG16" s="332">
        <f t="shared" si="18"/>
        <v>618</v>
      </c>
      <c r="AI16" s="215">
        <f t="shared" si="19"/>
        <v>948.95999999999992</v>
      </c>
      <c r="AJ16" s="215">
        <f t="shared" si="20"/>
        <v>608.95999999999992</v>
      </c>
      <c r="AK16" s="215">
        <f t="shared" si="21"/>
        <v>472.6366666666666</v>
      </c>
      <c r="AL16" s="216">
        <f t="shared" si="22"/>
        <v>454.91999999999996</v>
      </c>
      <c r="AM16" s="333">
        <f t="shared" si="23"/>
        <v>499.30666666666662</v>
      </c>
      <c r="AP16" s="218">
        <f t="shared" si="24"/>
        <v>1258</v>
      </c>
      <c r="AQ16" s="219">
        <f t="shared" si="25"/>
        <v>878</v>
      </c>
      <c r="AR16" s="219">
        <f t="shared" si="26"/>
        <v>666</v>
      </c>
      <c r="AS16" s="220">
        <f t="shared" si="27"/>
        <v>638.5</v>
      </c>
      <c r="AT16" s="332">
        <f>AG16+60</f>
        <v>678</v>
      </c>
      <c r="AV16" s="215">
        <f t="shared" si="28"/>
        <v>1008.9599999999999</v>
      </c>
      <c r="AW16" s="215">
        <f t="shared" si="29"/>
        <v>638.95999999999992</v>
      </c>
      <c r="AX16" s="215">
        <f t="shared" si="30"/>
        <v>492.6366666666666</v>
      </c>
      <c r="AY16" s="216">
        <f t="shared" si="31"/>
        <v>469.91999999999996</v>
      </c>
      <c r="AZ16" s="333">
        <f t="shared" si="32"/>
        <v>559.30666666666662</v>
      </c>
      <c r="BB16" s="176">
        <f t="shared" si="45"/>
        <v>1362</v>
      </c>
      <c r="BC16" s="176">
        <f t="shared" si="46"/>
        <v>930</v>
      </c>
      <c r="BD16" s="176">
        <f t="shared" si="47"/>
        <v>701</v>
      </c>
      <c r="BE16" s="176">
        <f t="shared" si="48"/>
        <v>665</v>
      </c>
      <c r="BF16" s="176">
        <f t="shared" si="49"/>
        <v>633</v>
      </c>
      <c r="BH16" s="176">
        <f t="shared" si="50"/>
        <v>1068.96</v>
      </c>
      <c r="BI16" s="176">
        <f t="shared" si="51"/>
        <v>668.95999999999992</v>
      </c>
      <c r="BJ16" s="176">
        <f t="shared" si="52"/>
        <v>512.63666666666666</v>
      </c>
      <c r="BK16" s="176">
        <f t="shared" si="53"/>
        <v>484.91999999999996</v>
      </c>
      <c r="BL16" s="176">
        <f t="shared" si="54"/>
        <v>512.63666666666666</v>
      </c>
    </row>
    <row r="17" spans="1:64" ht="90">
      <c r="A17" s="4"/>
      <c r="B17" s="5" t="s">
        <v>245</v>
      </c>
      <c r="C17" s="5" t="s">
        <v>141</v>
      </c>
      <c r="D17" s="6">
        <v>10</v>
      </c>
      <c r="E17" s="65" t="s">
        <v>259</v>
      </c>
      <c r="F17" s="5">
        <v>988</v>
      </c>
      <c r="G17" s="7">
        <v>295</v>
      </c>
      <c r="H17" s="7">
        <v>698</v>
      </c>
      <c r="I17" s="7">
        <f t="shared" si="43"/>
        <v>360</v>
      </c>
      <c r="J17" s="25"/>
      <c r="K17" s="101">
        <f t="shared" si="1"/>
        <v>1348</v>
      </c>
      <c r="L17" s="102">
        <f t="shared" si="2"/>
        <v>988</v>
      </c>
      <c r="M17" s="102">
        <f t="shared" si="3"/>
        <v>354</v>
      </c>
      <c r="N17" s="102">
        <f t="shared" si="4"/>
        <v>698</v>
      </c>
      <c r="P17" s="22">
        <f>K17</f>
        <v>1348</v>
      </c>
      <c r="Q17" s="22">
        <f>L17</f>
        <v>988</v>
      </c>
      <c r="R17" s="22">
        <f>(L17*2+M17)/3</f>
        <v>776.66666666666663</v>
      </c>
      <c r="S17" s="22">
        <f>(L17*2+M17+N17)/4</f>
        <v>757</v>
      </c>
      <c r="T17" s="22">
        <f>N17</f>
        <v>698</v>
      </c>
      <c r="V17" s="22">
        <f>F17*0.72+I17</f>
        <v>1071.3600000000001</v>
      </c>
      <c r="W17" s="22">
        <f t="shared" si="10"/>
        <v>711.36</v>
      </c>
      <c r="X17" s="22">
        <f t="shared" si="11"/>
        <v>572.57333333333338</v>
      </c>
      <c r="Y17" s="22">
        <f>((F17*2+H17)*0.72+G17)/4</f>
        <v>555.06999999999994</v>
      </c>
      <c r="Z17" s="22">
        <f t="shared" si="13"/>
        <v>572.57333333333338</v>
      </c>
      <c r="AA17" s="189" t="s">
        <v>288</v>
      </c>
      <c r="AB17" s="138"/>
      <c r="AC17" s="218">
        <f t="shared" si="14"/>
        <v>1408</v>
      </c>
      <c r="AD17" s="219">
        <f t="shared" si="15"/>
        <v>1018</v>
      </c>
      <c r="AE17" s="219">
        <f t="shared" si="16"/>
        <v>796.66666666666663</v>
      </c>
      <c r="AF17" s="220">
        <f t="shared" si="17"/>
        <v>772</v>
      </c>
      <c r="AG17" s="332">
        <f t="shared" si="18"/>
        <v>758</v>
      </c>
      <c r="AI17" s="215">
        <f t="shared" si="19"/>
        <v>1111.3600000000001</v>
      </c>
      <c r="AJ17" s="215">
        <f t="shared" si="20"/>
        <v>731.36</v>
      </c>
      <c r="AK17" s="215">
        <f t="shared" si="21"/>
        <v>585.90333333333342</v>
      </c>
      <c r="AL17" s="216">
        <f t="shared" si="22"/>
        <v>565.06999999999994</v>
      </c>
      <c r="AM17" s="333">
        <f t="shared" si="23"/>
        <v>612.57333333333338</v>
      </c>
      <c r="AP17" s="218">
        <f t="shared" si="24"/>
        <v>1468</v>
      </c>
      <c r="AQ17" s="219">
        <f t="shared" si="25"/>
        <v>1048</v>
      </c>
      <c r="AR17" s="219">
        <f t="shared" si="26"/>
        <v>816.66666666666663</v>
      </c>
      <c r="AS17" s="220">
        <f t="shared" si="27"/>
        <v>787</v>
      </c>
      <c r="AT17" s="332">
        <f t="shared" si="42"/>
        <v>818</v>
      </c>
      <c r="AV17" s="215">
        <f t="shared" si="28"/>
        <v>1171.3600000000001</v>
      </c>
      <c r="AW17" s="215">
        <f t="shared" si="29"/>
        <v>761.36</v>
      </c>
      <c r="AX17" s="215">
        <f t="shared" si="30"/>
        <v>605.90333333333342</v>
      </c>
      <c r="AY17" s="216">
        <f t="shared" si="31"/>
        <v>580.06999999999994</v>
      </c>
      <c r="AZ17" s="333">
        <f t="shared" si="32"/>
        <v>672.57333333333338</v>
      </c>
      <c r="BB17" s="176">
        <f t="shared" si="45"/>
        <v>1572</v>
      </c>
      <c r="BC17" s="176">
        <f t="shared" si="46"/>
        <v>1100</v>
      </c>
      <c r="BD17" s="176">
        <f t="shared" si="47"/>
        <v>852</v>
      </c>
      <c r="BE17" s="176">
        <f t="shared" si="48"/>
        <v>813</v>
      </c>
      <c r="BF17" s="176">
        <f t="shared" si="49"/>
        <v>773</v>
      </c>
      <c r="BH17" s="176">
        <f>V17+160</f>
        <v>1231.3600000000001</v>
      </c>
      <c r="BI17" s="176">
        <f t="shared" si="51"/>
        <v>791.36</v>
      </c>
      <c r="BJ17" s="176">
        <f t="shared" si="52"/>
        <v>625.90333333333342</v>
      </c>
      <c r="BK17" s="176">
        <f>Y17+40</f>
        <v>595.06999999999994</v>
      </c>
      <c r="BL17" s="176">
        <f t="shared" si="54"/>
        <v>625.90333333333342</v>
      </c>
    </row>
    <row r="18" spans="1:64">
      <c r="B18" s="1"/>
      <c r="C18" s="1"/>
      <c r="D18" s="46"/>
      <c r="E18" s="1"/>
      <c r="F18" s="1"/>
      <c r="G18" s="1"/>
      <c r="H18" s="1"/>
      <c r="I18" s="1"/>
    </row>
    <row r="19" spans="1:64" ht="40.9" customHeight="1">
      <c r="B19" s="344" t="s">
        <v>279</v>
      </c>
      <c r="C19" s="345"/>
      <c r="D19" s="345"/>
      <c r="E19" s="345"/>
      <c r="F19" s="345"/>
      <c r="G19" s="345"/>
      <c r="H19" s="345"/>
      <c r="I19" s="345"/>
    </row>
    <row r="20" spans="1:64">
      <c r="B20" s="1"/>
      <c r="C20" s="1"/>
      <c r="D20" s="46"/>
      <c r="E20" s="1"/>
      <c r="F20" s="1"/>
      <c r="I20" s="1"/>
    </row>
    <row r="21" spans="1:64" ht="23.25" customHeight="1">
      <c r="B21" s="1"/>
      <c r="C21" s="23" t="s">
        <v>72</v>
      </c>
      <c r="D21" s="125"/>
      <c r="E21" s="1"/>
      <c r="F21" s="1"/>
      <c r="I21" s="1"/>
    </row>
    <row r="22" spans="1:64" ht="21" customHeight="1">
      <c r="B22" s="1"/>
      <c r="C22" s="2" t="s">
        <v>204</v>
      </c>
      <c r="D22" s="2"/>
      <c r="E22" s="2"/>
      <c r="F22" s="1"/>
      <c r="I22" s="1"/>
    </row>
    <row r="23" spans="1:64" ht="19.5" customHeight="1">
      <c r="B23" s="1"/>
      <c r="C23" s="2" t="s">
        <v>205</v>
      </c>
      <c r="D23" s="125"/>
      <c r="E23" s="1"/>
      <c r="F23" s="1"/>
      <c r="I23" s="1"/>
    </row>
    <row r="24" spans="1:64" ht="18.75" customHeight="1">
      <c r="B24" s="1"/>
      <c r="C24" s="2" t="s">
        <v>206</v>
      </c>
      <c r="D24" s="125"/>
      <c r="E24" s="1"/>
      <c r="F24" s="1"/>
      <c r="G24" s="1"/>
      <c r="H24" s="1"/>
      <c r="I24" s="1"/>
    </row>
    <row r="25" spans="1:64" ht="23.25" customHeight="1">
      <c r="B25" s="1"/>
      <c r="C25" s="2" t="s">
        <v>207</v>
      </c>
      <c r="D25" s="125"/>
      <c r="E25" s="1"/>
      <c r="F25" s="1"/>
      <c r="G25" s="1"/>
      <c r="H25" s="1"/>
      <c r="I25" s="1"/>
    </row>
    <row r="26" spans="1:64">
      <c r="B26" s="1"/>
      <c r="C26" s="1"/>
      <c r="D26" s="46"/>
      <c r="E26" s="1"/>
      <c r="F26" s="1"/>
      <c r="G26" s="1"/>
      <c r="H26" s="1"/>
      <c r="I26" s="1"/>
    </row>
    <row r="27" spans="1:64">
      <c r="B27" s="1"/>
      <c r="C27" s="1"/>
      <c r="D27" s="46"/>
      <c r="E27" s="1"/>
      <c r="F27" s="1"/>
      <c r="G27" s="1"/>
      <c r="H27" s="1"/>
      <c r="I27" s="1"/>
    </row>
    <row r="28" spans="1:64">
      <c r="B28" s="1"/>
      <c r="C28" s="1"/>
      <c r="D28" s="46"/>
      <c r="E28" s="1"/>
      <c r="F28" s="1"/>
      <c r="G28" s="1"/>
      <c r="H28" s="1"/>
      <c r="I28" s="1"/>
    </row>
    <row r="29" spans="1:64">
      <c r="B29" s="1"/>
      <c r="C29" s="1"/>
      <c r="D29" s="46"/>
      <c r="E29" s="1"/>
      <c r="F29" s="1"/>
      <c r="G29" s="1"/>
      <c r="H29" s="1"/>
      <c r="I29" s="1"/>
    </row>
    <row r="30" spans="1:64">
      <c r="B30" s="1"/>
      <c r="C30" s="1"/>
      <c r="D30" s="46"/>
      <c r="E30" s="1"/>
      <c r="F30" s="1"/>
      <c r="G30" s="1"/>
      <c r="H30" s="1"/>
      <c r="I30" s="1"/>
    </row>
    <row r="31" spans="1:64">
      <c r="B31" s="1"/>
      <c r="C31" s="1"/>
      <c r="D31" s="46"/>
      <c r="E31" s="1"/>
      <c r="F31" s="1"/>
      <c r="G31" s="1"/>
      <c r="H31" s="1"/>
      <c r="I31" s="1"/>
    </row>
    <row r="32" spans="1:64">
      <c r="B32" s="1"/>
      <c r="C32" s="1"/>
      <c r="D32" s="46"/>
      <c r="E32" s="1"/>
      <c r="F32" s="1"/>
      <c r="G32" s="1"/>
      <c r="H32" s="1"/>
      <c r="I32" s="1"/>
    </row>
    <row r="33" spans="2:9">
      <c r="B33" s="1"/>
      <c r="C33" s="1"/>
      <c r="D33" s="46"/>
      <c r="E33" s="1"/>
      <c r="F33" s="1"/>
      <c r="G33" s="1"/>
      <c r="H33" s="1"/>
      <c r="I33" s="1"/>
    </row>
    <row r="34" spans="2:9">
      <c r="B34" s="1"/>
      <c r="C34" s="1"/>
      <c r="D34" s="46"/>
      <c r="E34" s="1"/>
      <c r="F34" s="1"/>
      <c r="G34" s="1"/>
      <c r="H34" s="1"/>
      <c r="I34" s="1"/>
    </row>
    <row r="35" spans="2:9">
      <c r="B35" s="1"/>
      <c r="C35" s="1"/>
      <c r="D35" s="46"/>
      <c r="E35" s="1"/>
      <c r="F35" s="1"/>
      <c r="G35" s="1"/>
      <c r="H35" s="1"/>
      <c r="I35" s="1"/>
    </row>
    <row r="36" spans="2:9">
      <c r="B36" s="1"/>
      <c r="C36" s="1"/>
      <c r="D36" s="46"/>
      <c r="E36" s="1"/>
    </row>
    <row r="37" spans="2:9">
      <c r="B37" s="1"/>
      <c r="C37" s="1"/>
      <c r="D37" s="46"/>
      <c r="E37" s="1"/>
    </row>
    <row r="38" spans="2:9">
      <c r="B38" s="1"/>
      <c r="C38" s="1"/>
      <c r="D38" s="46"/>
      <c r="E38" s="1"/>
    </row>
    <row r="39" spans="2:9">
      <c r="B39" s="1"/>
      <c r="C39" s="1"/>
      <c r="D39" s="46"/>
      <c r="E39" s="1"/>
    </row>
    <row r="40" spans="2:9">
      <c r="B40" s="1"/>
      <c r="C40" s="1"/>
      <c r="D40" s="46"/>
      <c r="E40" s="1"/>
    </row>
    <row r="41" spans="2:9">
      <c r="B41" s="1"/>
      <c r="C41" s="1"/>
      <c r="D41" s="46"/>
      <c r="E41" s="1"/>
    </row>
    <row r="42" spans="2:9">
      <c r="B42" s="1"/>
      <c r="C42" s="1"/>
      <c r="D42" s="46"/>
      <c r="E42" s="1"/>
    </row>
    <row r="43" spans="2:9">
      <c r="B43" s="1"/>
      <c r="C43" s="1"/>
      <c r="D43" s="46"/>
      <c r="E43" s="1"/>
    </row>
    <row r="44" spans="2:9">
      <c r="B44" s="1"/>
      <c r="C44" s="1"/>
      <c r="D44" s="46"/>
      <c r="E44" s="1"/>
    </row>
    <row r="45" spans="2:9">
      <c r="B45" s="1"/>
      <c r="C45" s="1"/>
      <c r="D45" s="46"/>
      <c r="E45" s="1"/>
    </row>
    <row r="46" spans="2:9">
      <c r="B46" s="1"/>
      <c r="C46" s="1"/>
      <c r="D46" s="46"/>
      <c r="E46" s="1"/>
    </row>
    <row r="47" spans="2:9">
      <c r="B47" s="1"/>
      <c r="C47" s="1"/>
      <c r="D47" s="46"/>
      <c r="E47" s="1"/>
    </row>
  </sheetData>
  <mergeCells count="16">
    <mergeCell ref="BB4:BF4"/>
    <mergeCell ref="BH4:BL4"/>
    <mergeCell ref="A4:A5"/>
    <mergeCell ref="P4:T4"/>
    <mergeCell ref="V4:Z4"/>
    <mergeCell ref="AP4:AT4"/>
    <mergeCell ref="AV4:AZ4"/>
    <mergeCell ref="B19:I19"/>
    <mergeCell ref="AC4:AG4"/>
    <mergeCell ref="AI4:AM4"/>
    <mergeCell ref="B1:H1"/>
    <mergeCell ref="B3:H3"/>
    <mergeCell ref="B4:B5"/>
    <mergeCell ref="C4:C5"/>
    <mergeCell ref="D4:D5"/>
    <mergeCell ref="E4:E5"/>
  </mergeCells>
  <phoneticPr fontId="4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"/>
  <sheetViews>
    <sheetView tabSelected="1" workbookViewId="0">
      <pane xSplit="1" ySplit="5" topLeftCell="AI14" activePane="bottomRight" state="frozen"/>
      <selection pane="topRight" activeCell="B1" sqref="B1"/>
      <selection pane="bottomLeft" activeCell="A5" sqref="A5"/>
      <selection pane="bottomRight" activeCell="BA25" sqref="AZ25:BA25"/>
    </sheetView>
  </sheetViews>
  <sheetFormatPr defaultRowHeight="15"/>
  <cols>
    <col min="1" max="1" width="10.140625" customWidth="1"/>
    <col min="2" max="2" width="26.28515625" style="68" customWidth="1"/>
    <col min="3" max="3" width="5.7109375" style="71" customWidth="1"/>
    <col min="4" max="4" width="26.28515625" customWidth="1"/>
    <col min="5" max="5" width="7.85546875" customWidth="1"/>
    <col min="6" max="6" width="7" customWidth="1"/>
    <col min="7" max="7" width="6.42578125" customWidth="1"/>
    <col min="8" max="8" width="8.5703125" customWidth="1"/>
    <col min="9" max="9" width="5.140625" customWidth="1"/>
    <col min="10" max="10" width="7" customWidth="1"/>
    <col min="11" max="11" width="6.7109375" customWidth="1"/>
    <col min="12" max="12" width="7" customWidth="1"/>
    <col min="13" max="13" width="7.85546875" customWidth="1"/>
    <col min="14" max="14" width="4.85546875" customWidth="1"/>
    <col min="15" max="15" width="7.5703125" bestFit="1" customWidth="1"/>
    <col min="16" max="16" width="6.7109375" customWidth="1"/>
    <col min="17" max="17" width="6.85546875" customWidth="1"/>
    <col min="18" max="18" width="7.28515625" customWidth="1"/>
    <col min="19" max="19" width="6.42578125" customWidth="1"/>
    <col min="20" max="20" width="3.7109375" customWidth="1"/>
    <col min="21" max="21" width="7.7109375" customWidth="1"/>
    <col min="22" max="22" width="8.28515625" customWidth="1"/>
    <col min="23" max="23" width="7.5703125" customWidth="1"/>
    <col min="24" max="24" width="8.28515625" customWidth="1"/>
    <col min="25" max="25" width="8.42578125" customWidth="1"/>
    <col min="26" max="26" width="14" bestFit="1" customWidth="1"/>
    <col min="27" max="27" width="4.28515625" customWidth="1"/>
    <col min="28" max="28" width="10.140625" bestFit="1" customWidth="1"/>
    <col min="29" max="29" width="7.85546875" customWidth="1"/>
    <col min="30" max="30" width="8" customWidth="1"/>
    <col min="31" max="31" width="7.140625" customWidth="1"/>
    <col min="32" max="32" width="7.28515625" customWidth="1"/>
    <col min="33" max="33" width="13" customWidth="1"/>
    <col min="34" max="34" width="7.42578125" customWidth="1"/>
    <col min="35" max="35" width="8" customWidth="1"/>
    <col min="36" max="36" width="7" customWidth="1"/>
    <col min="37" max="37" width="7.85546875" customWidth="1"/>
    <col min="38" max="38" width="7.7109375" customWidth="1"/>
    <col min="39" max="39" width="4" customWidth="1"/>
  </cols>
  <sheetData>
    <row r="1" spans="1:63" ht="21" customHeight="1">
      <c r="A1" s="351" t="s">
        <v>154</v>
      </c>
      <c r="B1" s="351"/>
      <c r="C1" s="351"/>
      <c r="D1" s="351"/>
      <c r="E1" s="351"/>
      <c r="F1" s="351"/>
      <c r="G1" s="351"/>
      <c r="H1" s="184" t="s">
        <v>291</v>
      </c>
    </row>
    <row r="2" spans="1:63" ht="21" customHeight="1">
      <c r="A2" s="182"/>
      <c r="B2" s="182"/>
      <c r="C2" s="182"/>
      <c r="D2" s="182"/>
      <c r="E2" s="182"/>
      <c r="F2" s="182"/>
      <c r="G2" s="182"/>
      <c r="H2" s="184"/>
      <c r="AB2" s="193"/>
      <c r="AC2" t="s">
        <v>301</v>
      </c>
    </row>
    <row r="3" spans="1:63" ht="23.25" customHeight="1">
      <c r="A3" s="359" t="s">
        <v>157</v>
      </c>
      <c r="B3" s="359"/>
      <c r="C3" s="359"/>
      <c r="D3" s="359"/>
      <c r="E3" s="359"/>
      <c r="F3" s="359"/>
      <c r="G3" s="359"/>
      <c r="H3" s="24"/>
      <c r="O3" s="81" t="s">
        <v>70</v>
      </c>
      <c r="P3" s="76"/>
      <c r="U3" s="81" t="s">
        <v>71</v>
      </c>
      <c r="V3" s="76"/>
      <c r="Z3" t="s">
        <v>289</v>
      </c>
      <c r="AB3" s="92" t="s">
        <v>150</v>
      </c>
      <c r="AC3" s="93"/>
      <c r="AD3" s="99" t="s">
        <v>153</v>
      </c>
      <c r="AH3" s="92" t="s">
        <v>151</v>
      </c>
      <c r="AI3" s="93"/>
      <c r="AJ3" s="99" t="s">
        <v>152</v>
      </c>
      <c r="AO3" s="92" t="s">
        <v>150</v>
      </c>
      <c r="AP3" s="93"/>
      <c r="AQ3" s="99" t="s">
        <v>315</v>
      </c>
      <c r="AU3" s="92" t="s">
        <v>151</v>
      </c>
      <c r="AV3" s="93"/>
      <c r="AW3" s="99" t="s">
        <v>316</v>
      </c>
      <c r="BA3" s="174" t="s">
        <v>407</v>
      </c>
      <c r="BB3" s="261"/>
      <c r="BC3" s="261"/>
      <c r="BD3" s="261"/>
      <c r="BE3" s="261"/>
      <c r="BF3" s="261"/>
      <c r="BG3" s="32" t="s">
        <v>408</v>
      </c>
      <c r="BH3" s="261"/>
      <c r="BI3" s="261"/>
      <c r="BJ3" s="261"/>
      <c r="BK3" s="261"/>
    </row>
    <row r="4" spans="1:63">
      <c r="A4" s="346" t="s">
        <v>0</v>
      </c>
      <c r="B4" s="360" t="s">
        <v>1</v>
      </c>
      <c r="C4" s="361" t="s">
        <v>2</v>
      </c>
      <c r="D4" s="346" t="s">
        <v>3</v>
      </c>
      <c r="E4" s="26" t="s">
        <v>69</v>
      </c>
      <c r="F4" s="27"/>
      <c r="G4" s="27"/>
      <c r="H4" s="124"/>
      <c r="I4" s="24"/>
      <c r="J4" s="26" t="s">
        <v>181</v>
      </c>
      <c r="K4" s="27"/>
      <c r="L4" s="27"/>
      <c r="M4" s="124"/>
      <c r="O4" s="353" t="s">
        <v>6</v>
      </c>
      <c r="P4" s="354"/>
      <c r="Q4" s="354"/>
      <c r="R4" s="354"/>
      <c r="S4" s="355"/>
      <c r="U4" s="348" t="s">
        <v>6</v>
      </c>
      <c r="V4" s="349"/>
      <c r="W4" s="349"/>
      <c r="X4" s="349"/>
      <c r="Y4" s="349"/>
      <c r="Z4" s="136"/>
      <c r="AA4" s="136"/>
      <c r="AB4" s="354" t="s">
        <v>6</v>
      </c>
      <c r="AC4" s="354"/>
      <c r="AD4" s="354"/>
      <c r="AE4" s="354"/>
      <c r="AF4" s="355"/>
      <c r="AH4" s="353" t="s">
        <v>6</v>
      </c>
      <c r="AI4" s="354"/>
      <c r="AJ4" s="354"/>
      <c r="AK4" s="354"/>
      <c r="AL4" s="355"/>
      <c r="AO4" s="354" t="s">
        <v>6</v>
      </c>
      <c r="AP4" s="354"/>
      <c r="AQ4" s="354"/>
      <c r="AR4" s="354"/>
      <c r="AS4" s="355"/>
      <c r="AU4" s="353" t="s">
        <v>6</v>
      </c>
      <c r="AV4" s="354"/>
      <c r="AW4" s="354"/>
      <c r="AX4" s="354"/>
      <c r="AY4" s="355"/>
      <c r="BA4" s="348" t="s">
        <v>6</v>
      </c>
      <c r="BB4" s="349"/>
      <c r="BC4" s="349"/>
      <c r="BD4" s="349"/>
      <c r="BE4" s="350"/>
      <c r="BF4" s="261"/>
      <c r="BG4" s="348" t="s">
        <v>6</v>
      </c>
      <c r="BH4" s="349"/>
      <c r="BI4" s="349"/>
      <c r="BJ4" s="349"/>
      <c r="BK4" s="350"/>
    </row>
    <row r="5" spans="1:63">
      <c r="A5" s="346"/>
      <c r="B5" s="360"/>
      <c r="C5" s="361"/>
      <c r="D5" s="346"/>
      <c r="E5" s="9" t="s">
        <v>68</v>
      </c>
      <c r="F5" s="9" t="s">
        <v>4</v>
      </c>
      <c r="G5" s="9" t="s">
        <v>5</v>
      </c>
      <c r="H5" s="9" t="s">
        <v>67</v>
      </c>
      <c r="I5" s="15"/>
      <c r="J5" s="9" t="s">
        <v>180</v>
      </c>
      <c r="K5" s="9" t="s">
        <v>21</v>
      </c>
      <c r="L5" s="9" t="s">
        <v>64</v>
      </c>
      <c r="M5" s="9" t="s">
        <v>65</v>
      </c>
      <c r="O5" s="20" t="s">
        <v>11</v>
      </c>
      <c r="P5" s="20" t="s">
        <v>12</v>
      </c>
      <c r="Q5" s="20" t="s">
        <v>13</v>
      </c>
      <c r="R5" s="21" t="s">
        <v>14</v>
      </c>
      <c r="S5" s="21" t="s">
        <v>15</v>
      </c>
      <c r="U5" s="20" t="s">
        <v>11</v>
      </c>
      <c r="V5" s="20" t="s">
        <v>12</v>
      </c>
      <c r="W5" s="20" t="s">
        <v>13</v>
      </c>
      <c r="X5" s="21" t="s">
        <v>14</v>
      </c>
      <c r="Y5" s="134" t="s">
        <v>15</v>
      </c>
      <c r="Z5" s="137"/>
      <c r="AA5" s="137"/>
      <c r="AB5" s="135" t="s">
        <v>11</v>
      </c>
      <c r="AC5" s="90" t="s">
        <v>12</v>
      </c>
      <c r="AD5" s="90" t="s">
        <v>13</v>
      </c>
      <c r="AE5" s="91" t="s">
        <v>14</v>
      </c>
      <c r="AF5" s="91" t="s">
        <v>15</v>
      </c>
      <c r="AH5" s="90" t="s">
        <v>11</v>
      </c>
      <c r="AI5" s="90" t="s">
        <v>12</v>
      </c>
      <c r="AJ5" s="90" t="s">
        <v>13</v>
      </c>
      <c r="AK5" s="91" t="s">
        <v>14</v>
      </c>
      <c r="AL5" s="91" t="s">
        <v>15</v>
      </c>
      <c r="AO5" s="135" t="s">
        <v>11</v>
      </c>
      <c r="AP5" s="90" t="s">
        <v>12</v>
      </c>
      <c r="AQ5" s="90" t="s">
        <v>13</v>
      </c>
      <c r="AR5" s="91" t="s">
        <v>14</v>
      </c>
      <c r="AS5" s="91" t="s">
        <v>15</v>
      </c>
      <c r="AU5" s="90" t="s">
        <v>11</v>
      </c>
      <c r="AV5" s="90" t="s">
        <v>12</v>
      </c>
      <c r="AW5" s="90" t="s">
        <v>13</v>
      </c>
      <c r="AX5" s="91" t="s">
        <v>14</v>
      </c>
      <c r="AY5" s="91" t="s">
        <v>15</v>
      </c>
      <c r="BA5" s="177" t="s">
        <v>11</v>
      </c>
      <c r="BB5" s="177" t="s">
        <v>12</v>
      </c>
      <c r="BC5" s="177" t="s">
        <v>13</v>
      </c>
      <c r="BD5" s="178" t="s">
        <v>14</v>
      </c>
      <c r="BE5" s="178" t="s">
        <v>15</v>
      </c>
      <c r="BF5" s="261"/>
      <c r="BG5" s="177" t="s">
        <v>11</v>
      </c>
      <c r="BH5" s="177" t="s">
        <v>12</v>
      </c>
      <c r="BI5" s="177" t="s">
        <v>13</v>
      </c>
      <c r="BJ5" s="178" t="s">
        <v>14</v>
      </c>
      <c r="BK5" s="178" t="s">
        <v>15</v>
      </c>
    </row>
    <row r="6" spans="1:63" s="41" customFormat="1" ht="60">
      <c r="A6" s="72" t="s">
        <v>8</v>
      </c>
      <c r="B6" s="73" t="s">
        <v>117</v>
      </c>
      <c r="C6" s="74">
        <v>4</v>
      </c>
      <c r="D6" s="75" t="s">
        <v>236</v>
      </c>
      <c r="E6" s="9">
        <v>328</v>
      </c>
      <c r="F6" s="9">
        <v>95</v>
      </c>
      <c r="G6" s="9">
        <v>248</v>
      </c>
      <c r="H6" s="9">
        <f>(C6-1)*40</f>
        <v>120</v>
      </c>
      <c r="I6" s="15"/>
      <c r="J6" s="101">
        <f>E6+H6</f>
        <v>448</v>
      </c>
      <c r="K6" s="102">
        <f>E6</f>
        <v>328</v>
      </c>
      <c r="L6" s="102">
        <f>F6*1.2</f>
        <v>114</v>
      </c>
      <c r="M6" s="102">
        <f>G6</f>
        <v>248</v>
      </c>
      <c r="N6"/>
      <c r="O6" s="22">
        <f>J6</f>
        <v>448</v>
      </c>
      <c r="P6" s="22">
        <f>K6</f>
        <v>328</v>
      </c>
      <c r="Q6" s="22">
        <f>(K6*2+L6)/3</f>
        <v>256.66666666666669</v>
      </c>
      <c r="R6" s="22">
        <f>(K6*2+L6+M6)/4</f>
        <v>254.5</v>
      </c>
      <c r="S6" s="22">
        <f>M6</f>
        <v>248</v>
      </c>
      <c r="T6"/>
      <c r="U6" s="22">
        <f>E6*0.72+H6</f>
        <v>356.15999999999997</v>
      </c>
      <c r="V6" s="22">
        <f>E6*0.72</f>
        <v>236.16</v>
      </c>
      <c r="W6" s="22">
        <f>(E6*2*0.72+F6)/3</f>
        <v>189.10666666666665</v>
      </c>
      <c r="X6" s="22">
        <f>((E6*2+G6)*0.72+F6)/4</f>
        <v>186.47</v>
      </c>
      <c r="Y6" s="22">
        <f>W6</f>
        <v>189.10666666666665</v>
      </c>
      <c r="Z6" s="136" t="s">
        <v>288</v>
      </c>
      <c r="AA6" s="137"/>
      <c r="AB6" s="217">
        <f>O6+60</f>
        <v>508</v>
      </c>
      <c r="AC6" s="104">
        <f>P6+30</f>
        <v>358</v>
      </c>
      <c r="AD6" s="104">
        <f>Q6+20</f>
        <v>276.66666666666669</v>
      </c>
      <c r="AE6" s="104">
        <f>R6+15</f>
        <v>269.5</v>
      </c>
      <c r="AF6" s="330">
        <f>S6+60</f>
        <v>308</v>
      </c>
      <c r="AG6"/>
      <c r="AH6" s="88">
        <f>U6+40</f>
        <v>396.15999999999997</v>
      </c>
      <c r="AI6" s="88">
        <f>V6+20</f>
        <v>256.15999999999997</v>
      </c>
      <c r="AJ6" s="88">
        <f>W6+13.33</f>
        <v>202.43666666666667</v>
      </c>
      <c r="AK6" s="88">
        <f>X6+10</f>
        <v>196.47</v>
      </c>
      <c r="AL6" s="331">
        <f>Y6+40</f>
        <v>229.10666666666665</v>
      </c>
      <c r="AO6" s="217">
        <f>AB6+60</f>
        <v>568</v>
      </c>
      <c r="AP6" s="104">
        <f>AC6+30</f>
        <v>388</v>
      </c>
      <c r="AQ6" s="104">
        <f>AD6+20</f>
        <v>296.66666666666669</v>
      </c>
      <c r="AR6" s="104">
        <f>AE6+15</f>
        <v>284.5</v>
      </c>
      <c r="AS6" s="330">
        <f>AF6+60</f>
        <v>368</v>
      </c>
      <c r="AT6"/>
      <c r="AU6" s="88">
        <f t="shared" ref="AU6" si="0">AH6+60</f>
        <v>456.15999999999997</v>
      </c>
      <c r="AV6" s="88">
        <f t="shared" ref="AV6" si="1">AI6+30</f>
        <v>286.15999999999997</v>
      </c>
      <c r="AW6" s="88">
        <f t="shared" ref="AW6" si="2">AJ6+20</f>
        <v>222.43666666666667</v>
      </c>
      <c r="AX6" s="88">
        <f t="shared" ref="AX6" si="3">AK6+15</f>
        <v>211.47</v>
      </c>
      <c r="AY6" s="331">
        <f>AL6+60</f>
        <v>289.10666666666668</v>
      </c>
      <c r="BA6" s="176">
        <f>O6+224</f>
        <v>672</v>
      </c>
      <c r="BB6" s="176">
        <f t="shared" ref="BB6:BB13" si="4">P6+112</f>
        <v>440</v>
      </c>
      <c r="BC6" s="176">
        <f>ROUNDUP(Q6+74.67,0)</f>
        <v>332</v>
      </c>
      <c r="BD6" s="176">
        <f>ROUNDUP(R6+56,0)</f>
        <v>311</v>
      </c>
      <c r="BE6" s="176">
        <f>ROUNDUP(S6+74.67,0)</f>
        <v>323</v>
      </c>
      <c r="BF6" s="261"/>
      <c r="BG6" s="176">
        <f>U6+160</f>
        <v>516.16</v>
      </c>
      <c r="BH6" s="176">
        <f>V6+80</f>
        <v>316.15999999999997</v>
      </c>
      <c r="BI6" s="176">
        <f>W6+53.33</f>
        <v>242.43666666666667</v>
      </c>
      <c r="BJ6" s="176">
        <f>X6+40</f>
        <v>226.47</v>
      </c>
      <c r="BK6" s="176">
        <f>Y6+53.33</f>
        <v>242.43666666666667</v>
      </c>
    </row>
    <row r="7" spans="1:63" ht="60">
      <c r="A7" s="75" t="s">
        <v>268</v>
      </c>
      <c r="B7" s="73" t="s">
        <v>118</v>
      </c>
      <c r="C7" s="74">
        <v>5</v>
      </c>
      <c r="D7" s="75" t="s">
        <v>260</v>
      </c>
      <c r="E7" s="5">
        <v>498</v>
      </c>
      <c r="F7" s="7">
        <v>190</v>
      </c>
      <c r="G7" s="7">
        <v>388</v>
      </c>
      <c r="H7" s="7">
        <f>(C7-1)*40</f>
        <v>160</v>
      </c>
      <c r="I7" s="25"/>
      <c r="J7" s="101">
        <f t="shared" ref="J7:J19" si="5">E7+H7</f>
        <v>658</v>
      </c>
      <c r="K7" s="102">
        <f t="shared" ref="K7:K19" si="6">E7</f>
        <v>498</v>
      </c>
      <c r="L7" s="102">
        <f>F7*1.2</f>
        <v>228</v>
      </c>
      <c r="M7" s="102">
        <f t="shared" ref="M7:M19" si="7">G7</f>
        <v>388</v>
      </c>
      <c r="O7" s="22">
        <f t="shared" ref="O7:O19" si="8">J7</f>
        <v>658</v>
      </c>
      <c r="P7" s="22">
        <f t="shared" ref="P7:P19" si="9">K7</f>
        <v>498</v>
      </c>
      <c r="Q7" s="22">
        <f t="shared" ref="Q7:Q19" si="10">(K7*2+L7)/3</f>
        <v>408</v>
      </c>
      <c r="R7" s="22">
        <f t="shared" ref="R7:R19" si="11">(K7*2+L7+M7)/4</f>
        <v>403</v>
      </c>
      <c r="S7" s="22">
        <f t="shared" ref="S7:S19" si="12">M7</f>
        <v>388</v>
      </c>
      <c r="U7" s="22">
        <f t="shared" ref="U7:U19" si="13">E7*0.72+H7</f>
        <v>518.55999999999995</v>
      </c>
      <c r="V7" s="22">
        <f t="shared" ref="V7:V19" si="14">E7*0.72</f>
        <v>358.56</v>
      </c>
      <c r="W7" s="22">
        <f t="shared" ref="W7:W19" si="15">(E7*2*0.72+F7)/3</f>
        <v>302.37333333333333</v>
      </c>
      <c r="X7" s="22">
        <f t="shared" ref="X7:X19" si="16">((E7*2+G7)*0.72+F7)/4</f>
        <v>296.62</v>
      </c>
      <c r="Y7" s="22">
        <f t="shared" ref="Y7:Y19" si="17">W7</f>
        <v>302.37333333333333</v>
      </c>
      <c r="Z7" s="138" t="s">
        <v>288</v>
      </c>
      <c r="AA7" s="138"/>
      <c r="AB7" s="217">
        <f t="shared" ref="AB7:AB19" si="18">O7+60</f>
        <v>718</v>
      </c>
      <c r="AC7" s="104">
        <f t="shared" ref="AC7:AC19" si="19">P7+30</f>
        <v>528</v>
      </c>
      <c r="AD7" s="104">
        <f t="shared" ref="AD7:AD19" si="20">Q7+20</f>
        <v>428</v>
      </c>
      <c r="AE7" s="104">
        <f t="shared" ref="AE7:AE19" si="21">R7+15</f>
        <v>418</v>
      </c>
      <c r="AF7" s="330">
        <f t="shared" ref="AF7:AF19" si="22">S7+60</f>
        <v>448</v>
      </c>
      <c r="AH7" s="88">
        <f t="shared" ref="AH7:AH19" si="23">U7+40</f>
        <v>558.55999999999995</v>
      </c>
      <c r="AI7" s="88">
        <f t="shared" ref="AI7:AI19" si="24">V7+20</f>
        <v>378.56</v>
      </c>
      <c r="AJ7" s="88">
        <f t="shared" ref="AJ7:AJ19" si="25">W7+13.33</f>
        <v>315.70333333333332</v>
      </c>
      <c r="AK7" s="88">
        <f t="shared" ref="AK7:AK19" si="26">X7+10</f>
        <v>306.62</v>
      </c>
      <c r="AL7" s="331">
        <f t="shared" ref="AL7:AL19" si="27">Y7+40</f>
        <v>342.37333333333333</v>
      </c>
      <c r="AM7" s="41"/>
      <c r="AN7" s="41"/>
      <c r="AO7" s="217">
        <f t="shared" ref="AO7:AO19" si="28">AB7+60</f>
        <v>778</v>
      </c>
      <c r="AP7" s="104">
        <f t="shared" ref="AP7:AP19" si="29">AC7+30</f>
        <v>558</v>
      </c>
      <c r="AQ7" s="104">
        <f t="shared" ref="AQ7:AQ19" si="30">AD7+20</f>
        <v>448</v>
      </c>
      <c r="AR7" s="104">
        <f t="shared" ref="AR7:AR19" si="31">AE7+15</f>
        <v>433</v>
      </c>
      <c r="AS7" s="330">
        <f t="shared" ref="AS7:AS19" si="32">AF7+60</f>
        <v>508</v>
      </c>
      <c r="AU7" s="88">
        <f t="shared" ref="AU7:AU19" si="33">AH7+60</f>
        <v>618.55999999999995</v>
      </c>
      <c r="AV7" s="88">
        <f t="shared" ref="AV7:AV19" si="34">AI7+30</f>
        <v>408.56</v>
      </c>
      <c r="AW7" s="88">
        <f t="shared" ref="AW7:AW19" si="35">AJ7+20</f>
        <v>335.70333333333332</v>
      </c>
      <c r="AX7" s="88">
        <f t="shared" ref="AX7:AX19" si="36">AK7+15</f>
        <v>321.62</v>
      </c>
      <c r="AY7" s="331">
        <f t="shared" ref="AY7:AY19" si="37">AL7+60</f>
        <v>402.37333333333333</v>
      </c>
      <c r="BA7" s="176">
        <f>O7+224</f>
        <v>882</v>
      </c>
      <c r="BB7" s="176">
        <f t="shared" si="4"/>
        <v>610</v>
      </c>
      <c r="BC7" s="176">
        <f t="shared" ref="BC7:BC17" si="38">ROUNDUP(Q7+74.67,0)</f>
        <v>483</v>
      </c>
      <c r="BD7" s="176">
        <f t="shared" ref="BD7:BD12" si="39">ROUNDUP(R7+56,0)</f>
        <v>459</v>
      </c>
      <c r="BE7" s="176">
        <f t="shared" ref="BE7:BE17" si="40">ROUNDUP(S7+74.67,0)</f>
        <v>463</v>
      </c>
      <c r="BF7" s="261"/>
      <c r="BG7" s="176">
        <f t="shared" ref="BG7:BG12" si="41">U7+160</f>
        <v>678.56</v>
      </c>
      <c r="BH7" s="176">
        <f t="shared" ref="BH7:BH17" si="42">V7+80</f>
        <v>438.56</v>
      </c>
      <c r="BI7" s="176">
        <f t="shared" ref="BI7:BI17" si="43">W7+53.33</f>
        <v>355.70333333333332</v>
      </c>
      <c r="BJ7" s="176">
        <f>X7+40</f>
        <v>336.62</v>
      </c>
      <c r="BK7" s="176">
        <f t="shared" ref="BK7:BK17" si="44">Y7+53.33</f>
        <v>355.70333333333332</v>
      </c>
    </row>
    <row r="8" spans="1:63" ht="60">
      <c r="A8" s="77" t="s">
        <v>9</v>
      </c>
      <c r="B8" s="78" t="s">
        <v>119</v>
      </c>
      <c r="C8" s="79">
        <v>6</v>
      </c>
      <c r="D8" s="80" t="s">
        <v>261</v>
      </c>
      <c r="E8" s="5">
        <v>658</v>
      </c>
      <c r="F8" s="7">
        <v>285</v>
      </c>
      <c r="G8" s="7">
        <v>538</v>
      </c>
      <c r="H8" s="7">
        <f t="shared" ref="H8:H19" si="45">(C8-1)*40</f>
        <v>200</v>
      </c>
      <c r="I8" s="25"/>
      <c r="J8" s="101">
        <f t="shared" si="5"/>
        <v>858</v>
      </c>
      <c r="K8" s="102">
        <f t="shared" si="6"/>
        <v>658</v>
      </c>
      <c r="L8" s="102">
        <f t="shared" ref="L8:L19" si="46">F8*1.2</f>
        <v>342</v>
      </c>
      <c r="M8" s="102">
        <f t="shared" si="7"/>
        <v>538</v>
      </c>
      <c r="O8" s="22">
        <f t="shared" si="8"/>
        <v>858</v>
      </c>
      <c r="P8" s="22">
        <f t="shared" si="9"/>
        <v>658</v>
      </c>
      <c r="Q8" s="22">
        <f t="shared" si="10"/>
        <v>552.66666666666663</v>
      </c>
      <c r="R8" s="22">
        <f t="shared" si="11"/>
        <v>549</v>
      </c>
      <c r="S8" s="22">
        <f t="shared" si="12"/>
        <v>538</v>
      </c>
      <c r="U8" s="22">
        <f t="shared" si="13"/>
        <v>673.76</v>
      </c>
      <c r="V8" s="22">
        <f t="shared" si="14"/>
        <v>473.76</v>
      </c>
      <c r="W8" s="22">
        <f t="shared" si="15"/>
        <v>410.84</v>
      </c>
      <c r="X8" s="22">
        <f t="shared" si="16"/>
        <v>404.96999999999997</v>
      </c>
      <c r="Y8" s="22">
        <f t="shared" si="17"/>
        <v>410.84</v>
      </c>
      <c r="Z8" s="138" t="s">
        <v>288</v>
      </c>
      <c r="AA8" s="138"/>
      <c r="AB8" s="217">
        <f t="shared" si="18"/>
        <v>918</v>
      </c>
      <c r="AC8" s="104">
        <f t="shared" si="19"/>
        <v>688</v>
      </c>
      <c r="AD8" s="104">
        <f t="shared" si="20"/>
        <v>572.66666666666663</v>
      </c>
      <c r="AE8" s="104">
        <f t="shared" si="21"/>
        <v>564</v>
      </c>
      <c r="AF8" s="330">
        <f t="shared" si="22"/>
        <v>598</v>
      </c>
      <c r="AH8" s="88">
        <f t="shared" si="23"/>
        <v>713.76</v>
      </c>
      <c r="AI8" s="88">
        <f t="shared" si="24"/>
        <v>493.76</v>
      </c>
      <c r="AJ8" s="88">
        <f t="shared" si="25"/>
        <v>424.16999999999996</v>
      </c>
      <c r="AK8" s="88">
        <f t="shared" si="26"/>
        <v>414.96999999999997</v>
      </c>
      <c r="AL8" s="331">
        <f t="shared" si="27"/>
        <v>450.84</v>
      </c>
      <c r="AM8" s="41"/>
      <c r="AN8" s="41"/>
      <c r="AO8" s="217">
        <f t="shared" si="28"/>
        <v>978</v>
      </c>
      <c r="AP8" s="104">
        <f t="shared" si="29"/>
        <v>718</v>
      </c>
      <c r="AQ8" s="104">
        <f t="shared" si="30"/>
        <v>592.66666666666663</v>
      </c>
      <c r="AR8" s="104">
        <f t="shared" si="31"/>
        <v>579</v>
      </c>
      <c r="AS8" s="330">
        <f t="shared" si="32"/>
        <v>658</v>
      </c>
      <c r="AU8" s="88">
        <f t="shared" si="33"/>
        <v>773.76</v>
      </c>
      <c r="AV8" s="88">
        <f t="shared" si="34"/>
        <v>523.76</v>
      </c>
      <c r="AW8" s="88">
        <f t="shared" si="35"/>
        <v>444.16999999999996</v>
      </c>
      <c r="AX8" s="88">
        <f t="shared" si="36"/>
        <v>429.96999999999997</v>
      </c>
      <c r="AY8" s="331">
        <f t="shared" si="37"/>
        <v>510.84</v>
      </c>
      <c r="BA8" s="176">
        <f t="shared" ref="BA8:BA12" si="47">O8+224</f>
        <v>1082</v>
      </c>
      <c r="BB8" s="176">
        <f t="shared" si="4"/>
        <v>770</v>
      </c>
      <c r="BC8" s="176">
        <f t="shared" si="38"/>
        <v>628</v>
      </c>
      <c r="BD8" s="176">
        <f t="shared" si="39"/>
        <v>605</v>
      </c>
      <c r="BE8" s="176">
        <f t="shared" si="40"/>
        <v>613</v>
      </c>
      <c r="BF8" s="261"/>
      <c r="BG8" s="176">
        <f t="shared" si="41"/>
        <v>833.76</v>
      </c>
      <c r="BH8" s="176">
        <f t="shared" si="42"/>
        <v>553.76</v>
      </c>
      <c r="BI8" s="176">
        <f t="shared" si="43"/>
        <v>464.16999999999996</v>
      </c>
      <c r="BJ8" s="176">
        <f>X8+40</f>
        <v>444.96999999999997</v>
      </c>
      <c r="BK8" s="176">
        <f t="shared" si="44"/>
        <v>464.16999999999996</v>
      </c>
    </row>
    <row r="9" spans="1:63" s="41" customFormat="1" ht="60">
      <c r="A9" s="75" t="s">
        <v>269</v>
      </c>
      <c r="B9" s="73" t="s">
        <v>121</v>
      </c>
      <c r="C9" s="74">
        <v>6</v>
      </c>
      <c r="D9" s="75" t="s">
        <v>262</v>
      </c>
      <c r="E9" s="5">
        <v>378</v>
      </c>
      <c r="F9" s="7">
        <v>10</v>
      </c>
      <c r="G9" s="7">
        <v>218</v>
      </c>
      <c r="H9" s="7">
        <f t="shared" si="45"/>
        <v>200</v>
      </c>
      <c r="I9" s="25"/>
      <c r="J9" s="101">
        <f t="shared" si="5"/>
        <v>578</v>
      </c>
      <c r="K9" s="102">
        <f t="shared" si="6"/>
        <v>378</v>
      </c>
      <c r="L9" s="102">
        <f t="shared" si="46"/>
        <v>12</v>
      </c>
      <c r="M9" s="102">
        <f t="shared" si="7"/>
        <v>218</v>
      </c>
      <c r="N9"/>
      <c r="O9" s="22">
        <f t="shared" si="8"/>
        <v>578</v>
      </c>
      <c r="P9" s="22">
        <f t="shared" si="9"/>
        <v>378</v>
      </c>
      <c r="Q9" s="22">
        <f t="shared" si="10"/>
        <v>256</v>
      </c>
      <c r="R9" s="22">
        <f t="shared" si="11"/>
        <v>246.5</v>
      </c>
      <c r="S9" s="22">
        <f t="shared" si="12"/>
        <v>218</v>
      </c>
      <c r="T9"/>
      <c r="U9" s="22">
        <f t="shared" si="13"/>
        <v>472.15999999999997</v>
      </c>
      <c r="V9" s="22">
        <f t="shared" si="14"/>
        <v>272.15999999999997</v>
      </c>
      <c r="W9" s="22">
        <f t="shared" si="15"/>
        <v>184.77333333333331</v>
      </c>
      <c r="X9" s="22">
        <f t="shared" si="16"/>
        <v>177.82</v>
      </c>
      <c r="Y9" s="22">
        <f t="shared" si="17"/>
        <v>184.77333333333331</v>
      </c>
      <c r="Z9" s="138" t="s">
        <v>288</v>
      </c>
      <c r="AA9" s="138"/>
      <c r="AB9" s="217">
        <f t="shared" si="18"/>
        <v>638</v>
      </c>
      <c r="AC9" s="104">
        <f t="shared" si="19"/>
        <v>408</v>
      </c>
      <c r="AD9" s="104">
        <f t="shared" si="20"/>
        <v>276</v>
      </c>
      <c r="AE9" s="104">
        <f t="shared" si="21"/>
        <v>261.5</v>
      </c>
      <c r="AF9" s="330">
        <f t="shared" si="22"/>
        <v>278</v>
      </c>
      <c r="AG9"/>
      <c r="AH9" s="88">
        <f t="shared" si="23"/>
        <v>512.16</v>
      </c>
      <c r="AI9" s="88">
        <f t="shared" si="24"/>
        <v>292.15999999999997</v>
      </c>
      <c r="AJ9" s="88">
        <f t="shared" si="25"/>
        <v>198.10333333333332</v>
      </c>
      <c r="AK9" s="88">
        <f t="shared" si="26"/>
        <v>187.82</v>
      </c>
      <c r="AL9" s="331">
        <f t="shared" si="27"/>
        <v>224.77333333333331</v>
      </c>
      <c r="AO9" s="217">
        <f t="shared" si="28"/>
        <v>698</v>
      </c>
      <c r="AP9" s="104">
        <f t="shared" si="29"/>
        <v>438</v>
      </c>
      <c r="AQ9" s="104">
        <f t="shared" si="30"/>
        <v>296</v>
      </c>
      <c r="AR9" s="104">
        <f t="shared" si="31"/>
        <v>276.5</v>
      </c>
      <c r="AS9" s="330">
        <f t="shared" si="32"/>
        <v>338</v>
      </c>
      <c r="AT9"/>
      <c r="AU9" s="88">
        <f t="shared" si="33"/>
        <v>572.16</v>
      </c>
      <c r="AV9" s="88">
        <f t="shared" si="34"/>
        <v>322.15999999999997</v>
      </c>
      <c r="AW9" s="88">
        <f t="shared" si="35"/>
        <v>218.10333333333332</v>
      </c>
      <c r="AX9" s="88">
        <f t="shared" si="36"/>
        <v>202.82</v>
      </c>
      <c r="AY9" s="331">
        <f t="shared" si="37"/>
        <v>284.77333333333331</v>
      </c>
      <c r="BA9" s="176">
        <f t="shared" si="47"/>
        <v>802</v>
      </c>
      <c r="BB9" s="176">
        <f t="shared" si="4"/>
        <v>490</v>
      </c>
      <c r="BC9" s="176">
        <f t="shared" si="38"/>
        <v>331</v>
      </c>
      <c r="BD9" s="176">
        <f t="shared" si="39"/>
        <v>303</v>
      </c>
      <c r="BE9" s="176">
        <f t="shared" si="40"/>
        <v>293</v>
      </c>
      <c r="BF9" s="261"/>
      <c r="BG9" s="176">
        <f t="shared" si="41"/>
        <v>632.16</v>
      </c>
      <c r="BH9" s="176">
        <f t="shared" si="42"/>
        <v>352.15999999999997</v>
      </c>
      <c r="BI9" s="176">
        <f t="shared" si="43"/>
        <v>238.1033333333333</v>
      </c>
      <c r="BJ9" s="176">
        <f>X9+40</f>
        <v>217.82</v>
      </c>
      <c r="BK9" s="176">
        <f t="shared" si="44"/>
        <v>238.1033333333333</v>
      </c>
    </row>
    <row r="10" spans="1:63" ht="73.900000000000006" customHeight="1">
      <c r="A10" s="5" t="s">
        <v>270</v>
      </c>
      <c r="B10" s="66" t="s">
        <v>120</v>
      </c>
      <c r="C10" s="70">
        <v>7</v>
      </c>
      <c r="D10" s="5" t="s">
        <v>263</v>
      </c>
      <c r="E10" s="5">
        <v>538</v>
      </c>
      <c r="F10" s="7">
        <v>105</v>
      </c>
      <c r="G10" s="7">
        <v>368</v>
      </c>
      <c r="H10" s="7">
        <f t="shared" si="45"/>
        <v>240</v>
      </c>
      <c r="I10" s="25"/>
      <c r="J10" s="101">
        <f t="shared" si="5"/>
        <v>778</v>
      </c>
      <c r="K10" s="102">
        <f t="shared" si="6"/>
        <v>538</v>
      </c>
      <c r="L10" s="102">
        <f t="shared" si="46"/>
        <v>126</v>
      </c>
      <c r="M10" s="102">
        <f t="shared" si="7"/>
        <v>368</v>
      </c>
      <c r="O10" s="22">
        <f t="shared" si="8"/>
        <v>778</v>
      </c>
      <c r="P10" s="22">
        <f t="shared" si="9"/>
        <v>538</v>
      </c>
      <c r="Q10" s="22">
        <f t="shared" si="10"/>
        <v>400.66666666666669</v>
      </c>
      <c r="R10" s="22">
        <f t="shared" si="11"/>
        <v>392.5</v>
      </c>
      <c r="S10" s="22">
        <f t="shared" si="12"/>
        <v>368</v>
      </c>
      <c r="U10" s="22">
        <f t="shared" si="13"/>
        <v>627.36</v>
      </c>
      <c r="V10" s="22">
        <f t="shared" si="14"/>
        <v>387.36</v>
      </c>
      <c r="W10" s="22">
        <f t="shared" si="15"/>
        <v>293.24</v>
      </c>
      <c r="X10" s="22">
        <f t="shared" si="16"/>
        <v>286.17</v>
      </c>
      <c r="Y10" s="22">
        <f t="shared" si="17"/>
        <v>293.24</v>
      </c>
      <c r="Z10" s="138" t="s">
        <v>288</v>
      </c>
      <c r="AA10" s="138"/>
      <c r="AB10" s="217">
        <f t="shared" si="18"/>
        <v>838</v>
      </c>
      <c r="AC10" s="104">
        <f t="shared" si="19"/>
        <v>568</v>
      </c>
      <c r="AD10" s="104">
        <f t="shared" si="20"/>
        <v>420.66666666666669</v>
      </c>
      <c r="AE10" s="104">
        <f t="shared" si="21"/>
        <v>407.5</v>
      </c>
      <c r="AF10" s="330">
        <f t="shared" si="22"/>
        <v>428</v>
      </c>
      <c r="AH10" s="88">
        <f t="shared" si="23"/>
        <v>667.36</v>
      </c>
      <c r="AI10" s="88">
        <f t="shared" si="24"/>
        <v>407.36</v>
      </c>
      <c r="AJ10" s="88">
        <f t="shared" si="25"/>
        <v>306.57</v>
      </c>
      <c r="AK10" s="88">
        <f t="shared" si="26"/>
        <v>296.17</v>
      </c>
      <c r="AL10" s="331">
        <f t="shared" si="27"/>
        <v>333.24</v>
      </c>
      <c r="AM10" s="41"/>
      <c r="AN10" s="41"/>
      <c r="AO10" s="217">
        <f t="shared" si="28"/>
        <v>898</v>
      </c>
      <c r="AP10" s="104">
        <f t="shared" si="29"/>
        <v>598</v>
      </c>
      <c r="AQ10" s="104">
        <f t="shared" si="30"/>
        <v>440.66666666666669</v>
      </c>
      <c r="AR10" s="104">
        <f t="shared" si="31"/>
        <v>422.5</v>
      </c>
      <c r="AS10" s="330">
        <f t="shared" si="32"/>
        <v>488</v>
      </c>
      <c r="AU10" s="88">
        <f t="shared" si="33"/>
        <v>727.36</v>
      </c>
      <c r="AV10" s="88">
        <f t="shared" si="34"/>
        <v>437.36</v>
      </c>
      <c r="AW10" s="88">
        <f t="shared" si="35"/>
        <v>326.57</v>
      </c>
      <c r="AX10" s="88">
        <f t="shared" si="36"/>
        <v>311.17</v>
      </c>
      <c r="AY10" s="331">
        <f t="shared" si="37"/>
        <v>393.24</v>
      </c>
      <c r="BA10" s="176">
        <f t="shared" si="47"/>
        <v>1002</v>
      </c>
      <c r="BB10" s="176">
        <f t="shared" si="4"/>
        <v>650</v>
      </c>
      <c r="BC10" s="176">
        <f t="shared" si="38"/>
        <v>476</v>
      </c>
      <c r="BD10" s="176">
        <f t="shared" si="39"/>
        <v>449</v>
      </c>
      <c r="BE10" s="176">
        <f t="shared" si="40"/>
        <v>443</v>
      </c>
      <c r="BF10" s="261"/>
      <c r="BG10" s="176">
        <f t="shared" si="41"/>
        <v>787.36</v>
      </c>
      <c r="BH10" s="176">
        <f t="shared" si="42"/>
        <v>467.36</v>
      </c>
      <c r="BI10" s="176">
        <f t="shared" si="43"/>
        <v>346.57</v>
      </c>
      <c r="BJ10" s="176">
        <f>X10+40</f>
        <v>326.17</v>
      </c>
      <c r="BK10" s="176">
        <f t="shared" si="44"/>
        <v>346.57</v>
      </c>
    </row>
    <row r="11" spans="1:63" ht="76.150000000000006" customHeight="1">
      <c r="A11" s="5" t="s">
        <v>271</v>
      </c>
      <c r="B11" s="66" t="s">
        <v>122</v>
      </c>
      <c r="C11" s="70">
        <v>8</v>
      </c>
      <c r="D11" s="5" t="s">
        <v>261</v>
      </c>
      <c r="E11" s="5">
        <v>708</v>
      </c>
      <c r="F11" s="7">
        <v>200</v>
      </c>
      <c r="G11" s="7">
        <v>508</v>
      </c>
      <c r="H11" s="7">
        <f t="shared" si="45"/>
        <v>280</v>
      </c>
      <c r="I11" s="25"/>
      <c r="J11" s="101">
        <f t="shared" si="5"/>
        <v>988</v>
      </c>
      <c r="K11" s="102">
        <f t="shared" si="6"/>
        <v>708</v>
      </c>
      <c r="L11" s="102">
        <f t="shared" si="46"/>
        <v>240</v>
      </c>
      <c r="M11" s="102">
        <f t="shared" si="7"/>
        <v>508</v>
      </c>
      <c r="O11" s="22">
        <f t="shared" si="8"/>
        <v>988</v>
      </c>
      <c r="P11" s="22">
        <f t="shared" si="9"/>
        <v>708</v>
      </c>
      <c r="Q11" s="22">
        <f t="shared" si="10"/>
        <v>552</v>
      </c>
      <c r="R11" s="22">
        <f t="shared" si="11"/>
        <v>541</v>
      </c>
      <c r="S11" s="22">
        <f t="shared" si="12"/>
        <v>508</v>
      </c>
      <c r="U11" s="22">
        <f t="shared" si="13"/>
        <v>789.76</v>
      </c>
      <c r="V11" s="22">
        <f t="shared" si="14"/>
        <v>509.76</v>
      </c>
      <c r="W11" s="22">
        <f t="shared" si="15"/>
        <v>406.50666666666666</v>
      </c>
      <c r="X11" s="22">
        <f t="shared" si="16"/>
        <v>396.32</v>
      </c>
      <c r="Y11" s="22">
        <f t="shared" si="17"/>
        <v>406.50666666666666</v>
      </c>
      <c r="Z11" s="138" t="s">
        <v>288</v>
      </c>
      <c r="AA11" s="138"/>
      <c r="AB11" s="217">
        <f t="shared" si="18"/>
        <v>1048</v>
      </c>
      <c r="AC11" s="104">
        <f t="shared" si="19"/>
        <v>738</v>
      </c>
      <c r="AD11" s="104">
        <f t="shared" si="20"/>
        <v>572</v>
      </c>
      <c r="AE11" s="104">
        <f t="shared" si="21"/>
        <v>556</v>
      </c>
      <c r="AF11" s="330">
        <f t="shared" si="22"/>
        <v>568</v>
      </c>
      <c r="AH11" s="88">
        <f t="shared" si="23"/>
        <v>829.76</v>
      </c>
      <c r="AI11" s="88">
        <f t="shared" si="24"/>
        <v>529.76</v>
      </c>
      <c r="AJ11" s="88">
        <f t="shared" si="25"/>
        <v>419.83666666666664</v>
      </c>
      <c r="AK11" s="88">
        <f t="shared" si="26"/>
        <v>406.32</v>
      </c>
      <c r="AL11" s="331">
        <f t="shared" si="27"/>
        <v>446.50666666666666</v>
      </c>
      <c r="AM11" s="41"/>
      <c r="AN11" s="41"/>
      <c r="AO11" s="217">
        <f t="shared" si="28"/>
        <v>1108</v>
      </c>
      <c r="AP11" s="104">
        <f t="shared" si="29"/>
        <v>768</v>
      </c>
      <c r="AQ11" s="104">
        <f t="shared" si="30"/>
        <v>592</v>
      </c>
      <c r="AR11" s="104">
        <f t="shared" si="31"/>
        <v>571</v>
      </c>
      <c r="AS11" s="330">
        <f t="shared" si="32"/>
        <v>628</v>
      </c>
      <c r="AU11" s="88">
        <f t="shared" si="33"/>
        <v>889.76</v>
      </c>
      <c r="AV11" s="88">
        <f t="shared" si="34"/>
        <v>559.76</v>
      </c>
      <c r="AW11" s="88">
        <f t="shared" si="35"/>
        <v>439.83666666666664</v>
      </c>
      <c r="AX11" s="88">
        <f t="shared" si="36"/>
        <v>421.32</v>
      </c>
      <c r="AY11" s="331">
        <f t="shared" si="37"/>
        <v>506.50666666666666</v>
      </c>
      <c r="BA11" s="176">
        <f t="shared" si="47"/>
        <v>1212</v>
      </c>
      <c r="BB11" s="176">
        <f t="shared" si="4"/>
        <v>820</v>
      </c>
      <c r="BC11" s="176">
        <f t="shared" si="38"/>
        <v>627</v>
      </c>
      <c r="BD11" s="176">
        <f t="shared" si="39"/>
        <v>597</v>
      </c>
      <c r="BE11" s="176">
        <f t="shared" si="40"/>
        <v>583</v>
      </c>
      <c r="BF11" s="261"/>
      <c r="BG11" s="176">
        <f t="shared" si="41"/>
        <v>949.76</v>
      </c>
      <c r="BH11" s="176">
        <f t="shared" si="42"/>
        <v>589.76</v>
      </c>
      <c r="BI11" s="176">
        <f t="shared" si="43"/>
        <v>459.83666666666664</v>
      </c>
      <c r="BJ11" s="176">
        <f t="shared" ref="BJ11:BJ13" si="48">X11+40</f>
        <v>436.32</v>
      </c>
      <c r="BK11" s="176">
        <f t="shared" si="44"/>
        <v>459.83666666666664</v>
      </c>
    </row>
    <row r="12" spans="1:63" ht="71.45" customHeight="1">
      <c r="A12" s="8" t="s">
        <v>10</v>
      </c>
      <c r="B12" s="66" t="s">
        <v>123</v>
      </c>
      <c r="C12" s="70">
        <v>9</v>
      </c>
      <c r="D12" s="5" t="s">
        <v>264</v>
      </c>
      <c r="E12" s="5">
        <v>868</v>
      </c>
      <c r="F12" s="7">
        <v>295</v>
      </c>
      <c r="G12" s="7">
        <v>648</v>
      </c>
      <c r="H12" s="7">
        <f t="shared" si="45"/>
        <v>320</v>
      </c>
      <c r="I12" s="25"/>
      <c r="J12" s="101">
        <f t="shared" si="5"/>
        <v>1188</v>
      </c>
      <c r="K12" s="102">
        <f t="shared" si="6"/>
        <v>868</v>
      </c>
      <c r="L12" s="102">
        <f t="shared" si="46"/>
        <v>354</v>
      </c>
      <c r="M12" s="102">
        <f t="shared" si="7"/>
        <v>648</v>
      </c>
      <c r="O12" s="22">
        <f t="shared" si="8"/>
        <v>1188</v>
      </c>
      <c r="P12" s="22">
        <f t="shared" si="9"/>
        <v>868</v>
      </c>
      <c r="Q12" s="22">
        <f t="shared" si="10"/>
        <v>696.66666666666663</v>
      </c>
      <c r="R12" s="22">
        <f t="shared" si="11"/>
        <v>684.5</v>
      </c>
      <c r="S12" s="22">
        <f t="shared" si="12"/>
        <v>648</v>
      </c>
      <c r="U12" s="22">
        <f t="shared" si="13"/>
        <v>944.95999999999992</v>
      </c>
      <c r="V12" s="22">
        <f t="shared" si="14"/>
        <v>624.95999999999992</v>
      </c>
      <c r="W12" s="22">
        <f t="shared" si="15"/>
        <v>514.97333333333324</v>
      </c>
      <c r="X12" s="22">
        <f t="shared" si="16"/>
        <v>502.87</v>
      </c>
      <c r="Y12" s="22">
        <f t="shared" si="17"/>
        <v>514.97333333333324</v>
      </c>
      <c r="Z12" s="138" t="s">
        <v>288</v>
      </c>
      <c r="AA12" s="138"/>
      <c r="AB12" s="217">
        <f t="shared" si="18"/>
        <v>1248</v>
      </c>
      <c r="AC12" s="104">
        <f t="shared" si="19"/>
        <v>898</v>
      </c>
      <c r="AD12" s="104">
        <f t="shared" si="20"/>
        <v>716.66666666666663</v>
      </c>
      <c r="AE12" s="104">
        <f t="shared" si="21"/>
        <v>699.5</v>
      </c>
      <c r="AF12" s="330">
        <f t="shared" si="22"/>
        <v>708</v>
      </c>
      <c r="AH12" s="88">
        <f t="shared" si="23"/>
        <v>984.95999999999992</v>
      </c>
      <c r="AI12" s="88">
        <f t="shared" si="24"/>
        <v>644.95999999999992</v>
      </c>
      <c r="AJ12" s="88">
        <f t="shared" si="25"/>
        <v>528.30333333333328</v>
      </c>
      <c r="AK12" s="88">
        <f t="shared" si="26"/>
        <v>512.87</v>
      </c>
      <c r="AL12" s="331">
        <f t="shared" si="27"/>
        <v>554.97333333333324</v>
      </c>
      <c r="AM12" s="41"/>
      <c r="AN12" s="41"/>
      <c r="AO12" s="217">
        <f t="shared" si="28"/>
        <v>1308</v>
      </c>
      <c r="AP12" s="104">
        <f t="shared" si="29"/>
        <v>928</v>
      </c>
      <c r="AQ12" s="104">
        <f t="shared" si="30"/>
        <v>736.66666666666663</v>
      </c>
      <c r="AR12" s="104">
        <f t="shared" si="31"/>
        <v>714.5</v>
      </c>
      <c r="AS12" s="330">
        <f t="shared" si="32"/>
        <v>768</v>
      </c>
      <c r="AU12" s="88">
        <f t="shared" si="33"/>
        <v>1044.96</v>
      </c>
      <c r="AV12" s="88">
        <f t="shared" si="34"/>
        <v>674.95999999999992</v>
      </c>
      <c r="AW12" s="88">
        <f t="shared" si="35"/>
        <v>548.30333333333328</v>
      </c>
      <c r="AX12" s="88">
        <f t="shared" si="36"/>
        <v>527.87</v>
      </c>
      <c r="AY12" s="331">
        <f t="shared" si="37"/>
        <v>614.97333333333324</v>
      </c>
      <c r="BA12" s="176">
        <f t="shared" si="47"/>
        <v>1412</v>
      </c>
      <c r="BB12" s="176">
        <f t="shared" si="4"/>
        <v>980</v>
      </c>
      <c r="BC12" s="176">
        <f t="shared" si="38"/>
        <v>772</v>
      </c>
      <c r="BD12" s="176">
        <f t="shared" si="39"/>
        <v>741</v>
      </c>
      <c r="BE12" s="176">
        <f t="shared" si="40"/>
        <v>723</v>
      </c>
      <c r="BF12" s="261"/>
      <c r="BG12" s="176">
        <f t="shared" si="41"/>
        <v>1104.96</v>
      </c>
      <c r="BH12" s="176">
        <f t="shared" si="42"/>
        <v>704.95999999999992</v>
      </c>
      <c r="BI12" s="176">
        <f t="shared" si="43"/>
        <v>568.30333333333328</v>
      </c>
      <c r="BJ12" s="176">
        <f t="shared" si="48"/>
        <v>542.87</v>
      </c>
      <c r="BK12" s="176">
        <f t="shared" si="44"/>
        <v>568.30333333333328</v>
      </c>
    </row>
    <row r="13" spans="1:63" ht="77.45" customHeight="1">
      <c r="A13" s="5" t="s">
        <v>272</v>
      </c>
      <c r="B13" s="66" t="s">
        <v>124</v>
      </c>
      <c r="C13" s="70">
        <v>5</v>
      </c>
      <c r="D13" s="5" t="s">
        <v>236</v>
      </c>
      <c r="E13" s="5">
        <v>388</v>
      </c>
      <c r="F13" s="7">
        <v>95</v>
      </c>
      <c r="G13" s="7">
        <v>288</v>
      </c>
      <c r="H13" s="7">
        <f t="shared" si="45"/>
        <v>160</v>
      </c>
      <c r="I13" s="25"/>
      <c r="J13" s="101">
        <f t="shared" si="5"/>
        <v>548</v>
      </c>
      <c r="K13" s="102">
        <f t="shared" si="6"/>
        <v>388</v>
      </c>
      <c r="L13" s="102">
        <f t="shared" si="46"/>
        <v>114</v>
      </c>
      <c r="M13" s="102">
        <f t="shared" si="7"/>
        <v>288</v>
      </c>
      <c r="O13" s="22">
        <f t="shared" si="8"/>
        <v>548</v>
      </c>
      <c r="P13" s="22">
        <f t="shared" si="9"/>
        <v>388</v>
      </c>
      <c r="Q13" s="22">
        <f t="shared" si="10"/>
        <v>296.66666666666669</v>
      </c>
      <c r="R13" s="22">
        <f t="shared" si="11"/>
        <v>294.5</v>
      </c>
      <c r="S13" s="22">
        <f t="shared" si="12"/>
        <v>288</v>
      </c>
      <c r="U13" s="22">
        <f t="shared" si="13"/>
        <v>439.36</v>
      </c>
      <c r="V13" s="22">
        <f t="shared" si="14"/>
        <v>279.36</v>
      </c>
      <c r="W13" s="22">
        <f t="shared" si="15"/>
        <v>217.90666666666667</v>
      </c>
      <c r="X13" s="22">
        <f t="shared" si="16"/>
        <v>215.26999999999998</v>
      </c>
      <c r="Y13" s="22">
        <f t="shared" si="17"/>
        <v>217.90666666666667</v>
      </c>
      <c r="Z13" s="138" t="s">
        <v>288</v>
      </c>
      <c r="AA13" s="138"/>
      <c r="AB13" s="217">
        <f t="shared" si="18"/>
        <v>608</v>
      </c>
      <c r="AC13" s="104">
        <f t="shared" si="19"/>
        <v>418</v>
      </c>
      <c r="AD13" s="104">
        <f t="shared" si="20"/>
        <v>316.66666666666669</v>
      </c>
      <c r="AE13" s="104">
        <f t="shared" si="21"/>
        <v>309.5</v>
      </c>
      <c r="AF13" s="330">
        <f t="shared" si="22"/>
        <v>348</v>
      </c>
      <c r="AH13" s="88">
        <f t="shared" si="23"/>
        <v>479.36</v>
      </c>
      <c r="AI13" s="88">
        <f t="shared" si="24"/>
        <v>299.36</v>
      </c>
      <c r="AJ13" s="88">
        <f t="shared" si="25"/>
        <v>231.23666666666668</v>
      </c>
      <c r="AK13" s="88">
        <f t="shared" si="26"/>
        <v>225.26999999999998</v>
      </c>
      <c r="AL13" s="331">
        <f t="shared" si="27"/>
        <v>257.90666666666664</v>
      </c>
      <c r="AM13" s="41"/>
      <c r="AN13" s="41"/>
      <c r="AO13" s="217">
        <f t="shared" si="28"/>
        <v>668</v>
      </c>
      <c r="AP13" s="104">
        <f t="shared" si="29"/>
        <v>448</v>
      </c>
      <c r="AQ13" s="104">
        <f t="shared" si="30"/>
        <v>336.66666666666669</v>
      </c>
      <c r="AR13" s="104">
        <f t="shared" si="31"/>
        <v>324.5</v>
      </c>
      <c r="AS13" s="330">
        <f t="shared" si="32"/>
        <v>408</v>
      </c>
      <c r="AU13" s="88">
        <f t="shared" si="33"/>
        <v>539.36</v>
      </c>
      <c r="AV13" s="88">
        <f t="shared" si="34"/>
        <v>329.36</v>
      </c>
      <c r="AW13" s="88">
        <f t="shared" si="35"/>
        <v>251.23666666666668</v>
      </c>
      <c r="AX13" s="88">
        <f t="shared" si="36"/>
        <v>240.26999999999998</v>
      </c>
      <c r="AY13" s="331">
        <f t="shared" si="37"/>
        <v>317.90666666666664</v>
      </c>
      <c r="BA13" s="176">
        <f>O13+224</f>
        <v>772</v>
      </c>
      <c r="BB13" s="176">
        <f t="shared" si="4"/>
        <v>500</v>
      </c>
      <c r="BC13" s="176">
        <f t="shared" si="38"/>
        <v>372</v>
      </c>
      <c r="BD13" s="176">
        <f>ROUNDUP(R13+56,0)</f>
        <v>351</v>
      </c>
      <c r="BE13" s="176">
        <f t="shared" si="40"/>
        <v>363</v>
      </c>
      <c r="BF13" s="261"/>
      <c r="BG13" s="176">
        <f>U13+160</f>
        <v>599.36</v>
      </c>
      <c r="BH13" s="176">
        <f t="shared" si="42"/>
        <v>359.36</v>
      </c>
      <c r="BI13" s="176">
        <f t="shared" si="43"/>
        <v>271.23666666666668</v>
      </c>
      <c r="BJ13" s="176">
        <f>X13+40</f>
        <v>255.26999999999998</v>
      </c>
      <c r="BK13" s="176">
        <f t="shared" si="44"/>
        <v>271.23666666666668</v>
      </c>
    </row>
    <row r="14" spans="1:63" ht="63" customHeight="1">
      <c r="A14" s="5" t="s">
        <v>273</v>
      </c>
      <c r="B14" s="66" t="s">
        <v>125</v>
      </c>
      <c r="C14" s="70">
        <v>6</v>
      </c>
      <c r="D14" s="5" t="s">
        <v>260</v>
      </c>
      <c r="E14" s="5">
        <v>558</v>
      </c>
      <c r="F14" s="7">
        <v>190</v>
      </c>
      <c r="G14" s="7">
        <v>428</v>
      </c>
      <c r="H14" s="7">
        <f t="shared" si="45"/>
        <v>200</v>
      </c>
      <c r="I14" s="25"/>
      <c r="J14" s="101">
        <f t="shared" si="5"/>
        <v>758</v>
      </c>
      <c r="K14" s="102">
        <f t="shared" si="6"/>
        <v>558</v>
      </c>
      <c r="L14" s="102">
        <f t="shared" si="46"/>
        <v>228</v>
      </c>
      <c r="M14" s="102">
        <f t="shared" si="7"/>
        <v>428</v>
      </c>
      <c r="O14" s="22">
        <f t="shared" si="8"/>
        <v>758</v>
      </c>
      <c r="P14" s="22">
        <f t="shared" si="9"/>
        <v>558</v>
      </c>
      <c r="Q14" s="22">
        <f t="shared" si="10"/>
        <v>448</v>
      </c>
      <c r="R14" s="22">
        <f t="shared" si="11"/>
        <v>443</v>
      </c>
      <c r="S14" s="22">
        <f t="shared" si="12"/>
        <v>428</v>
      </c>
      <c r="U14" s="22">
        <f t="shared" si="13"/>
        <v>601.76</v>
      </c>
      <c r="V14" s="22">
        <f t="shared" si="14"/>
        <v>401.76</v>
      </c>
      <c r="W14" s="22">
        <f t="shared" si="15"/>
        <v>331.17333333333335</v>
      </c>
      <c r="X14" s="22">
        <f t="shared" si="16"/>
        <v>325.42</v>
      </c>
      <c r="Y14" s="22">
        <f t="shared" si="17"/>
        <v>331.17333333333335</v>
      </c>
      <c r="Z14" s="138" t="s">
        <v>288</v>
      </c>
      <c r="AA14" s="138"/>
      <c r="AB14" s="217">
        <f t="shared" si="18"/>
        <v>818</v>
      </c>
      <c r="AC14" s="104">
        <f t="shared" si="19"/>
        <v>588</v>
      </c>
      <c r="AD14" s="104">
        <f t="shared" si="20"/>
        <v>468</v>
      </c>
      <c r="AE14" s="104">
        <f t="shared" si="21"/>
        <v>458</v>
      </c>
      <c r="AF14" s="330">
        <f t="shared" si="22"/>
        <v>488</v>
      </c>
      <c r="AH14" s="88">
        <f t="shared" si="23"/>
        <v>641.76</v>
      </c>
      <c r="AI14" s="88">
        <f t="shared" si="24"/>
        <v>421.76</v>
      </c>
      <c r="AJ14" s="88">
        <f t="shared" si="25"/>
        <v>344.50333333333333</v>
      </c>
      <c r="AK14" s="88">
        <f t="shared" si="26"/>
        <v>335.42</v>
      </c>
      <c r="AL14" s="331">
        <f t="shared" si="27"/>
        <v>371.17333333333335</v>
      </c>
      <c r="AM14" s="41"/>
      <c r="AN14" s="41"/>
      <c r="AO14" s="217">
        <f t="shared" si="28"/>
        <v>878</v>
      </c>
      <c r="AP14" s="104">
        <f t="shared" si="29"/>
        <v>618</v>
      </c>
      <c r="AQ14" s="104">
        <f t="shared" si="30"/>
        <v>488</v>
      </c>
      <c r="AR14" s="104">
        <f t="shared" si="31"/>
        <v>473</v>
      </c>
      <c r="AS14" s="330">
        <f t="shared" si="32"/>
        <v>548</v>
      </c>
      <c r="AU14" s="88">
        <f t="shared" si="33"/>
        <v>701.76</v>
      </c>
      <c r="AV14" s="88">
        <f t="shared" si="34"/>
        <v>451.76</v>
      </c>
      <c r="AW14" s="88">
        <f t="shared" si="35"/>
        <v>364.50333333333333</v>
      </c>
      <c r="AX14" s="88">
        <f t="shared" si="36"/>
        <v>350.42</v>
      </c>
      <c r="AY14" s="331">
        <f t="shared" si="37"/>
        <v>431.17333333333335</v>
      </c>
      <c r="BA14" s="176">
        <f t="shared" ref="BA14:BA17" si="49">O14+224</f>
        <v>982</v>
      </c>
      <c r="BB14" s="176">
        <f t="shared" ref="BB14:BB17" si="50">P14+112</f>
        <v>670</v>
      </c>
      <c r="BC14" s="176">
        <f t="shared" si="38"/>
        <v>523</v>
      </c>
      <c r="BD14" s="176">
        <f t="shared" ref="BD14:BD16" si="51">ROUNDUP(R14+56,0)</f>
        <v>499</v>
      </c>
      <c r="BE14" s="176">
        <f t="shared" si="40"/>
        <v>503</v>
      </c>
      <c r="BF14" s="261"/>
      <c r="BG14" s="176">
        <f t="shared" ref="BG14:BG16" si="52">U14+160</f>
        <v>761.76</v>
      </c>
      <c r="BH14" s="176">
        <f t="shared" si="42"/>
        <v>481.76</v>
      </c>
      <c r="BI14" s="176">
        <f t="shared" si="43"/>
        <v>384.50333333333333</v>
      </c>
      <c r="BJ14" s="176">
        <f t="shared" ref="BJ14:BJ17" si="53">X14+40</f>
        <v>365.42</v>
      </c>
      <c r="BK14" s="176">
        <f t="shared" si="44"/>
        <v>384.50333333333333</v>
      </c>
    </row>
    <row r="15" spans="1:63" ht="57" customHeight="1">
      <c r="A15" s="5" t="s">
        <v>274</v>
      </c>
      <c r="B15" s="66" t="s">
        <v>126</v>
      </c>
      <c r="C15" s="70">
        <v>7</v>
      </c>
      <c r="D15" s="5" t="s">
        <v>260</v>
      </c>
      <c r="E15" s="5">
        <v>718</v>
      </c>
      <c r="F15" s="7">
        <v>285</v>
      </c>
      <c r="G15" s="7">
        <v>568</v>
      </c>
      <c r="H15" s="7">
        <f t="shared" si="45"/>
        <v>240</v>
      </c>
      <c r="I15" s="25"/>
      <c r="J15" s="101">
        <f t="shared" si="5"/>
        <v>958</v>
      </c>
      <c r="K15" s="102">
        <f t="shared" si="6"/>
        <v>718</v>
      </c>
      <c r="L15" s="102">
        <f t="shared" si="46"/>
        <v>342</v>
      </c>
      <c r="M15" s="102">
        <f t="shared" si="7"/>
        <v>568</v>
      </c>
      <c r="O15" s="22">
        <f t="shared" si="8"/>
        <v>958</v>
      </c>
      <c r="P15" s="22">
        <f t="shared" si="9"/>
        <v>718</v>
      </c>
      <c r="Q15" s="22">
        <f t="shared" si="10"/>
        <v>592.66666666666663</v>
      </c>
      <c r="R15" s="22">
        <f t="shared" si="11"/>
        <v>586.5</v>
      </c>
      <c r="S15" s="22">
        <f t="shared" si="12"/>
        <v>568</v>
      </c>
      <c r="U15" s="22">
        <f t="shared" si="13"/>
        <v>756.96</v>
      </c>
      <c r="V15" s="22">
        <f t="shared" si="14"/>
        <v>516.96</v>
      </c>
      <c r="W15" s="22">
        <f t="shared" si="15"/>
        <v>439.64000000000004</v>
      </c>
      <c r="X15" s="22">
        <f t="shared" si="16"/>
        <v>431.96999999999997</v>
      </c>
      <c r="Y15" s="22">
        <f t="shared" si="17"/>
        <v>439.64000000000004</v>
      </c>
      <c r="Z15" s="138" t="s">
        <v>288</v>
      </c>
      <c r="AA15" s="138"/>
      <c r="AB15" s="217">
        <f t="shared" si="18"/>
        <v>1018</v>
      </c>
      <c r="AC15" s="104">
        <f t="shared" si="19"/>
        <v>748</v>
      </c>
      <c r="AD15" s="104">
        <f t="shared" si="20"/>
        <v>612.66666666666663</v>
      </c>
      <c r="AE15" s="104">
        <f t="shared" si="21"/>
        <v>601.5</v>
      </c>
      <c r="AF15" s="330">
        <f t="shared" si="22"/>
        <v>628</v>
      </c>
      <c r="AH15" s="88">
        <f t="shared" si="23"/>
        <v>796.96</v>
      </c>
      <c r="AI15" s="88">
        <f t="shared" si="24"/>
        <v>536.96</v>
      </c>
      <c r="AJ15" s="88">
        <f t="shared" si="25"/>
        <v>452.97</v>
      </c>
      <c r="AK15" s="88">
        <f t="shared" si="26"/>
        <v>441.96999999999997</v>
      </c>
      <c r="AL15" s="331">
        <f t="shared" si="27"/>
        <v>479.64000000000004</v>
      </c>
      <c r="AM15" s="41"/>
      <c r="AN15" s="41"/>
      <c r="AO15" s="217">
        <f t="shared" si="28"/>
        <v>1078</v>
      </c>
      <c r="AP15" s="104">
        <f t="shared" si="29"/>
        <v>778</v>
      </c>
      <c r="AQ15" s="104">
        <f t="shared" si="30"/>
        <v>632.66666666666663</v>
      </c>
      <c r="AR15" s="104">
        <f t="shared" si="31"/>
        <v>616.5</v>
      </c>
      <c r="AS15" s="330">
        <f t="shared" si="32"/>
        <v>688</v>
      </c>
      <c r="AU15" s="88">
        <f t="shared" si="33"/>
        <v>856.96</v>
      </c>
      <c r="AV15" s="88">
        <f t="shared" si="34"/>
        <v>566.96</v>
      </c>
      <c r="AW15" s="88">
        <f t="shared" si="35"/>
        <v>472.97</v>
      </c>
      <c r="AX15" s="88">
        <f t="shared" si="36"/>
        <v>456.96999999999997</v>
      </c>
      <c r="AY15" s="331">
        <f t="shared" si="37"/>
        <v>539.6400000000001</v>
      </c>
      <c r="BA15" s="176">
        <f>O15+224</f>
        <v>1182</v>
      </c>
      <c r="BB15" s="176">
        <f t="shared" si="50"/>
        <v>830</v>
      </c>
      <c r="BC15" s="176">
        <f t="shared" si="38"/>
        <v>668</v>
      </c>
      <c r="BD15" s="176">
        <f t="shared" si="51"/>
        <v>643</v>
      </c>
      <c r="BE15" s="176">
        <f t="shared" si="40"/>
        <v>643</v>
      </c>
      <c r="BF15" s="261"/>
      <c r="BG15" s="176">
        <f t="shared" si="52"/>
        <v>916.96</v>
      </c>
      <c r="BH15" s="176">
        <f t="shared" si="42"/>
        <v>596.96</v>
      </c>
      <c r="BI15" s="176">
        <f t="shared" si="43"/>
        <v>492.97</v>
      </c>
      <c r="BJ15" s="176">
        <f t="shared" si="53"/>
        <v>471.96999999999997</v>
      </c>
      <c r="BK15" s="176">
        <f t="shared" si="44"/>
        <v>492.97</v>
      </c>
    </row>
    <row r="16" spans="1:63" ht="45" customHeight="1">
      <c r="A16" s="5" t="s">
        <v>275</v>
      </c>
      <c r="B16" s="66" t="s">
        <v>127</v>
      </c>
      <c r="C16" s="70">
        <v>7</v>
      </c>
      <c r="D16" s="5" t="s">
        <v>265</v>
      </c>
      <c r="E16" s="5">
        <v>438</v>
      </c>
      <c r="F16" s="7">
        <v>10</v>
      </c>
      <c r="G16" s="7">
        <v>258</v>
      </c>
      <c r="H16" s="7">
        <f t="shared" si="45"/>
        <v>240</v>
      </c>
      <c r="I16" s="25"/>
      <c r="J16" s="101">
        <f t="shared" si="5"/>
        <v>678</v>
      </c>
      <c r="K16" s="102">
        <f t="shared" si="6"/>
        <v>438</v>
      </c>
      <c r="L16" s="102">
        <f t="shared" si="46"/>
        <v>12</v>
      </c>
      <c r="M16" s="102">
        <f t="shared" si="7"/>
        <v>258</v>
      </c>
      <c r="O16" s="22">
        <f t="shared" si="8"/>
        <v>678</v>
      </c>
      <c r="P16" s="22">
        <f t="shared" si="9"/>
        <v>438</v>
      </c>
      <c r="Q16" s="22">
        <f t="shared" si="10"/>
        <v>296</v>
      </c>
      <c r="R16" s="22">
        <f t="shared" si="11"/>
        <v>286.5</v>
      </c>
      <c r="S16" s="22">
        <f t="shared" si="12"/>
        <v>258</v>
      </c>
      <c r="U16" s="22">
        <f t="shared" si="13"/>
        <v>555.36</v>
      </c>
      <c r="V16" s="22">
        <f t="shared" si="14"/>
        <v>315.36</v>
      </c>
      <c r="W16" s="22">
        <f t="shared" si="15"/>
        <v>213.57333333333335</v>
      </c>
      <c r="X16" s="22">
        <f t="shared" si="16"/>
        <v>206.62</v>
      </c>
      <c r="Y16" s="22">
        <f t="shared" si="17"/>
        <v>213.57333333333335</v>
      </c>
      <c r="Z16" s="138" t="s">
        <v>288</v>
      </c>
      <c r="AA16" s="138"/>
      <c r="AB16" s="217">
        <f t="shared" si="18"/>
        <v>738</v>
      </c>
      <c r="AC16" s="104">
        <f t="shared" si="19"/>
        <v>468</v>
      </c>
      <c r="AD16" s="104">
        <f t="shared" si="20"/>
        <v>316</v>
      </c>
      <c r="AE16" s="104">
        <f t="shared" si="21"/>
        <v>301.5</v>
      </c>
      <c r="AF16" s="330">
        <f t="shared" si="22"/>
        <v>318</v>
      </c>
      <c r="AH16" s="88">
        <f t="shared" si="23"/>
        <v>595.36</v>
      </c>
      <c r="AI16" s="88">
        <f t="shared" si="24"/>
        <v>335.36</v>
      </c>
      <c r="AJ16" s="88">
        <f t="shared" si="25"/>
        <v>226.90333333333336</v>
      </c>
      <c r="AK16" s="88">
        <f t="shared" si="26"/>
        <v>216.62</v>
      </c>
      <c r="AL16" s="331">
        <f t="shared" si="27"/>
        <v>253.57333333333335</v>
      </c>
      <c r="AM16" s="41"/>
      <c r="AN16" s="41"/>
      <c r="AO16" s="217">
        <f t="shared" si="28"/>
        <v>798</v>
      </c>
      <c r="AP16" s="104">
        <f t="shared" si="29"/>
        <v>498</v>
      </c>
      <c r="AQ16" s="104">
        <f t="shared" si="30"/>
        <v>336</v>
      </c>
      <c r="AR16" s="104">
        <f t="shared" si="31"/>
        <v>316.5</v>
      </c>
      <c r="AS16" s="330">
        <f t="shared" si="32"/>
        <v>378</v>
      </c>
      <c r="AU16" s="88">
        <f t="shared" si="33"/>
        <v>655.36</v>
      </c>
      <c r="AV16" s="88">
        <f t="shared" si="34"/>
        <v>365.36</v>
      </c>
      <c r="AW16" s="88">
        <f t="shared" si="35"/>
        <v>246.90333333333336</v>
      </c>
      <c r="AX16" s="88">
        <f t="shared" si="36"/>
        <v>231.62</v>
      </c>
      <c r="AY16" s="331">
        <f t="shared" si="37"/>
        <v>313.57333333333338</v>
      </c>
      <c r="BA16" s="176">
        <f t="shared" si="49"/>
        <v>902</v>
      </c>
      <c r="BB16" s="176">
        <f t="shared" si="50"/>
        <v>550</v>
      </c>
      <c r="BC16" s="176">
        <f t="shared" si="38"/>
        <v>371</v>
      </c>
      <c r="BD16" s="176">
        <f t="shared" si="51"/>
        <v>343</v>
      </c>
      <c r="BE16" s="176">
        <f t="shared" si="40"/>
        <v>333</v>
      </c>
      <c r="BF16" s="261"/>
      <c r="BG16" s="176">
        <f t="shared" si="52"/>
        <v>715.36</v>
      </c>
      <c r="BH16" s="176">
        <f t="shared" si="42"/>
        <v>395.36</v>
      </c>
      <c r="BI16" s="176">
        <f t="shared" si="43"/>
        <v>266.90333333333336</v>
      </c>
      <c r="BJ16" s="176">
        <f t="shared" si="53"/>
        <v>246.62</v>
      </c>
      <c r="BK16" s="176">
        <f t="shared" si="44"/>
        <v>266.90333333333336</v>
      </c>
    </row>
    <row r="17" spans="1:63" ht="82.15" customHeight="1">
      <c r="A17" s="5" t="s">
        <v>278</v>
      </c>
      <c r="B17" s="66" t="s">
        <v>128</v>
      </c>
      <c r="C17" s="70">
        <v>8</v>
      </c>
      <c r="D17" s="5" t="s">
        <v>266</v>
      </c>
      <c r="E17" s="5">
        <v>598</v>
      </c>
      <c r="F17" s="7">
        <v>105</v>
      </c>
      <c r="G17" s="7">
        <v>398</v>
      </c>
      <c r="H17" s="7">
        <f t="shared" si="45"/>
        <v>280</v>
      </c>
      <c r="I17" s="25"/>
      <c r="J17" s="101">
        <f t="shared" si="5"/>
        <v>878</v>
      </c>
      <c r="K17" s="102">
        <f t="shared" si="6"/>
        <v>598</v>
      </c>
      <c r="L17" s="102">
        <f t="shared" si="46"/>
        <v>126</v>
      </c>
      <c r="M17" s="102">
        <f t="shared" si="7"/>
        <v>398</v>
      </c>
      <c r="O17" s="22">
        <f t="shared" si="8"/>
        <v>878</v>
      </c>
      <c r="P17" s="22">
        <f t="shared" si="9"/>
        <v>598</v>
      </c>
      <c r="Q17" s="22">
        <f t="shared" si="10"/>
        <v>440.66666666666669</v>
      </c>
      <c r="R17" s="22">
        <f t="shared" si="11"/>
        <v>430</v>
      </c>
      <c r="S17" s="22">
        <f t="shared" si="12"/>
        <v>398</v>
      </c>
      <c r="U17" s="22">
        <f t="shared" si="13"/>
        <v>710.56</v>
      </c>
      <c r="V17" s="22">
        <f t="shared" si="14"/>
        <v>430.56</v>
      </c>
      <c r="W17" s="22">
        <f t="shared" si="15"/>
        <v>322.04000000000002</v>
      </c>
      <c r="X17" s="22">
        <f t="shared" si="16"/>
        <v>313.17</v>
      </c>
      <c r="Y17" s="22">
        <f t="shared" si="17"/>
        <v>322.04000000000002</v>
      </c>
      <c r="Z17" s="138" t="s">
        <v>288</v>
      </c>
      <c r="AA17" s="138"/>
      <c r="AB17" s="217">
        <f t="shared" si="18"/>
        <v>938</v>
      </c>
      <c r="AC17" s="104">
        <f t="shared" si="19"/>
        <v>628</v>
      </c>
      <c r="AD17" s="104">
        <f t="shared" si="20"/>
        <v>460.66666666666669</v>
      </c>
      <c r="AE17" s="104">
        <f t="shared" si="21"/>
        <v>445</v>
      </c>
      <c r="AF17" s="330">
        <f t="shared" si="22"/>
        <v>458</v>
      </c>
      <c r="AH17" s="88">
        <f t="shared" si="23"/>
        <v>750.56</v>
      </c>
      <c r="AI17" s="88">
        <f t="shared" si="24"/>
        <v>450.56</v>
      </c>
      <c r="AJ17" s="88">
        <f t="shared" si="25"/>
        <v>335.37</v>
      </c>
      <c r="AK17" s="88">
        <f t="shared" si="26"/>
        <v>323.17</v>
      </c>
      <c r="AL17" s="331">
        <f t="shared" si="27"/>
        <v>362.04</v>
      </c>
      <c r="AM17" s="41"/>
      <c r="AN17" s="41"/>
      <c r="AO17" s="217">
        <f t="shared" si="28"/>
        <v>998</v>
      </c>
      <c r="AP17" s="104">
        <f t="shared" si="29"/>
        <v>658</v>
      </c>
      <c r="AQ17" s="104">
        <f t="shared" si="30"/>
        <v>480.66666666666669</v>
      </c>
      <c r="AR17" s="104">
        <f t="shared" si="31"/>
        <v>460</v>
      </c>
      <c r="AS17" s="330">
        <f t="shared" si="32"/>
        <v>518</v>
      </c>
      <c r="AU17" s="88">
        <f t="shared" si="33"/>
        <v>810.56</v>
      </c>
      <c r="AV17" s="88">
        <f t="shared" si="34"/>
        <v>480.56</v>
      </c>
      <c r="AW17" s="88">
        <f t="shared" si="35"/>
        <v>355.37</v>
      </c>
      <c r="AX17" s="88">
        <f t="shared" si="36"/>
        <v>338.17</v>
      </c>
      <c r="AY17" s="331">
        <f t="shared" si="37"/>
        <v>422.04</v>
      </c>
      <c r="BA17" s="176">
        <f t="shared" si="49"/>
        <v>1102</v>
      </c>
      <c r="BB17" s="176">
        <f t="shared" si="50"/>
        <v>710</v>
      </c>
      <c r="BC17" s="176">
        <f t="shared" si="38"/>
        <v>516</v>
      </c>
      <c r="BD17" s="176">
        <f>ROUNDUP(R17+56,0)</f>
        <v>486</v>
      </c>
      <c r="BE17" s="176">
        <f t="shared" si="40"/>
        <v>473</v>
      </c>
      <c r="BF17" s="261"/>
      <c r="BG17" s="176">
        <f>U17+160</f>
        <v>870.56</v>
      </c>
      <c r="BH17" s="176">
        <f t="shared" si="42"/>
        <v>510.56</v>
      </c>
      <c r="BI17" s="176">
        <f t="shared" si="43"/>
        <v>375.37</v>
      </c>
      <c r="BJ17" s="176">
        <f>X17+40</f>
        <v>353.17</v>
      </c>
      <c r="BK17" s="176">
        <f t="shared" si="44"/>
        <v>375.37</v>
      </c>
    </row>
    <row r="18" spans="1:63" ht="60" customHeight="1">
      <c r="A18" s="5" t="s">
        <v>277</v>
      </c>
      <c r="B18" s="66" t="s">
        <v>129</v>
      </c>
      <c r="C18" s="70">
        <v>9</v>
      </c>
      <c r="D18" s="5" t="s">
        <v>260</v>
      </c>
      <c r="E18" s="5">
        <v>768</v>
      </c>
      <c r="F18" s="7">
        <v>200</v>
      </c>
      <c r="G18" s="7">
        <v>538</v>
      </c>
      <c r="H18" s="7">
        <f t="shared" si="45"/>
        <v>320</v>
      </c>
      <c r="I18" s="25"/>
      <c r="J18" s="101">
        <f t="shared" si="5"/>
        <v>1088</v>
      </c>
      <c r="K18" s="102">
        <f t="shared" si="6"/>
        <v>768</v>
      </c>
      <c r="L18" s="102">
        <f t="shared" si="46"/>
        <v>240</v>
      </c>
      <c r="M18" s="102">
        <f t="shared" si="7"/>
        <v>538</v>
      </c>
      <c r="O18" s="22">
        <f t="shared" si="8"/>
        <v>1088</v>
      </c>
      <c r="P18" s="22">
        <f t="shared" si="9"/>
        <v>768</v>
      </c>
      <c r="Q18" s="22">
        <f t="shared" si="10"/>
        <v>592</v>
      </c>
      <c r="R18" s="22">
        <f t="shared" si="11"/>
        <v>578.5</v>
      </c>
      <c r="S18" s="22">
        <f t="shared" si="12"/>
        <v>538</v>
      </c>
      <c r="U18" s="22">
        <f t="shared" si="13"/>
        <v>872.96</v>
      </c>
      <c r="V18" s="22">
        <f t="shared" si="14"/>
        <v>552.96</v>
      </c>
      <c r="W18" s="22">
        <f t="shared" si="15"/>
        <v>435.30666666666667</v>
      </c>
      <c r="X18" s="22">
        <f t="shared" si="16"/>
        <v>423.32</v>
      </c>
      <c r="Y18" s="22">
        <f t="shared" si="17"/>
        <v>435.30666666666667</v>
      </c>
      <c r="Z18" s="138" t="s">
        <v>288</v>
      </c>
      <c r="AA18" s="138"/>
      <c r="AB18" s="217">
        <f t="shared" si="18"/>
        <v>1148</v>
      </c>
      <c r="AC18" s="104">
        <f t="shared" si="19"/>
        <v>798</v>
      </c>
      <c r="AD18" s="104">
        <f t="shared" si="20"/>
        <v>612</v>
      </c>
      <c r="AE18" s="104">
        <f t="shared" si="21"/>
        <v>593.5</v>
      </c>
      <c r="AF18" s="330">
        <f t="shared" si="22"/>
        <v>598</v>
      </c>
      <c r="AH18" s="88">
        <f t="shared" si="23"/>
        <v>912.96</v>
      </c>
      <c r="AI18" s="88">
        <f t="shared" si="24"/>
        <v>572.96</v>
      </c>
      <c r="AJ18" s="88">
        <f t="shared" si="25"/>
        <v>448.63666666666666</v>
      </c>
      <c r="AK18" s="88">
        <f t="shared" si="26"/>
        <v>433.32</v>
      </c>
      <c r="AL18" s="331">
        <f t="shared" si="27"/>
        <v>475.30666666666667</v>
      </c>
      <c r="AM18" s="41"/>
      <c r="AN18" s="41"/>
      <c r="AO18" s="217">
        <f t="shared" si="28"/>
        <v>1208</v>
      </c>
      <c r="AP18" s="104">
        <f t="shared" si="29"/>
        <v>828</v>
      </c>
      <c r="AQ18" s="104">
        <f t="shared" si="30"/>
        <v>632</v>
      </c>
      <c r="AR18" s="104">
        <f t="shared" si="31"/>
        <v>608.5</v>
      </c>
      <c r="AS18" s="330">
        <f t="shared" si="32"/>
        <v>658</v>
      </c>
      <c r="AU18" s="88">
        <f t="shared" si="33"/>
        <v>972.96</v>
      </c>
      <c r="AV18" s="88">
        <f t="shared" si="34"/>
        <v>602.96</v>
      </c>
      <c r="AW18" s="88">
        <f t="shared" si="35"/>
        <v>468.63666666666666</v>
      </c>
      <c r="AX18" s="88">
        <f t="shared" si="36"/>
        <v>448.32</v>
      </c>
      <c r="AY18" s="331">
        <f t="shared" si="37"/>
        <v>535.30666666666662</v>
      </c>
      <c r="BA18" s="176">
        <f t="shared" ref="BA18:BA19" si="54">O18+224</f>
        <v>1312</v>
      </c>
      <c r="BB18" s="176">
        <f t="shared" ref="BB18:BB19" si="55">P18+112</f>
        <v>880</v>
      </c>
      <c r="BC18" s="176">
        <f t="shared" ref="BC18:BC19" si="56">ROUNDUP(Q18+74.67,0)</f>
        <v>667</v>
      </c>
      <c r="BD18" s="176">
        <f t="shared" ref="BD18:BD19" si="57">ROUNDUP(R18+56,0)</f>
        <v>635</v>
      </c>
      <c r="BE18" s="176">
        <f t="shared" ref="BE18:BE19" si="58">ROUNDUP(S18+74.67,0)</f>
        <v>613</v>
      </c>
      <c r="BG18" s="176">
        <f t="shared" ref="BG18:BG19" si="59">U18+160</f>
        <v>1032.96</v>
      </c>
      <c r="BH18" s="176">
        <f t="shared" ref="BH18:BH19" si="60">V18+80</f>
        <v>632.96</v>
      </c>
      <c r="BI18" s="176">
        <f t="shared" ref="BI18:BI19" si="61">W18+53.33</f>
        <v>488.63666666666666</v>
      </c>
      <c r="BJ18" s="176">
        <f t="shared" ref="BJ18:BJ19" si="62">X18+40</f>
        <v>463.32</v>
      </c>
      <c r="BK18" s="176">
        <f t="shared" ref="BK18:BK19" si="63">Y18+53.33</f>
        <v>488.63666666666666</v>
      </c>
    </row>
    <row r="19" spans="1:63" ht="77.45" customHeight="1">
      <c r="A19" s="5" t="s">
        <v>276</v>
      </c>
      <c r="B19" s="66" t="s">
        <v>130</v>
      </c>
      <c r="C19" s="70">
        <v>10</v>
      </c>
      <c r="D19" s="5" t="s">
        <v>267</v>
      </c>
      <c r="E19" s="5">
        <v>928</v>
      </c>
      <c r="F19" s="7">
        <v>295</v>
      </c>
      <c r="G19" s="7">
        <v>678</v>
      </c>
      <c r="H19" s="7">
        <f t="shared" si="45"/>
        <v>360</v>
      </c>
      <c r="I19" s="25"/>
      <c r="J19" s="101">
        <f t="shared" si="5"/>
        <v>1288</v>
      </c>
      <c r="K19" s="102">
        <f t="shared" si="6"/>
        <v>928</v>
      </c>
      <c r="L19" s="102">
        <f t="shared" si="46"/>
        <v>354</v>
      </c>
      <c r="M19" s="102">
        <f t="shared" si="7"/>
        <v>678</v>
      </c>
      <c r="O19" s="22">
        <f t="shared" si="8"/>
        <v>1288</v>
      </c>
      <c r="P19" s="22">
        <f t="shared" si="9"/>
        <v>928</v>
      </c>
      <c r="Q19" s="22">
        <f t="shared" si="10"/>
        <v>736.66666666666663</v>
      </c>
      <c r="R19" s="22">
        <f t="shared" si="11"/>
        <v>722</v>
      </c>
      <c r="S19" s="22">
        <f t="shared" si="12"/>
        <v>678</v>
      </c>
      <c r="U19" s="22">
        <f t="shared" si="13"/>
        <v>1028.1599999999999</v>
      </c>
      <c r="V19" s="22">
        <f t="shared" si="14"/>
        <v>668.16</v>
      </c>
      <c r="W19" s="22">
        <f t="shared" si="15"/>
        <v>543.77333333333331</v>
      </c>
      <c r="X19" s="22">
        <f t="shared" si="16"/>
        <v>529.87</v>
      </c>
      <c r="Y19" s="22">
        <f t="shared" si="17"/>
        <v>543.77333333333331</v>
      </c>
      <c r="Z19" s="138" t="s">
        <v>288</v>
      </c>
      <c r="AA19" s="138"/>
      <c r="AB19" s="217">
        <f t="shared" si="18"/>
        <v>1348</v>
      </c>
      <c r="AC19" s="104">
        <f t="shared" si="19"/>
        <v>958</v>
      </c>
      <c r="AD19" s="104">
        <f t="shared" si="20"/>
        <v>756.66666666666663</v>
      </c>
      <c r="AE19" s="104">
        <f t="shared" si="21"/>
        <v>737</v>
      </c>
      <c r="AF19" s="330">
        <f t="shared" si="22"/>
        <v>738</v>
      </c>
      <c r="AH19" s="88">
        <f t="shared" si="23"/>
        <v>1068.1599999999999</v>
      </c>
      <c r="AI19" s="88">
        <f t="shared" si="24"/>
        <v>688.16</v>
      </c>
      <c r="AJ19" s="88">
        <f t="shared" si="25"/>
        <v>557.10333333333335</v>
      </c>
      <c r="AK19" s="88">
        <f t="shared" si="26"/>
        <v>539.87</v>
      </c>
      <c r="AL19" s="331">
        <f t="shared" si="27"/>
        <v>583.77333333333331</v>
      </c>
      <c r="AM19" s="41"/>
      <c r="AN19" s="41"/>
      <c r="AO19" s="217">
        <f t="shared" si="28"/>
        <v>1408</v>
      </c>
      <c r="AP19" s="104">
        <f t="shared" si="29"/>
        <v>988</v>
      </c>
      <c r="AQ19" s="104">
        <f t="shared" si="30"/>
        <v>776.66666666666663</v>
      </c>
      <c r="AR19" s="104">
        <f t="shared" si="31"/>
        <v>752</v>
      </c>
      <c r="AS19" s="330">
        <f t="shared" si="32"/>
        <v>798</v>
      </c>
      <c r="AU19" s="88">
        <f t="shared" si="33"/>
        <v>1128.1599999999999</v>
      </c>
      <c r="AV19" s="88">
        <f t="shared" si="34"/>
        <v>718.16</v>
      </c>
      <c r="AW19" s="88">
        <f t="shared" si="35"/>
        <v>577.10333333333335</v>
      </c>
      <c r="AX19" s="88">
        <f t="shared" si="36"/>
        <v>554.87</v>
      </c>
      <c r="AY19" s="331">
        <f t="shared" si="37"/>
        <v>643.77333333333331</v>
      </c>
      <c r="BA19" s="176">
        <f t="shared" si="54"/>
        <v>1512</v>
      </c>
      <c r="BB19" s="176">
        <f t="shared" si="55"/>
        <v>1040</v>
      </c>
      <c r="BC19" s="176">
        <f t="shared" si="56"/>
        <v>812</v>
      </c>
      <c r="BD19" s="176">
        <f t="shared" si="57"/>
        <v>778</v>
      </c>
      <c r="BE19" s="176">
        <f t="shared" si="58"/>
        <v>753</v>
      </c>
      <c r="BG19" s="176">
        <f t="shared" si="59"/>
        <v>1188.1599999999999</v>
      </c>
      <c r="BH19" s="176">
        <f t="shared" si="60"/>
        <v>748.16</v>
      </c>
      <c r="BI19" s="176">
        <f t="shared" si="61"/>
        <v>597.10333333333335</v>
      </c>
      <c r="BJ19" s="176">
        <f>X19+40</f>
        <v>569.87</v>
      </c>
      <c r="BK19" s="176">
        <f t="shared" si="63"/>
        <v>597.10333333333335</v>
      </c>
    </row>
    <row r="20" spans="1:63">
      <c r="A20" s="1"/>
      <c r="B20" s="67"/>
      <c r="C20" s="69"/>
      <c r="D20" s="1"/>
      <c r="E20" s="1"/>
      <c r="H20" s="1"/>
    </row>
    <row r="21" spans="1:63">
      <c r="A21" s="344" t="s">
        <v>279</v>
      </c>
      <c r="B21" s="345"/>
      <c r="C21" s="345"/>
      <c r="D21" s="345"/>
      <c r="E21" s="345"/>
      <c r="F21" s="345"/>
      <c r="G21" s="345"/>
      <c r="H21" s="345"/>
    </row>
    <row r="22" spans="1:63">
      <c r="A22" s="1"/>
      <c r="B22" s="67"/>
      <c r="C22" s="69"/>
      <c r="D22" s="1"/>
      <c r="E22" s="1"/>
      <c r="H22" s="1"/>
    </row>
    <row r="23" spans="1:63">
      <c r="A23" s="1"/>
      <c r="B23" s="67"/>
      <c r="C23" s="69"/>
      <c r="D23" s="1"/>
      <c r="E23" s="1"/>
      <c r="H23" s="1"/>
    </row>
    <row r="24" spans="1:63" ht="22.5" customHeight="1">
      <c r="A24" s="1"/>
      <c r="B24" s="23" t="s">
        <v>72</v>
      </c>
      <c r="C24" s="125"/>
      <c r="D24" s="1"/>
      <c r="E24" s="1"/>
      <c r="F24" s="1"/>
      <c r="G24" s="1"/>
      <c r="H24" s="1"/>
    </row>
    <row r="25" spans="1:63" ht="22.5" customHeight="1">
      <c r="A25" s="1"/>
      <c r="B25" s="2" t="s">
        <v>204</v>
      </c>
      <c r="C25" s="2"/>
      <c r="D25" s="2"/>
      <c r="E25" s="1"/>
      <c r="F25" s="1"/>
      <c r="G25" s="1"/>
      <c r="H25" s="1"/>
    </row>
    <row r="26" spans="1:63" ht="24" customHeight="1">
      <c r="A26" s="1"/>
      <c r="B26" s="2" t="s">
        <v>205</v>
      </c>
      <c r="C26" s="125"/>
      <c r="D26" s="1"/>
      <c r="E26" s="1"/>
      <c r="F26" s="1"/>
      <c r="G26" s="1"/>
      <c r="H26" s="1"/>
    </row>
    <row r="27" spans="1:63" ht="21.75" customHeight="1">
      <c r="A27" s="1"/>
      <c r="B27" s="2" t="s">
        <v>206</v>
      </c>
      <c r="C27" s="125"/>
      <c r="D27" s="1"/>
      <c r="E27" s="1"/>
      <c r="F27" s="1"/>
      <c r="G27" s="1"/>
      <c r="H27" s="1"/>
    </row>
    <row r="28" spans="1:63" ht="23.25" customHeight="1">
      <c r="A28" s="1"/>
      <c r="B28" s="2" t="s">
        <v>207</v>
      </c>
      <c r="C28" s="125"/>
      <c r="D28" s="1"/>
      <c r="E28" s="1"/>
      <c r="F28" s="1"/>
      <c r="G28" s="1"/>
      <c r="H28" s="1"/>
    </row>
    <row r="29" spans="1:63">
      <c r="A29" s="1"/>
      <c r="B29" s="67"/>
      <c r="C29" s="69"/>
      <c r="D29" s="1"/>
      <c r="E29" s="1"/>
      <c r="F29" s="1"/>
      <c r="G29" s="1"/>
      <c r="H29" s="1"/>
    </row>
    <row r="30" spans="1:63">
      <c r="A30" s="1"/>
      <c r="B30" s="67"/>
      <c r="C30" s="69"/>
      <c r="D30" s="1"/>
      <c r="E30" s="1"/>
      <c r="F30" s="1"/>
      <c r="G30" s="1"/>
      <c r="H30" s="1"/>
    </row>
    <row r="31" spans="1:63">
      <c r="A31" s="1"/>
      <c r="B31" s="67"/>
      <c r="C31" s="69"/>
      <c r="D31" s="1"/>
      <c r="E31" s="1"/>
      <c r="F31" s="1"/>
      <c r="G31" s="1"/>
      <c r="H31" s="1"/>
    </row>
    <row r="32" spans="1:63">
      <c r="A32" s="1"/>
      <c r="B32" s="67"/>
      <c r="C32" s="69"/>
      <c r="D32" s="1"/>
      <c r="E32" s="1"/>
      <c r="F32" s="1"/>
      <c r="G32" s="1"/>
      <c r="H32" s="1"/>
    </row>
    <row r="33" spans="5:8">
      <c r="E33" s="1"/>
      <c r="F33" s="1"/>
      <c r="G33" s="1"/>
      <c r="H33" s="1"/>
    </row>
    <row r="34" spans="5:8">
      <c r="E34" s="1"/>
      <c r="F34" s="1"/>
      <c r="G34" s="1"/>
      <c r="H34" s="1"/>
    </row>
    <row r="35" spans="5:8">
      <c r="E35" s="1"/>
      <c r="F35" s="1"/>
      <c r="G35" s="1"/>
      <c r="H35" s="1"/>
    </row>
  </sheetData>
  <mergeCells count="15">
    <mergeCell ref="BA4:BE4"/>
    <mergeCell ref="BG4:BK4"/>
    <mergeCell ref="A1:G1"/>
    <mergeCell ref="A3:G3"/>
    <mergeCell ref="A4:A5"/>
    <mergeCell ref="B4:B5"/>
    <mergeCell ref="C4:C5"/>
    <mergeCell ref="D4:D5"/>
    <mergeCell ref="AO4:AS4"/>
    <mergeCell ref="AU4:AY4"/>
    <mergeCell ref="A21:H21"/>
    <mergeCell ref="AB4:AF4"/>
    <mergeCell ref="AH4:AL4"/>
    <mergeCell ref="O4:S4"/>
    <mergeCell ref="U4:Y4"/>
  </mergeCells>
  <phoneticPr fontId="4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8"/>
  <sheetViews>
    <sheetView workbookViewId="0">
      <pane xSplit="5" ySplit="5" topLeftCell="V6" activePane="bottomRight" state="frozen"/>
      <selection pane="topRight" activeCell="F1" sqref="F1"/>
      <selection pane="bottomLeft" activeCell="A6" sqref="A6"/>
      <selection pane="bottomRight" activeCell="AB30" sqref="AB30:AB31"/>
    </sheetView>
  </sheetViews>
  <sheetFormatPr defaultRowHeight="31.5" customHeight="1"/>
  <cols>
    <col min="1" max="1" width="1.5703125" customWidth="1"/>
    <col min="2" max="2" width="8.7109375" customWidth="1"/>
    <col min="3" max="3" width="7" customWidth="1"/>
    <col min="4" max="4" width="31.140625" customWidth="1"/>
    <col min="5" max="5" width="4.7109375" customWidth="1"/>
    <col min="6" max="6" width="18.85546875" customWidth="1"/>
    <col min="7" max="7" width="7.42578125" customWidth="1"/>
    <col min="8" max="8" width="7.5703125" customWidth="1"/>
    <col min="9" max="11" width="7.7109375" customWidth="1"/>
    <col min="12" max="12" width="5" customWidth="1"/>
    <col min="13" max="13" width="14" customWidth="1"/>
    <col min="14" max="15" width="7.85546875" customWidth="1"/>
    <col min="16" max="16" width="7.7109375" customWidth="1"/>
    <col min="17" max="17" width="7.85546875" customWidth="1"/>
    <col min="18" max="18" width="3.7109375" customWidth="1"/>
    <col min="19" max="19" width="9.140625" customWidth="1"/>
    <col min="23" max="24" width="8" customWidth="1"/>
    <col min="25" max="25" width="4" customWidth="1"/>
    <col min="26" max="26" width="10.85546875" customWidth="1"/>
    <col min="27" max="27" width="9.5703125" customWidth="1"/>
    <col min="28" max="28" width="8.140625" customWidth="1"/>
    <col min="29" max="30" width="7.85546875" customWidth="1"/>
    <col min="31" max="31" width="4" customWidth="1"/>
    <col min="32" max="32" width="11.28515625" customWidth="1"/>
    <col min="33" max="33" width="7.7109375" customWidth="1"/>
    <col min="34" max="34" width="8.42578125" customWidth="1"/>
    <col min="35" max="35" width="8.140625" customWidth="1"/>
    <col min="36" max="36" width="7.85546875" bestFit="1" customWidth="1"/>
    <col min="39" max="39" width="9.28515625" bestFit="1" customWidth="1"/>
    <col min="45" max="45" width="9.28515625" bestFit="1" customWidth="1"/>
  </cols>
  <sheetData>
    <row r="1" spans="2:49" ht="16.899999999999999" customHeight="1">
      <c r="M1" s="184" t="s">
        <v>293</v>
      </c>
    </row>
    <row r="2" spans="2:49" ht="15.6" customHeight="1"/>
    <row r="3" spans="2:49" ht="31.5" customHeight="1" thickBot="1">
      <c r="C3" s="386" t="s">
        <v>158</v>
      </c>
      <c r="D3" s="386"/>
      <c r="E3" s="386"/>
      <c r="F3" s="386"/>
      <c r="G3" s="387"/>
      <c r="H3" s="387"/>
      <c r="I3" s="387"/>
      <c r="J3" s="387"/>
      <c r="K3" s="29"/>
      <c r="M3" s="193"/>
      <c r="N3" t="s">
        <v>295</v>
      </c>
    </row>
    <row r="4" spans="2:49" ht="28.15" customHeight="1" thickBot="1">
      <c r="B4" s="356" t="s">
        <v>91</v>
      </c>
      <c r="C4" s="398" t="s">
        <v>16</v>
      </c>
      <c r="D4" s="64" t="s">
        <v>17</v>
      </c>
      <c r="E4" s="390" t="s">
        <v>18</v>
      </c>
      <c r="F4" s="396" t="s">
        <v>19</v>
      </c>
      <c r="G4" s="377" t="s">
        <v>20</v>
      </c>
      <c r="H4" s="378"/>
      <c r="I4" s="378"/>
      <c r="J4" s="378"/>
      <c r="K4" s="379"/>
      <c r="M4" s="370" t="s">
        <v>20</v>
      </c>
      <c r="N4" s="371"/>
      <c r="O4" s="371"/>
      <c r="P4" s="371"/>
      <c r="Q4" s="372"/>
      <c r="S4" s="385" t="s">
        <v>73</v>
      </c>
      <c r="T4" s="385"/>
      <c r="U4" s="385"/>
      <c r="V4" s="385"/>
      <c r="W4" s="385"/>
      <c r="X4" s="192" t="s">
        <v>287</v>
      </c>
      <c r="Z4" s="370" t="s">
        <v>317</v>
      </c>
      <c r="AA4" s="371"/>
      <c r="AB4" s="371"/>
      <c r="AC4" s="371"/>
      <c r="AD4" s="372"/>
      <c r="AF4" s="370" t="s">
        <v>318</v>
      </c>
      <c r="AG4" s="371"/>
      <c r="AH4" s="371"/>
      <c r="AI4" s="371"/>
      <c r="AJ4" s="372"/>
      <c r="AM4" s="370" t="s">
        <v>319</v>
      </c>
      <c r="AN4" s="371"/>
      <c r="AO4" s="371"/>
      <c r="AP4" s="371"/>
      <c r="AQ4" s="372"/>
      <c r="AS4" s="370" t="s">
        <v>320</v>
      </c>
      <c r="AT4" s="371"/>
      <c r="AU4" s="371"/>
      <c r="AV4" s="371"/>
      <c r="AW4" s="372"/>
    </row>
    <row r="5" spans="2:49" ht="27" customHeight="1" thickBot="1">
      <c r="B5" s="356"/>
      <c r="C5" s="399"/>
      <c r="D5" s="14" t="s">
        <v>225</v>
      </c>
      <c r="E5" s="391"/>
      <c r="F5" s="397"/>
      <c r="G5" s="58" t="s">
        <v>24</v>
      </c>
      <c r="H5" s="58" t="s">
        <v>21</v>
      </c>
      <c r="I5" s="58" t="s">
        <v>64</v>
      </c>
      <c r="J5" s="58" t="s">
        <v>65</v>
      </c>
      <c r="K5" s="58" t="s">
        <v>67</v>
      </c>
      <c r="L5" s="59"/>
      <c r="M5" s="60" t="s">
        <v>24</v>
      </c>
      <c r="N5" s="61" t="s">
        <v>21</v>
      </c>
      <c r="O5" s="61" t="s">
        <v>22</v>
      </c>
      <c r="P5" s="61" t="s">
        <v>23</v>
      </c>
      <c r="Q5" s="62" t="s">
        <v>15</v>
      </c>
      <c r="R5" s="59"/>
      <c r="S5" s="63" t="s">
        <v>24</v>
      </c>
      <c r="T5" s="61" t="s">
        <v>21</v>
      </c>
      <c r="U5" s="61" t="s">
        <v>22</v>
      </c>
      <c r="V5" s="94" t="s">
        <v>23</v>
      </c>
      <c r="W5" s="95" t="s">
        <v>15</v>
      </c>
      <c r="X5" s="190"/>
      <c r="Z5" s="96" t="s">
        <v>24</v>
      </c>
      <c r="AA5" s="97" t="s">
        <v>21</v>
      </c>
      <c r="AB5" s="97" t="s">
        <v>22</v>
      </c>
      <c r="AC5" s="97" t="s">
        <v>23</v>
      </c>
      <c r="AD5" s="98" t="s">
        <v>15</v>
      </c>
      <c r="AF5" s="96" t="s">
        <v>24</v>
      </c>
      <c r="AG5" s="97" t="s">
        <v>21</v>
      </c>
      <c r="AH5" s="97" t="s">
        <v>22</v>
      </c>
      <c r="AI5" s="97" t="s">
        <v>23</v>
      </c>
      <c r="AJ5" s="98" t="s">
        <v>15</v>
      </c>
      <c r="AM5" s="96" t="s">
        <v>24</v>
      </c>
      <c r="AN5" s="97" t="s">
        <v>21</v>
      </c>
      <c r="AO5" s="97" t="s">
        <v>22</v>
      </c>
      <c r="AP5" s="97" t="s">
        <v>23</v>
      </c>
      <c r="AQ5" s="98" t="s">
        <v>15</v>
      </c>
      <c r="AS5" s="96" t="s">
        <v>24</v>
      </c>
      <c r="AT5" s="97" t="s">
        <v>21</v>
      </c>
      <c r="AU5" s="97" t="s">
        <v>22</v>
      </c>
      <c r="AV5" s="97" t="s">
        <v>23</v>
      </c>
      <c r="AW5" s="98" t="s">
        <v>15</v>
      </c>
    </row>
    <row r="6" spans="2:49" ht="20.45" customHeight="1">
      <c r="B6" s="375" t="s">
        <v>90</v>
      </c>
      <c r="C6" s="388" t="s">
        <v>25</v>
      </c>
      <c r="D6" s="394" t="s">
        <v>89</v>
      </c>
      <c r="E6" s="392">
        <v>4</v>
      </c>
      <c r="F6" s="47" t="s">
        <v>26</v>
      </c>
      <c r="G6" s="382">
        <f>H6+K6</f>
        <v>558</v>
      </c>
      <c r="H6" s="382">
        <v>408</v>
      </c>
      <c r="I6" s="382">
        <v>0</v>
      </c>
      <c r="J6" s="382">
        <v>268</v>
      </c>
      <c r="K6" s="382">
        <v>150</v>
      </c>
      <c r="L6" s="51"/>
      <c r="M6" s="384">
        <f>G6</f>
        <v>558</v>
      </c>
      <c r="N6" s="384">
        <f>H6</f>
        <v>408</v>
      </c>
      <c r="O6" s="384">
        <f>(H6*2+I6*1.25)/3</f>
        <v>272</v>
      </c>
      <c r="P6" s="384">
        <f>(H6*2+I6+J6)/4</f>
        <v>271</v>
      </c>
      <c r="Q6" s="384">
        <f>J6</f>
        <v>268</v>
      </c>
      <c r="R6" s="51"/>
      <c r="S6" s="384">
        <f>H6*0.72+K6</f>
        <v>443.76</v>
      </c>
      <c r="T6" s="384">
        <f>H6*0.72</f>
        <v>293.76</v>
      </c>
      <c r="U6" s="384">
        <f>(H6*2*0.72+I6)/3</f>
        <v>195.84</v>
      </c>
      <c r="V6" s="384">
        <f>(H6*2*0.72+I6+J6*0.72)/4</f>
        <v>195.12</v>
      </c>
      <c r="W6" s="373">
        <f>U6</f>
        <v>195.84</v>
      </c>
      <c r="X6" s="191"/>
      <c r="Z6" s="366"/>
      <c r="AA6" s="366"/>
      <c r="AB6" s="366"/>
      <c r="AC6" s="366"/>
      <c r="AD6" s="366"/>
      <c r="AF6" s="366"/>
      <c r="AG6" s="366"/>
      <c r="AH6" s="366"/>
      <c r="AI6" s="366"/>
      <c r="AJ6" s="366"/>
      <c r="AM6" s="366"/>
      <c r="AN6" s="366"/>
      <c r="AO6" s="366"/>
      <c r="AP6" s="366"/>
      <c r="AQ6" s="366"/>
      <c r="AS6" s="366"/>
      <c r="AT6" s="366"/>
      <c r="AU6" s="366"/>
      <c r="AV6" s="366"/>
      <c r="AW6" s="366"/>
    </row>
    <row r="7" spans="2:49" ht="26.45" customHeight="1" thickBot="1">
      <c r="B7" s="376"/>
      <c r="C7" s="389"/>
      <c r="D7" s="395"/>
      <c r="E7" s="393"/>
      <c r="F7" s="48" t="s">
        <v>159</v>
      </c>
      <c r="G7" s="382"/>
      <c r="H7" s="382"/>
      <c r="I7" s="382"/>
      <c r="J7" s="382"/>
      <c r="K7" s="382"/>
      <c r="L7" s="51"/>
      <c r="M7" s="374"/>
      <c r="N7" s="374"/>
      <c r="O7" s="374"/>
      <c r="P7" s="374"/>
      <c r="Q7" s="374"/>
      <c r="R7" s="51"/>
      <c r="S7" s="374"/>
      <c r="T7" s="374"/>
      <c r="U7" s="374"/>
      <c r="V7" s="374"/>
      <c r="W7" s="374"/>
      <c r="X7" s="191" t="s">
        <v>288</v>
      </c>
      <c r="Z7" s="367"/>
      <c r="AA7" s="367"/>
      <c r="AB7" s="367"/>
      <c r="AC7" s="367"/>
      <c r="AD7" s="367"/>
      <c r="AF7" s="367"/>
      <c r="AG7" s="367"/>
      <c r="AH7" s="367"/>
      <c r="AI7" s="367"/>
      <c r="AJ7" s="367"/>
      <c r="AM7" s="367"/>
      <c r="AN7" s="367"/>
      <c r="AO7" s="367"/>
      <c r="AP7" s="367"/>
      <c r="AQ7" s="367"/>
      <c r="AS7" s="367"/>
      <c r="AT7" s="367"/>
      <c r="AU7" s="367"/>
      <c r="AV7" s="367"/>
      <c r="AW7" s="367"/>
    </row>
    <row r="8" spans="2:49" ht="31.5" customHeight="1">
      <c r="B8" s="54" t="s">
        <v>92</v>
      </c>
      <c r="C8" s="388" t="s">
        <v>27</v>
      </c>
      <c r="D8" s="394" t="s">
        <v>28</v>
      </c>
      <c r="E8" s="392">
        <v>5</v>
      </c>
      <c r="F8" s="47" t="s">
        <v>83</v>
      </c>
      <c r="G8" s="382">
        <f>H8+K8</f>
        <v>638</v>
      </c>
      <c r="H8" s="382">
        <v>438</v>
      </c>
      <c r="I8" s="382">
        <v>0</v>
      </c>
      <c r="J8" s="382">
        <v>278</v>
      </c>
      <c r="K8" s="382">
        <v>200</v>
      </c>
      <c r="L8" s="51"/>
      <c r="M8" s="384">
        <f t="shared" ref="M8" si="0">G8</f>
        <v>638</v>
      </c>
      <c r="N8" s="384">
        <f t="shared" ref="N8" si="1">H8</f>
        <v>438</v>
      </c>
      <c r="O8" s="384">
        <f t="shared" ref="O8" si="2">(H8*2+I8*1.25)/3</f>
        <v>292</v>
      </c>
      <c r="P8" s="384">
        <f t="shared" ref="P8" si="3">(H8*2+I8+J8)/4</f>
        <v>288.5</v>
      </c>
      <c r="Q8" s="384">
        <f t="shared" ref="Q8" si="4">J8</f>
        <v>278</v>
      </c>
      <c r="R8" s="51"/>
      <c r="S8" s="384">
        <f t="shared" ref="S8" si="5">H8*0.72+K8</f>
        <v>515.36</v>
      </c>
      <c r="T8" s="384">
        <f t="shared" ref="T8" si="6">H8*0.72</f>
        <v>315.36</v>
      </c>
      <c r="U8" s="384">
        <f t="shared" ref="U8" si="7">(H8*2*0.72+I8)/3</f>
        <v>210.24</v>
      </c>
      <c r="V8" s="384">
        <f t="shared" ref="V8" si="8">(H8*2*0.72+I8+J8*0.72)/4</f>
        <v>207.72</v>
      </c>
      <c r="W8" s="373">
        <f t="shared" ref="W8" si="9">U8</f>
        <v>210.24</v>
      </c>
      <c r="X8" s="191"/>
      <c r="Z8" s="368" t="s">
        <v>294</v>
      </c>
      <c r="AA8" s="366"/>
      <c r="AB8" s="366"/>
      <c r="AC8" s="366"/>
      <c r="AD8" s="366"/>
      <c r="AF8" s="368" t="s">
        <v>294</v>
      </c>
      <c r="AG8" s="366"/>
      <c r="AH8" s="366"/>
      <c r="AI8" s="366"/>
      <c r="AJ8" s="366"/>
      <c r="AM8" s="368" t="s">
        <v>294</v>
      </c>
      <c r="AN8" s="366"/>
      <c r="AO8" s="366"/>
      <c r="AP8" s="366"/>
      <c r="AQ8" s="366"/>
      <c r="AS8" s="368" t="s">
        <v>294</v>
      </c>
      <c r="AT8" s="366"/>
      <c r="AU8" s="366"/>
      <c r="AV8" s="366"/>
      <c r="AW8" s="366"/>
    </row>
    <row r="9" spans="2:49" ht="31.5" customHeight="1" thickBot="1">
      <c r="B9" s="55" t="s">
        <v>93</v>
      </c>
      <c r="C9" s="389"/>
      <c r="D9" s="395"/>
      <c r="E9" s="393"/>
      <c r="F9" s="48" t="s">
        <v>160</v>
      </c>
      <c r="G9" s="382"/>
      <c r="H9" s="382"/>
      <c r="I9" s="382"/>
      <c r="J9" s="382"/>
      <c r="K9" s="382"/>
      <c r="L9" s="51"/>
      <c r="M9" s="374"/>
      <c r="N9" s="374"/>
      <c r="O9" s="374"/>
      <c r="P9" s="374"/>
      <c r="Q9" s="374"/>
      <c r="R9" s="51"/>
      <c r="S9" s="374"/>
      <c r="T9" s="374"/>
      <c r="U9" s="374"/>
      <c r="V9" s="374"/>
      <c r="W9" s="374"/>
      <c r="X9" s="191" t="s">
        <v>288</v>
      </c>
      <c r="Z9" s="369"/>
      <c r="AA9" s="367"/>
      <c r="AB9" s="367"/>
      <c r="AC9" s="367"/>
      <c r="AD9" s="367"/>
      <c r="AF9" s="369"/>
      <c r="AG9" s="367"/>
      <c r="AH9" s="367"/>
      <c r="AI9" s="367"/>
      <c r="AJ9" s="367"/>
      <c r="AM9" s="369"/>
      <c r="AN9" s="367"/>
      <c r="AO9" s="367"/>
      <c r="AP9" s="367"/>
      <c r="AQ9" s="367"/>
      <c r="AS9" s="369"/>
      <c r="AT9" s="367"/>
      <c r="AU9" s="367"/>
      <c r="AV9" s="367"/>
      <c r="AW9" s="367"/>
    </row>
    <row r="10" spans="2:49" ht="27" customHeight="1">
      <c r="B10" s="375" t="s">
        <v>94</v>
      </c>
      <c r="C10" s="388" t="s">
        <v>29</v>
      </c>
      <c r="D10" s="394" t="s">
        <v>30</v>
      </c>
      <c r="E10" s="392">
        <v>6</v>
      </c>
      <c r="F10" s="12" t="s">
        <v>31</v>
      </c>
      <c r="G10" s="382">
        <f>H10+K10</f>
        <v>718</v>
      </c>
      <c r="H10" s="383">
        <v>468</v>
      </c>
      <c r="I10" s="383">
        <v>0</v>
      </c>
      <c r="J10" s="383">
        <v>288</v>
      </c>
      <c r="K10" s="383">
        <v>250</v>
      </c>
      <c r="L10" s="51"/>
      <c r="M10" s="384">
        <f t="shared" ref="M10" si="10">G10</f>
        <v>718</v>
      </c>
      <c r="N10" s="384">
        <f t="shared" ref="N10" si="11">H10</f>
        <v>468</v>
      </c>
      <c r="O10" s="384">
        <f t="shared" ref="O10" si="12">(H10*2+I10*1.25)/3</f>
        <v>312</v>
      </c>
      <c r="P10" s="384">
        <f t="shared" ref="P10" si="13">(H10*2+I10+J10)/4</f>
        <v>306</v>
      </c>
      <c r="Q10" s="384">
        <f t="shared" ref="Q10" si="14">J10</f>
        <v>288</v>
      </c>
      <c r="R10" s="51"/>
      <c r="S10" s="384">
        <f t="shared" ref="S10" si="15">H10*0.72+K10</f>
        <v>586.96</v>
      </c>
      <c r="T10" s="384">
        <f t="shared" ref="T10" si="16">H10*0.72</f>
        <v>336.96</v>
      </c>
      <c r="U10" s="384">
        <f t="shared" ref="U10" si="17">(H10*2*0.72+I10)/3</f>
        <v>224.64</v>
      </c>
      <c r="V10" s="384">
        <f t="shared" ref="V10" si="18">(H10*2*0.72+I10+J10*0.72)/4</f>
        <v>220.32</v>
      </c>
      <c r="W10" s="373">
        <f t="shared" ref="W10" si="19">U10</f>
        <v>224.64</v>
      </c>
      <c r="X10" s="191"/>
      <c r="Z10" s="366"/>
      <c r="AA10" s="366"/>
      <c r="AB10" s="366"/>
      <c r="AC10" s="366"/>
      <c r="AD10" s="366"/>
      <c r="AF10" s="366"/>
      <c r="AG10" s="366"/>
      <c r="AH10" s="366"/>
      <c r="AI10" s="366"/>
      <c r="AJ10" s="366"/>
      <c r="AM10" s="366"/>
      <c r="AN10" s="366"/>
      <c r="AO10" s="366"/>
      <c r="AP10" s="366"/>
      <c r="AQ10" s="366"/>
      <c r="AS10" s="366"/>
      <c r="AT10" s="366"/>
      <c r="AU10" s="366"/>
      <c r="AV10" s="366"/>
      <c r="AW10" s="366"/>
    </row>
    <row r="11" spans="2:49" ht="28.15" customHeight="1" thickBot="1">
      <c r="B11" s="376"/>
      <c r="C11" s="389"/>
      <c r="D11" s="395"/>
      <c r="E11" s="393"/>
      <c r="F11" s="48" t="s">
        <v>159</v>
      </c>
      <c r="G11" s="382"/>
      <c r="H11" s="381"/>
      <c r="I11" s="381"/>
      <c r="J11" s="381"/>
      <c r="K11" s="381"/>
      <c r="L11" s="51"/>
      <c r="M11" s="374"/>
      <c r="N11" s="374"/>
      <c r="O11" s="374"/>
      <c r="P11" s="374"/>
      <c r="Q11" s="374"/>
      <c r="R11" s="51"/>
      <c r="S11" s="374"/>
      <c r="T11" s="374"/>
      <c r="U11" s="374"/>
      <c r="V11" s="374"/>
      <c r="W11" s="374"/>
      <c r="X11" s="191" t="s">
        <v>288</v>
      </c>
      <c r="Z11" s="367"/>
      <c r="AA11" s="367"/>
      <c r="AB11" s="367"/>
      <c r="AC11" s="367"/>
      <c r="AD11" s="367"/>
      <c r="AF11" s="367"/>
      <c r="AG11" s="367"/>
      <c r="AH11" s="367"/>
      <c r="AI11" s="367"/>
      <c r="AJ11" s="367"/>
      <c r="AM11" s="367"/>
      <c r="AN11" s="367"/>
      <c r="AO11" s="367"/>
      <c r="AP11" s="367"/>
      <c r="AQ11" s="367"/>
      <c r="AS11" s="367"/>
      <c r="AT11" s="367"/>
      <c r="AU11" s="367"/>
      <c r="AV11" s="367"/>
      <c r="AW11" s="367"/>
    </row>
    <row r="12" spans="2:49" ht="31.5" customHeight="1">
      <c r="B12" s="54" t="s">
        <v>95</v>
      </c>
      <c r="C12" s="388" t="s">
        <v>32</v>
      </c>
      <c r="D12" s="10" t="s">
        <v>33</v>
      </c>
      <c r="E12" s="392">
        <v>7</v>
      </c>
      <c r="F12" s="12" t="s">
        <v>84</v>
      </c>
      <c r="G12" s="382">
        <f t="shared" ref="G12" si="20">H12+K12</f>
        <v>788</v>
      </c>
      <c r="H12" s="380">
        <v>488</v>
      </c>
      <c r="I12" s="380">
        <v>0</v>
      </c>
      <c r="J12" s="380">
        <v>298</v>
      </c>
      <c r="K12" s="380">
        <v>300</v>
      </c>
      <c r="L12" s="51"/>
      <c r="M12" s="384">
        <f t="shared" ref="M12" si="21">G12</f>
        <v>788</v>
      </c>
      <c r="N12" s="384">
        <f t="shared" ref="N12" si="22">H12</f>
        <v>488</v>
      </c>
      <c r="O12" s="384">
        <v>326</v>
      </c>
      <c r="P12" s="384">
        <f t="shared" ref="P12" si="23">(H12*2+I12+J12)/4</f>
        <v>318.5</v>
      </c>
      <c r="Q12" s="384">
        <f t="shared" ref="Q12" si="24">J12</f>
        <v>298</v>
      </c>
      <c r="R12" s="51"/>
      <c r="S12" s="384">
        <f t="shared" ref="S12" si="25">H12*0.72+K12</f>
        <v>651.36</v>
      </c>
      <c r="T12" s="384">
        <f t="shared" ref="T12" si="26">H12*0.72</f>
        <v>351.36</v>
      </c>
      <c r="U12" s="384">
        <f t="shared" ref="U12" si="27">(H12*2*0.72+I12)/3</f>
        <v>234.24</v>
      </c>
      <c r="V12" s="384">
        <f t="shared" ref="V12" si="28">(H12*2*0.72+I12+J12*0.72)/4</f>
        <v>229.32</v>
      </c>
      <c r="W12" s="373">
        <f t="shared" ref="W12" si="29">U12</f>
        <v>234.24</v>
      </c>
      <c r="X12" s="191"/>
      <c r="Z12" s="366"/>
      <c r="AA12" s="366"/>
      <c r="AB12" s="366"/>
      <c r="AC12" s="366"/>
      <c r="AD12" s="366"/>
      <c r="AF12" s="366"/>
      <c r="AG12" s="366"/>
      <c r="AH12" s="366"/>
      <c r="AI12" s="366"/>
      <c r="AJ12" s="366"/>
      <c r="AM12" s="366"/>
      <c r="AN12" s="366"/>
      <c r="AO12" s="366"/>
      <c r="AP12" s="366"/>
      <c r="AQ12" s="366"/>
      <c r="AS12" s="366"/>
      <c r="AT12" s="366"/>
      <c r="AU12" s="366"/>
      <c r="AV12" s="366"/>
      <c r="AW12" s="366"/>
    </row>
    <row r="13" spans="2:49" ht="31.5" customHeight="1" thickBot="1">
      <c r="B13" s="55" t="s">
        <v>96</v>
      </c>
      <c r="C13" s="389"/>
      <c r="D13" s="11" t="s">
        <v>34</v>
      </c>
      <c r="E13" s="393"/>
      <c r="F13" s="48" t="s">
        <v>160</v>
      </c>
      <c r="G13" s="382"/>
      <c r="H13" s="381"/>
      <c r="I13" s="381"/>
      <c r="J13" s="381"/>
      <c r="K13" s="381"/>
      <c r="L13" s="51"/>
      <c r="M13" s="374"/>
      <c r="N13" s="374"/>
      <c r="O13" s="374"/>
      <c r="P13" s="374"/>
      <c r="Q13" s="374"/>
      <c r="R13" s="51"/>
      <c r="S13" s="374"/>
      <c r="T13" s="374"/>
      <c r="U13" s="374"/>
      <c r="V13" s="374"/>
      <c r="W13" s="374"/>
      <c r="X13" s="191" t="s">
        <v>288</v>
      </c>
      <c r="Z13" s="367"/>
      <c r="AA13" s="367"/>
      <c r="AB13" s="367"/>
      <c r="AC13" s="367"/>
      <c r="AD13" s="367"/>
      <c r="AF13" s="367"/>
      <c r="AG13" s="367"/>
      <c r="AH13" s="367"/>
      <c r="AI13" s="367"/>
      <c r="AJ13" s="367"/>
      <c r="AM13" s="367"/>
      <c r="AN13" s="367"/>
      <c r="AO13" s="367"/>
      <c r="AP13" s="367"/>
      <c r="AQ13" s="367"/>
      <c r="AS13" s="367"/>
      <c r="AT13" s="367"/>
      <c r="AU13" s="367"/>
      <c r="AV13" s="367"/>
      <c r="AW13" s="367"/>
    </row>
    <row r="14" spans="2:49" ht="31.5" customHeight="1">
      <c r="B14" s="54" t="s">
        <v>97</v>
      </c>
      <c r="C14" s="388" t="s">
        <v>35</v>
      </c>
      <c r="D14" s="394" t="s">
        <v>36</v>
      </c>
      <c r="E14" s="392">
        <v>10</v>
      </c>
      <c r="F14" s="12" t="s">
        <v>85</v>
      </c>
      <c r="G14" s="382">
        <f t="shared" ref="G14" si="30">H14+K14</f>
        <v>1118</v>
      </c>
      <c r="H14" s="380">
        <v>698</v>
      </c>
      <c r="I14" s="380">
        <v>0</v>
      </c>
      <c r="J14" s="380">
        <v>408</v>
      </c>
      <c r="K14" s="380">
        <v>420</v>
      </c>
      <c r="L14" s="51"/>
      <c r="M14" s="384">
        <f t="shared" ref="M14" si="31">G14</f>
        <v>1118</v>
      </c>
      <c r="N14" s="384">
        <f t="shared" ref="N14" si="32">H14</f>
        <v>698</v>
      </c>
      <c r="O14" s="384">
        <v>466</v>
      </c>
      <c r="P14" s="384">
        <f t="shared" ref="P14" si="33">(H14*2+I14+J14)/4</f>
        <v>451</v>
      </c>
      <c r="Q14" s="384">
        <f t="shared" ref="Q14" si="34">J14</f>
        <v>408</v>
      </c>
      <c r="R14" s="51"/>
      <c r="S14" s="384">
        <f t="shared" ref="S14" si="35">H14*0.72+K14</f>
        <v>922.56</v>
      </c>
      <c r="T14" s="384">
        <f t="shared" ref="T14" si="36">H14*0.72</f>
        <v>502.56</v>
      </c>
      <c r="U14" s="384">
        <f t="shared" ref="U14" si="37">(H14*2*0.72+I14)/3</f>
        <v>335.04</v>
      </c>
      <c r="V14" s="384">
        <f t="shared" ref="V14" si="38">(H14*2*0.72+I14+J14*0.72)/4</f>
        <v>324.72000000000003</v>
      </c>
      <c r="W14" s="373">
        <f t="shared" ref="W14" si="39">U14</f>
        <v>335.04</v>
      </c>
      <c r="X14" s="191"/>
      <c r="Z14" s="364">
        <f>M14+60</f>
        <v>1178</v>
      </c>
      <c r="AA14" s="364">
        <f>N14+30</f>
        <v>728</v>
      </c>
      <c r="AB14" s="364">
        <f>O14+20</f>
        <v>486</v>
      </c>
      <c r="AC14" s="364">
        <f>P14+15</f>
        <v>466</v>
      </c>
      <c r="AD14" s="364">
        <f>Q14</f>
        <v>408</v>
      </c>
      <c r="AF14" s="362">
        <f>S14+40</f>
        <v>962.56</v>
      </c>
      <c r="AG14" s="362">
        <f>T14+20</f>
        <v>522.55999999999995</v>
      </c>
      <c r="AH14" s="362">
        <f>U14+13.33</f>
        <v>348.37</v>
      </c>
      <c r="AI14" s="362">
        <f>V14+10</f>
        <v>334.72</v>
      </c>
      <c r="AJ14" s="362">
        <f>AH14</f>
        <v>348.37</v>
      </c>
      <c r="AM14" s="364">
        <f>Z14+60</f>
        <v>1238</v>
      </c>
      <c r="AN14" s="364">
        <f>AA14+30</f>
        <v>758</v>
      </c>
      <c r="AO14" s="364">
        <f>AB14+20</f>
        <v>506</v>
      </c>
      <c r="AP14" s="364">
        <f>AC14+15</f>
        <v>481</v>
      </c>
      <c r="AQ14" s="364">
        <f>AD14</f>
        <v>408</v>
      </c>
      <c r="AS14" s="362">
        <f>AF14+60</f>
        <v>1022.56</v>
      </c>
      <c r="AT14" s="362">
        <f>AG14+30</f>
        <v>552.55999999999995</v>
      </c>
      <c r="AU14" s="362">
        <f>AH14+20</f>
        <v>368.37</v>
      </c>
      <c r="AV14" s="362">
        <f>AI14+15</f>
        <v>349.72</v>
      </c>
      <c r="AW14" s="362">
        <f>AU14</f>
        <v>368.37</v>
      </c>
    </row>
    <row r="15" spans="2:49" ht="31.5" customHeight="1" thickBot="1">
      <c r="B15" s="55" t="s">
        <v>98</v>
      </c>
      <c r="C15" s="389"/>
      <c r="D15" s="395"/>
      <c r="E15" s="393"/>
      <c r="F15" s="48" t="s">
        <v>161</v>
      </c>
      <c r="G15" s="382"/>
      <c r="H15" s="381"/>
      <c r="I15" s="381"/>
      <c r="J15" s="381"/>
      <c r="K15" s="381"/>
      <c r="L15" s="51"/>
      <c r="M15" s="374"/>
      <c r="N15" s="374"/>
      <c r="O15" s="374"/>
      <c r="P15" s="374"/>
      <c r="Q15" s="374"/>
      <c r="R15" s="51"/>
      <c r="S15" s="374"/>
      <c r="T15" s="374"/>
      <c r="U15" s="374"/>
      <c r="V15" s="374"/>
      <c r="W15" s="374"/>
      <c r="X15" s="191" t="s">
        <v>288</v>
      </c>
      <c r="Z15" s="365"/>
      <c r="AA15" s="365"/>
      <c r="AB15" s="365"/>
      <c r="AC15" s="365"/>
      <c r="AD15" s="365"/>
      <c r="AF15" s="363"/>
      <c r="AG15" s="363"/>
      <c r="AH15" s="363"/>
      <c r="AI15" s="363"/>
      <c r="AJ15" s="363"/>
      <c r="AM15" s="365"/>
      <c r="AN15" s="365"/>
      <c r="AO15" s="365"/>
      <c r="AP15" s="365"/>
      <c r="AQ15" s="365"/>
      <c r="AS15" s="363"/>
      <c r="AT15" s="363"/>
      <c r="AU15" s="363"/>
      <c r="AV15" s="363"/>
      <c r="AW15" s="363"/>
    </row>
    <row r="16" spans="2:49" ht="31.5" customHeight="1">
      <c r="B16" s="375" t="s">
        <v>99</v>
      </c>
      <c r="C16" s="56" t="s">
        <v>37</v>
      </c>
      <c r="D16" s="394" t="s">
        <v>39</v>
      </c>
      <c r="E16" s="392">
        <v>10</v>
      </c>
      <c r="F16" s="12" t="s">
        <v>40</v>
      </c>
      <c r="G16" s="382">
        <f t="shared" ref="G16" si="40">H16+K16</f>
        <v>1178</v>
      </c>
      <c r="H16" s="380">
        <v>758</v>
      </c>
      <c r="I16" s="380">
        <v>0</v>
      </c>
      <c r="J16" s="380">
        <v>408</v>
      </c>
      <c r="K16" s="380">
        <v>420</v>
      </c>
      <c r="L16" s="51"/>
      <c r="M16" s="384">
        <f t="shared" ref="M16" si="41">G16</f>
        <v>1178</v>
      </c>
      <c r="N16" s="384">
        <f t="shared" ref="N16" si="42">H16</f>
        <v>758</v>
      </c>
      <c r="O16" s="384">
        <v>506</v>
      </c>
      <c r="P16" s="384">
        <f t="shared" ref="P16" si="43">(H16*2+I16+J16)/4</f>
        <v>481</v>
      </c>
      <c r="Q16" s="384">
        <f t="shared" ref="Q16" si="44">J16</f>
        <v>408</v>
      </c>
      <c r="R16" s="51"/>
      <c r="S16" s="384">
        <f t="shared" ref="S16" si="45">H16*0.72+K16</f>
        <v>965.76</v>
      </c>
      <c r="T16" s="384">
        <f t="shared" ref="T16" si="46">H16*0.72</f>
        <v>545.76</v>
      </c>
      <c r="U16" s="384">
        <f t="shared" ref="U16" si="47">(H16*2*0.72+I16)/3</f>
        <v>363.84</v>
      </c>
      <c r="V16" s="384">
        <f t="shared" ref="V16" si="48">(H16*2*0.72+I16+J16*0.72)/4</f>
        <v>346.32</v>
      </c>
      <c r="W16" s="373">
        <f t="shared" ref="W16" si="49">U16</f>
        <v>363.84</v>
      </c>
      <c r="X16" s="191"/>
      <c r="Z16" s="364">
        <f>M16+60</f>
        <v>1238</v>
      </c>
      <c r="AA16" s="364">
        <f>N16+30</f>
        <v>788</v>
      </c>
      <c r="AB16" s="364">
        <f>O16+20</f>
        <v>526</v>
      </c>
      <c r="AC16" s="364">
        <f>P16+15</f>
        <v>496</v>
      </c>
      <c r="AD16" s="364">
        <f>Q16</f>
        <v>408</v>
      </c>
      <c r="AF16" s="362">
        <f t="shared" ref="AF16" si="50">S16+40</f>
        <v>1005.76</v>
      </c>
      <c r="AG16" s="362">
        <f t="shared" ref="AG16" si="51">T16+20</f>
        <v>565.76</v>
      </c>
      <c r="AH16" s="362">
        <f t="shared" ref="AH16" si="52">U16+13.33</f>
        <v>377.16999999999996</v>
      </c>
      <c r="AI16" s="362">
        <f t="shared" ref="AI16" si="53">V16+10</f>
        <v>356.32</v>
      </c>
      <c r="AJ16" s="362">
        <f t="shared" ref="AJ16" si="54">AH16</f>
        <v>377.16999999999996</v>
      </c>
      <c r="AM16" s="364">
        <f>Z16+60</f>
        <v>1298</v>
      </c>
      <c r="AN16" s="364">
        <f>AA16+30</f>
        <v>818</v>
      </c>
      <c r="AO16" s="364">
        <f>AB16+20</f>
        <v>546</v>
      </c>
      <c r="AP16" s="364">
        <f>AC16+15</f>
        <v>511</v>
      </c>
      <c r="AQ16" s="364">
        <f>AD16</f>
        <v>408</v>
      </c>
      <c r="AS16" s="362">
        <f t="shared" ref="AS16" si="55">AF16+60</f>
        <v>1065.76</v>
      </c>
      <c r="AT16" s="362">
        <f t="shared" ref="AT16" si="56">AG16+30</f>
        <v>595.76</v>
      </c>
      <c r="AU16" s="362">
        <f t="shared" ref="AU16" si="57">AH16+20</f>
        <v>397.16999999999996</v>
      </c>
      <c r="AV16" s="362">
        <f t="shared" ref="AV16" si="58">AI16+15</f>
        <v>371.32</v>
      </c>
      <c r="AW16" s="362">
        <f t="shared" ref="AW16" si="59">AU16</f>
        <v>397.16999999999996</v>
      </c>
    </row>
    <row r="17" spans="2:49" ht="31.5" customHeight="1" thickBot="1">
      <c r="B17" s="376"/>
      <c r="C17" s="57" t="s">
        <v>38</v>
      </c>
      <c r="D17" s="395"/>
      <c r="E17" s="393"/>
      <c r="F17" s="49" t="s">
        <v>162</v>
      </c>
      <c r="G17" s="382"/>
      <c r="H17" s="381"/>
      <c r="I17" s="381"/>
      <c r="J17" s="381"/>
      <c r="K17" s="381"/>
      <c r="L17" s="51"/>
      <c r="M17" s="374"/>
      <c r="N17" s="374"/>
      <c r="O17" s="374"/>
      <c r="P17" s="374"/>
      <c r="Q17" s="374"/>
      <c r="R17" s="51"/>
      <c r="S17" s="374"/>
      <c r="T17" s="374"/>
      <c r="U17" s="374"/>
      <c r="V17" s="374"/>
      <c r="W17" s="374"/>
      <c r="X17" s="191" t="s">
        <v>288</v>
      </c>
      <c r="Z17" s="365"/>
      <c r="AA17" s="365"/>
      <c r="AB17" s="365"/>
      <c r="AC17" s="365"/>
      <c r="AD17" s="365"/>
      <c r="AF17" s="363"/>
      <c r="AG17" s="363"/>
      <c r="AH17" s="363"/>
      <c r="AI17" s="363"/>
      <c r="AJ17" s="363"/>
      <c r="AM17" s="365"/>
      <c r="AN17" s="365"/>
      <c r="AO17" s="365"/>
      <c r="AP17" s="365"/>
      <c r="AQ17" s="365"/>
      <c r="AS17" s="363"/>
      <c r="AT17" s="363"/>
      <c r="AU17" s="363"/>
      <c r="AV17" s="363"/>
      <c r="AW17" s="363"/>
    </row>
    <row r="18" spans="2:49" ht="31.5" customHeight="1">
      <c r="B18" s="375" t="s">
        <v>100</v>
      </c>
      <c r="C18" s="56" t="s">
        <v>41</v>
      </c>
      <c r="D18" s="394" t="s">
        <v>87</v>
      </c>
      <c r="E18" s="392">
        <v>11</v>
      </c>
      <c r="F18" s="12" t="s">
        <v>40</v>
      </c>
      <c r="G18" s="382">
        <f t="shared" ref="G18" si="60">H18+K18</f>
        <v>1388</v>
      </c>
      <c r="H18" s="380">
        <v>928</v>
      </c>
      <c r="I18" s="380">
        <v>95</v>
      </c>
      <c r="J18" s="380">
        <v>558</v>
      </c>
      <c r="K18" s="380">
        <v>460</v>
      </c>
      <c r="L18" s="51"/>
      <c r="M18" s="384">
        <f t="shared" ref="M18" si="61">G18</f>
        <v>1388</v>
      </c>
      <c r="N18" s="384">
        <f t="shared" ref="N18" si="62">H18</f>
        <v>928</v>
      </c>
      <c r="O18" s="384">
        <v>659</v>
      </c>
      <c r="P18" s="384">
        <f t="shared" ref="P18" si="63">(H18*2+I18+J18)/4</f>
        <v>627.25</v>
      </c>
      <c r="Q18" s="384">
        <f t="shared" ref="Q18" si="64">J18</f>
        <v>558</v>
      </c>
      <c r="R18" s="51"/>
      <c r="S18" s="384">
        <f t="shared" ref="S18" si="65">H18*0.72+K18</f>
        <v>1128.1599999999999</v>
      </c>
      <c r="T18" s="384">
        <f t="shared" ref="T18" si="66">H18*0.72</f>
        <v>668.16</v>
      </c>
      <c r="U18" s="384">
        <f t="shared" ref="U18" si="67">(H18*2*0.72+I18)/3</f>
        <v>477.10666666666663</v>
      </c>
      <c r="V18" s="384">
        <f t="shared" ref="V18" si="68">(H18*2*0.72+I18+J18*0.72)/4</f>
        <v>458.27</v>
      </c>
      <c r="W18" s="373">
        <f t="shared" ref="W18" si="69">U18</f>
        <v>477.10666666666663</v>
      </c>
      <c r="X18" s="191"/>
      <c r="Z18" s="364">
        <f>M18+60</f>
        <v>1448</v>
      </c>
      <c r="AA18" s="364">
        <f>N18+30</f>
        <v>958</v>
      </c>
      <c r="AB18" s="364">
        <f>O18+20</f>
        <v>679</v>
      </c>
      <c r="AC18" s="364">
        <f>P18+15</f>
        <v>642.25</v>
      </c>
      <c r="AD18" s="364">
        <f>Q18</f>
        <v>558</v>
      </c>
      <c r="AF18" s="362">
        <f t="shared" ref="AF18" si="70">S18+40</f>
        <v>1168.1599999999999</v>
      </c>
      <c r="AG18" s="362">
        <f t="shared" ref="AG18" si="71">T18+20</f>
        <v>688.16</v>
      </c>
      <c r="AH18" s="362">
        <f t="shared" ref="AH18" si="72">U18+13.33</f>
        <v>490.43666666666661</v>
      </c>
      <c r="AI18" s="362">
        <f t="shared" ref="AI18" si="73">V18+10</f>
        <v>468.27</v>
      </c>
      <c r="AJ18" s="362">
        <f t="shared" ref="AJ18" si="74">AH18</f>
        <v>490.43666666666661</v>
      </c>
      <c r="AM18" s="364">
        <f>Z18+60</f>
        <v>1508</v>
      </c>
      <c r="AN18" s="364">
        <f>AA18+30</f>
        <v>988</v>
      </c>
      <c r="AO18" s="364">
        <f>AB18+20</f>
        <v>699</v>
      </c>
      <c r="AP18" s="364">
        <f>AC18+15</f>
        <v>657.25</v>
      </c>
      <c r="AQ18" s="364">
        <f>AD18</f>
        <v>558</v>
      </c>
      <c r="AS18" s="362">
        <f t="shared" ref="AS18" si="75">AF18+60</f>
        <v>1228.1599999999999</v>
      </c>
      <c r="AT18" s="362">
        <f t="shared" ref="AT18" si="76">AG18+30</f>
        <v>718.16</v>
      </c>
      <c r="AU18" s="362">
        <f t="shared" ref="AU18" si="77">AH18+20</f>
        <v>510.43666666666661</v>
      </c>
      <c r="AV18" s="362">
        <f t="shared" ref="AV18" si="78">AI18+15</f>
        <v>483.27</v>
      </c>
      <c r="AW18" s="362">
        <f t="shared" ref="AW18" si="79">AU18</f>
        <v>510.43666666666661</v>
      </c>
    </row>
    <row r="19" spans="2:49" ht="31.5" customHeight="1" thickBot="1">
      <c r="B19" s="376"/>
      <c r="C19" s="57" t="s">
        <v>38</v>
      </c>
      <c r="D19" s="395"/>
      <c r="E19" s="393"/>
      <c r="F19" s="49" t="s">
        <v>163</v>
      </c>
      <c r="G19" s="382"/>
      <c r="H19" s="381"/>
      <c r="I19" s="381"/>
      <c r="J19" s="381"/>
      <c r="K19" s="381"/>
      <c r="L19" s="51"/>
      <c r="M19" s="374"/>
      <c r="N19" s="374"/>
      <c r="O19" s="374"/>
      <c r="P19" s="374"/>
      <c r="Q19" s="374"/>
      <c r="R19" s="51"/>
      <c r="S19" s="374"/>
      <c r="T19" s="374"/>
      <c r="U19" s="374"/>
      <c r="V19" s="374"/>
      <c r="W19" s="374"/>
      <c r="X19" s="191" t="s">
        <v>288</v>
      </c>
      <c r="Z19" s="365"/>
      <c r="AA19" s="365"/>
      <c r="AB19" s="365"/>
      <c r="AC19" s="365"/>
      <c r="AD19" s="365"/>
      <c r="AF19" s="363"/>
      <c r="AG19" s="363"/>
      <c r="AH19" s="363"/>
      <c r="AI19" s="363"/>
      <c r="AJ19" s="363"/>
      <c r="AM19" s="365"/>
      <c r="AN19" s="365"/>
      <c r="AO19" s="365"/>
      <c r="AP19" s="365"/>
      <c r="AQ19" s="365"/>
      <c r="AS19" s="363"/>
      <c r="AT19" s="363"/>
      <c r="AU19" s="363"/>
      <c r="AV19" s="363"/>
      <c r="AW19" s="363"/>
    </row>
    <row r="20" spans="2:49" ht="31.5" customHeight="1">
      <c r="B20" s="375" t="s">
        <v>101</v>
      </c>
      <c r="C20" s="56" t="s">
        <v>42</v>
      </c>
      <c r="D20" s="394" t="s">
        <v>43</v>
      </c>
      <c r="E20" s="392">
        <v>5</v>
      </c>
      <c r="F20" s="12" t="s">
        <v>44</v>
      </c>
      <c r="G20" s="382">
        <f t="shared" ref="G20" si="80">H20+K20</f>
        <v>638</v>
      </c>
      <c r="H20" s="380">
        <v>438</v>
      </c>
      <c r="I20" s="380">
        <v>0</v>
      </c>
      <c r="J20" s="380">
        <v>278</v>
      </c>
      <c r="K20" s="380">
        <v>200</v>
      </c>
      <c r="L20" s="51"/>
      <c r="M20" s="384">
        <f t="shared" ref="M20" si="81">G20</f>
        <v>638</v>
      </c>
      <c r="N20" s="384">
        <f t="shared" ref="N20" si="82">H20</f>
        <v>438</v>
      </c>
      <c r="O20" s="384">
        <f t="shared" ref="O20" si="83">(H20*2+I20*1.25)/3</f>
        <v>292</v>
      </c>
      <c r="P20" s="384">
        <f t="shared" ref="P20" si="84">(H20*2+I20+J20)/4</f>
        <v>288.5</v>
      </c>
      <c r="Q20" s="384">
        <f t="shared" ref="Q20" si="85">J20</f>
        <v>278</v>
      </c>
      <c r="R20" s="51"/>
      <c r="S20" s="384">
        <f t="shared" ref="S20" si="86">H20*0.72+K20</f>
        <v>515.36</v>
      </c>
      <c r="T20" s="384">
        <f t="shared" ref="T20" si="87">H20*0.72</f>
        <v>315.36</v>
      </c>
      <c r="U20" s="384">
        <f t="shared" ref="U20" si="88">(H20*2*0.72+I20)/3</f>
        <v>210.24</v>
      </c>
      <c r="V20" s="384">
        <f t="shared" ref="V20" si="89">(H20*2*0.72+I20+J20*0.72)/4</f>
        <v>207.72</v>
      </c>
      <c r="W20" s="373">
        <f t="shared" ref="W20" si="90">U20</f>
        <v>210.24</v>
      </c>
      <c r="X20" s="191"/>
      <c r="Z20" s="366"/>
      <c r="AA20" s="366"/>
      <c r="AB20" s="366"/>
      <c r="AC20" s="366"/>
      <c r="AD20" s="366"/>
      <c r="AF20" s="366"/>
      <c r="AG20" s="366"/>
      <c r="AH20" s="366"/>
      <c r="AI20" s="366"/>
      <c r="AJ20" s="366"/>
      <c r="AM20" s="366"/>
      <c r="AN20" s="366"/>
      <c r="AO20" s="366"/>
      <c r="AP20" s="366"/>
      <c r="AQ20" s="366"/>
      <c r="AS20" s="366"/>
      <c r="AT20" s="366"/>
      <c r="AU20" s="366"/>
      <c r="AV20" s="366"/>
      <c r="AW20" s="366"/>
    </row>
    <row r="21" spans="2:49" ht="31.5" customHeight="1" thickBot="1">
      <c r="B21" s="376"/>
      <c r="C21" s="57" t="s">
        <v>38</v>
      </c>
      <c r="D21" s="395"/>
      <c r="E21" s="393"/>
      <c r="F21" s="48" t="s">
        <v>160</v>
      </c>
      <c r="G21" s="382"/>
      <c r="H21" s="381"/>
      <c r="I21" s="381"/>
      <c r="J21" s="381"/>
      <c r="K21" s="381"/>
      <c r="L21" s="51"/>
      <c r="M21" s="374"/>
      <c r="N21" s="374"/>
      <c r="O21" s="374"/>
      <c r="P21" s="374"/>
      <c r="Q21" s="374"/>
      <c r="R21" s="51"/>
      <c r="S21" s="374"/>
      <c r="T21" s="374"/>
      <c r="U21" s="374"/>
      <c r="V21" s="374"/>
      <c r="W21" s="374"/>
      <c r="X21" s="191" t="s">
        <v>288</v>
      </c>
      <c r="Z21" s="367"/>
      <c r="AA21" s="367"/>
      <c r="AB21" s="367"/>
      <c r="AC21" s="367"/>
      <c r="AD21" s="367"/>
      <c r="AF21" s="367"/>
      <c r="AG21" s="367"/>
      <c r="AH21" s="367"/>
      <c r="AI21" s="367"/>
      <c r="AJ21" s="367"/>
      <c r="AM21" s="367"/>
      <c r="AN21" s="367"/>
      <c r="AO21" s="367"/>
      <c r="AP21" s="367"/>
      <c r="AQ21" s="367"/>
      <c r="AS21" s="367"/>
      <c r="AT21" s="367"/>
      <c r="AU21" s="367"/>
      <c r="AV21" s="367"/>
      <c r="AW21" s="367"/>
    </row>
    <row r="22" spans="2:49" ht="31.5" customHeight="1">
      <c r="B22" s="375" t="s">
        <v>102</v>
      </c>
      <c r="C22" s="56" t="s">
        <v>45</v>
      </c>
      <c r="D22" s="394" t="s">
        <v>43</v>
      </c>
      <c r="E22" s="392">
        <v>6</v>
      </c>
      <c r="F22" s="12" t="s">
        <v>46</v>
      </c>
      <c r="G22" s="382">
        <f t="shared" ref="G22" si="91">H22+K22</f>
        <v>718</v>
      </c>
      <c r="H22" s="380">
        <v>468</v>
      </c>
      <c r="I22" s="380">
        <v>0</v>
      </c>
      <c r="J22" s="380">
        <v>288</v>
      </c>
      <c r="K22" s="380">
        <v>250</v>
      </c>
      <c r="L22" s="51"/>
      <c r="M22" s="384">
        <f t="shared" ref="M22" si="92">G22</f>
        <v>718</v>
      </c>
      <c r="N22" s="384">
        <f t="shared" ref="N22" si="93">H22</f>
        <v>468</v>
      </c>
      <c r="O22" s="384">
        <f t="shared" ref="O22" si="94">(H22*2+I22*1.25)/3</f>
        <v>312</v>
      </c>
      <c r="P22" s="384">
        <f t="shared" ref="P22" si="95">(H22*2+I22+J22)/4</f>
        <v>306</v>
      </c>
      <c r="Q22" s="384">
        <f t="shared" ref="Q22" si="96">J22</f>
        <v>288</v>
      </c>
      <c r="R22" s="51"/>
      <c r="S22" s="384">
        <f t="shared" ref="S22" si="97">H22*0.72+K22</f>
        <v>586.96</v>
      </c>
      <c r="T22" s="384">
        <f t="shared" ref="T22" si="98">H22*0.72</f>
        <v>336.96</v>
      </c>
      <c r="U22" s="384">
        <f t="shared" ref="U22" si="99">(H22*2*0.72+I22)/3</f>
        <v>224.64</v>
      </c>
      <c r="V22" s="384">
        <f t="shared" ref="V22" si="100">(H22*2*0.72+I22+J22*0.72)/4</f>
        <v>220.32</v>
      </c>
      <c r="W22" s="373">
        <f t="shared" ref="W22" si="101">U22</f>
        <v>224.64</v>
      </c>
      <c r="X22" s="191"/>
      <c r="Z22" s="366"/>
      <c r="AA22" s="366"/>
      <c r="AB22" s="366"/>
      <c r="AC22" s="366"/>
      <c r="AD22" s="366"/>
      <c r="AF22" s="366"/>
      <c r="AG22" s="366"/>
      <c r="AH22" s="366"/>
      <c r="AI22" s="366"/>
      <c r="AJ22" s="366"/>
      <c r="AM22" s="366"/>
      <c r="AN22" s="366"/>
      <c r="AO22" s="366"/>
      <c r="AP22" s="366"/>
      <c r="AQ22" s="366"/>
      <c r="AS22" s="366"/>
      <c r="AT22" s="366"/>
      <c r="AU22" s="366"/>
      <c r="AV22" s="366"/>
      <c r="AW22" s="366"/>
    </row>
    <row r="23" spans="2:49" ht="31.5" customHeight="1" thickBot="1">
      <c r="B23" s="376"/>
      <c r="C23" s="57" t="s">
        <v>38</v>
      </c>
      <c r="D23" s="395"/>
      <c r="E23" s="393"/>
      <c r="F23" s="48" t="s">
        <v>160</v>
      </c>
      <c r="G23" s="382"/>
      <c r="H23" s="381"/>
      <c r="I23" s="381"/>
      <c r="J23" s="381"/>
      <c r="K23" s="381"/>
      <c r="L23" s="51"/>
      <c r="M23" s="374"/>
      <c r="N23" s="374"/>
      <c r="O23" s="374"/>
      <c r="P23" s="374"/>
      <c r="Q23" s="374"/>
      <c r="R23" s="51"/>
      <c r="S23" s="374"/>
      <c r="T23" s="374"/>
      <c r="U23" s="374"/>
      <c r="V23" s="374"/>
      <c r="W23" s="374"/>
      <c r="X23" s="191" t="s">
        <v>288</v>
      </c>
      <c r="Z23" s="367"/>
      <c r="AA23" s="367"/>
      <c r="AB23" s="367"/>
      <c r="AC23" s="367"/>
      <c r="AD23" s="367"/>
      <c r="AF23" s="367"/>
      <c r="AG23" s="367"/>
      <c r="AH23" s="367"/>
      <c r="AI23" s="367"/>
      <c r="AJ23" s="367"/>
      <c r="AM23" s="367"/>
      <c r="AN23" s="367"/>
      <c r="AO23" s="367"/>
      <c r="AP23" s="367"/>
      <c r="AQ23" s="367"/>
      <c r="AS23" s="367"/>
      <c r="AT23" s="367"/>
      <c r="AU23" s="367"/>
      <c r="AV23" s="367"/>
      <c r="AW23" s="367"/>
    </row>
    <row r="24" spans="2:49" ht="31.5" customHeight="1">
      <c r="B24" s="54" t="s">
        <v>103</v>
      </c>
      <c r="C24" s="388" t="s">
        <v>47</v>
      </c>
      <c r="D24" s="394" t="s">
        <v>43</v>
      </c>
      <c r="E24" s="392">
        <v>6</v>
      </c>
      <c r="F24" s="12" t="s">
        <v>83</v>
      </c>
      <c r="G24" s="382">
        <f t="shared" ref="G24" si="102">H24+K24</f>
        <v>718</v>
      </c>
      <c r="H24" s="380">
        <v>468</v>
      </c>
      <c r="I24" s="380">
        <v>0</v>
      </c>
      <c r="J24" s="380">
        <v>288</v>
      </c>
      <c r="K24" s="380">
        <v>250</v>
      </c>
      <c r="L24" s="51"/>
      <c r="M24" s="384">
        <f t="shared" ref="M24" si="103">G24</f>
        <v>718</v>
      </c>
      <c r="N24" s="384">
        <f t="shared" ref="N24" si="104">H24</f>
        <v>468</v>
      </c>
      <c r="O24" s="384">
        <f t="shared" ref="O24" si="105">(H24*2+I24*1.25)/3</f>
        <v>312</v>
      </c>
      <c r="P24" s="384">
        <f t="shared" ref="P24" si="106">(H24*2+I24+J24)/4</f>
        <v>306</v>
      </c>
      <c r="Q24" s="384">
        <f t="shared" ref="Q24" si="107">J24</f>
        <v>288</v>
      </c>
      <c r="R24" s="51"/>
      <c r="S24" s="384">
        <f t="shared" ref="S24" si="108">H24*0.72+K24</f>
        <v>586.96</v>
      </c>
      <c r="T24" s="384">
        <f t="shared" ref="T24" si="109">H24*0.72</f>
        <v>336.96</v>
      </c>
      <c r="U24" s="384">
        <f t="shared" ref="U24" si="110">(H24*2*0.72+I24)/3</f>
        <v>224.64</v>
      </c>
      <c r="V24" s="384">
        <f t="shared" ref="V24" si="111">(H24*2*0.72+I24+J24*0.72)/4</f>
        <v>220.32</v>
      </c>
      <c r="W24" s="373">
        <f t="shared" ref="W24" si="112">U24</f>
        <v>224.64</v>
      </c>
      <c r="X24" s="191"/>
      <c r="Z24" s="368" t="s">
        <v>294</v>
      </c>
      <c r="AA24" s="366"/>
      <c r="AB24" s="366"/>
      <c r="AC24" s="366"/>
      <c r="AD24" s="366"/>
      <c r="AF24" s="368" t="s">
        <v>294</v>
      </c>
      <c r="AG24" s="366"/>
      <c r="AH24" s="366"/>
      <c r="AI24" s="366"/>
      <c r="AJ24" s="366"/>
      <c r="AM24" s="368" t="s">
        <v>294</v>
      </c>
      <c r="AN24" s="366"/>
      <c r="AO24" s="366"/>
      <c r="AP24" s="366"/>
      <c r="AQ24" s="366"/>
      <c r="AS24" s="368" t="s">
        <v>294</v>
      </c>
      <c r="AT24" s="366"/>
      <c r="AU24" s="366"/>
      <c r="AV24" s="366"/>
      <c r="AW24" s="366"/>
    </row>
    <row r="25" spans="2:49" ht="31.5" customHeight="1" thickBot="1">
      <c r="B25" s="55" t="s">
        <v>104</v>
      </c>
      <c r="C25" s="389"/>
      <c r="D25" s="395"/>
      <c r="E25" s="393"/>
      <c r="F25" s="48" t="s">
        <v>160</v>
      </c>
      <c r="G25" s="382"/>
      <c r="H25" s="381"/>
      <c r="I25" s="381"/>
      <c r="J25" s="381"/>
      <c r="K25" s="381"/>
      <c r="L25" s="51"/>
      <c r="M25" s="374"/>
      <c r="N25" s="374"/>
      <c r="O25" s="374"/>
      <c r="P25" s="374"/>
      <c r="Q25" s="374"/>
      <c r="R25" s="51"/>
      <c r="S25" s="374"/>
      <c r="T25" s="374"/>
      <c r="U25" s="374"/>
      <c r="V25" s="374"/>
      <c r="W25" s="374"/>
      <c r="X25" s="191" t="s">
        <v>288</v>
      </c>
      <c r="Z25" s="369"/>
      <c r="AA25" s="367"/>
      <c r="AB25" s="367"/>
      <c r="AC25" s="367"/>
      <c r="AD25" s="367"/>
      <c r="AF25" s="369"/>
      <c r="AG25" s="367"/>
      <c r="AH25" s="367"/>
      <c r="AI25" s="367"/>
      <c r="AJ25" s="367"/>
      <c r="AM25" s="369"/>
      <c r="AN25" s="367"/>
      <c r="AO25" s="367"/>
      <c r="AP25" s="367"/>
      <c r="AQ25" s="367"/>
      <c r="AS25" s="369"/>
      <c r="AT25" s="367"/>
      <c r="AU25" s="367"/>
      <c r="AV25" s="367"/>
      <c r="AW25" s="367"/>
    </row>
    <row r="26" spans="2:49" ht="31.5" customHeight="1">
      <c r="B26" s="54" t="s">
        <v>105</v>
      </c>
      <c r="C26" s="388" t="s">
        <v>48</v>
      </c>
      <c r="D26" s="394" t="s">
        <v>49</v>
      </c>
      <c r="E26" s="392">
        <v>7</v>
      </c>
      <c r="F26" s="12" t="s">
        <v>86</v>
      </c>
      <c r="G26" s="382">
        <f t="shared" ref="G26" si="113">H26+K26</f>
        <v>788</v>
      </c>
      <c r="H26" s="380">
        <v>488</v>
      </c>
      <c r="I26" s="380">
        <v>0</v>
      </c>
      <c r="J26" s="380">
        <v>298</v>
      </c>
      <c r="K26" s="380">
        <v>300</v>
      </c>
      <c r="L26" s="51"/>
      <c r="M26" s="384">
        <f t="shared" ref="M26" si="114">G26</f>
        <v>788</v>
      </c>
      <c r="N26" s="384">
        <f t="shared" ref="N26" si="115">H26</f>
        <v>488</v>
      </c>
      <c r="O26" s="384">
        <v>326</v>
      </c>
      <c r="P26" s="384">
        <f t="shared" ref="P26" si="116">(H26*2+I26+J26)/4</f>
        <v>318.5</v>
      </c>
      <c r="Q26" s="384">
        <f t="shared" ref="Q26" si="117">J26</f>
        <v>298</v>
      </c>
      <c r="R26" s="51"/>
      <c r="S26" s="384">
        <f t="shared" ref="S26" si="118">H26*0.72+K26</f>
        <v>651.36</v>
      </c>
      <c r="T26" s="384">
        <f t="shared" ref="T26" si="119">H26*0.72</f>
        <v>351.36</v>
      </c>
      <c r="U26" s="384">
        <f t="shared" ref="U26" si="120">(H26*2*0.72+I26)/3</f>
        <v>234.24</v>
      </c>
      <c r="V26" s="384">
        <f t="shared" ref="V26" si="121">(H26*2*0.72+I26+J26*0.72)/4</f>
        <v>229.32</v>
      </c>
      <c r="W26" s="373">
        <f t="shared" ref="W26" si="122">U26</f>
        <v>234.24</v>
      </c>
      <c r="X26" s="191"/>
      <c r="Z26" s="366"/>
      <c r="AA26" s="366"/>
      <c r="AB26" s="366"/>
      <c r="AC26" s="366"/>
      <c r="AD26" s="366"/>
      <c r="AF26" s="366"/>
      <c r="AG26" s="366"/>
      <c r="AH26" s="366"/>
      <c r="AI26" s="366"/>
      <c r="AJ26" s="366"/>
      <c r="AM26" s="366"/>
      <c r="AN26" s="366"/>
      <c r="AO26" s="366"/>
      <c r="AP26" s="366"/>
      <c r="AQ26" s="366"/>
      <c r="AS26" s="366"/>
      <c r="AT26" s="366"/>
      <c r="AU26" s="366"/>
      <c r="AV26" s="366"/>
      <c r="AW26" s="366"/>
    </row>
    <row r="27" spans="2:49" ht="31.5" customHeight="1" thickBot="1">
      <c r="B27" s="55" t="s">
        <v>106</v>
      </c>
      <c r="C27" s="389"/>
      <c r="D27" s="395"/>
      <c r="E27" s="393"/>
      <c r="F27" s="48" t="s">
        <v>160</v>
      </c>
      <c r="G27" s="382"/>
      <c r="H27" s="381"/>
      <c r="I27" s="381"/>
      <c r="J27" s="381"/>
      <c r="K27" s="381"/>
      <c r="L27" s="51"/>
      <c r="M27" s="374"/>
      <c r="N27" s="374"/>
      <c r="O27" s="374"/>
      <c r="P27" s="374"/>
      <c r="Q27" s="374"/>
      <c r="R27" s="51"/>
      <c r="S27" s="374"/>
      <c r="T27" s="374"/>
      <c r="U27" s="374"/>
      <c r="V27" s="374"/>
      <c r="W27" s="374"/>
      <c r="X27" s="191" t="s">
        <v>288</v>
      </c>
      <c r="Z27" s="367"/>
      <c r="AA27" s="367"/>
      <c r="AB27" s="367"/>
      <c r="AC27" s="367"/>
      <c r="AD27" s="367"/>
      <c r="AF27" s="367"/>
      <c r="AG27" s="367"/>
      <c r="AH27" s="367"/>
      <c r="AI27" s="367"/>
      <c r="AJ27" s="367"/>
      <c r="AM27" s="367"/>
      <c r="AN27" s="367"/>
      <c r="AO27" s="367"/>
      <c r="AP27" s="367"/>
      <c r="AQ27" s="367"/>
      <c r="AS27" s="367"/>
      <c r="AT27" s="367"/>
      <c r="AU27" s="367"/>
      <c r="AV27" s="367"/>
      <c r="AW27" s="367"/>
    </row>
    <row r="28" spans="2:49" ht="31.5" customHeight="1">
      <c r="B28" s="54" t="s">
        <v>107</v>
      </c>
      <c r="C28" s="56" t="s">
        <v>50</v>
      </c>
      <c r="D28" s="394" t="s">
        <v>51</v>
      </c>
      <c r="E28" s="392">
        <v>8</v>
      </c>
      <c r="F28" s="12" t="s">
        <v>86</v>
      </c>
      <c r="G28" s="382">
        <f t="shared" ref="G28" si="123">H28+K28</f>
        <v>898</v>
      </c>
      <c r="H28" s="380">
        <v>558</v>
      </c>
      <c r="I28" s="380">
        <v>0</v>
      </c>
      <c r="J28" s="380">
        <v>328</v>
      </c>
      <c r="K28" s="380">
        <v>340</v>
      </c>
      <c r="L28" s="51"/>
      <c r="M28" s="384">
        <f t="shared" ref="M28" si="124">G28</f>
        <v>898</v>
      </c>
      <c r="N28" s="384">
        <f t="shared" ref="N28" si="125">H28</f>
        <v>558</v>
      </c>
      <c r="O28" s="384">
        <f t="shared" ref="O28" si="126">(H28*2+I28*1.25)/3</f>
        <v>372</v>
      </c>
      <c r="P28" s="384">
        <f t="shared" ref="P28" si="127">(H28*2+I28+J28)/4</f>
        <v>361</v>
      </c>
      <c r="Q28" s="384">
        <f t="shared" ref="Q28" si="128">J28</f>
        <v>328</v>
      </c>
      <c r="R28" s="51"/>
      <c r="S28" s="384">
        <f t="shared" ref="S28" si="129">H28*0.72+K28</f>
        <v>741.76</v>
      </c>
      <c r="T28" s="384">
        <f t="shared" ref="T28" si="130">H28*0.72</f>
        <v>401.76</v>
      </c>
      <c r="U28" s="384">
        <f t="shared" ref="U28" si="131">(H28*2*0.72+I28)/3</f>
        <v>267.83999999999997</v>
      </c>
      <c r="V28" s="384">
        <f t="shared" ref="V28" si="132">(H28*2*0.72+I28+J28*0.72)/4</f>
        <v>259.92</v>
      </c>
      <c r="W28" s="373">
        <f t="shared" ref="W28" si="133">U28</f>
        <v>267.83999999999997</v>
      </c>
      <c r="X28" s="191"/>
      <c r="Z28" s="366"/>
      <c r="AA28" s="366"/>
      <c r="AB28" s="366"/>
      <c r="AC28" s="366"/>
      <c r="AD28" s="366"/>
      <c r="AF28" s="366"/>
      <c r="AG28" s="366"/>
      <c r="AH28" s="366"/>
      <c r="AI28" s="366"/>
      <c r="AJ28" s="366"/>
      <c r="AM28" s="366"/>
      <c r="AN28" s="366"/>
      <c r="AO28" s="366"/>
      <c r="AP28" s="366"/>
      <c r="AQ28" s="366"/>
      <c r="AS28" s="366"/>
      <c r="AT28" s="366"/>
      <c r="AU28" s="366"/>
      <c r="AV28" s="366"/>
      <c r="AW28" s="366"/>
    </row>
    <row r="29" spans="2:49" ht="31.5" customHeight="1" thickBot="1">
      <c r="B29" s="55" t="s">
        <v>108</v>
      </c>
      <c r="C29" s="57" t="s">
        <v>38</v>
      </c>
      <c r="D29" s="395"/>
      <c r="E29" s="393"/>
      <c r="F29" s="48" t="s">
        <v>160</v>
      </c>
      <c r="G29" s="382"/>
      <c r="H29" s="381"/>
      <c r="I29" s="381"/>
      <c r="J29" s="381"/>
      <c r="K29" s="381"/>
      <c r="L29" s="51"/>
      <c r="M29" s="374"/>
      <c r="N29" s="374"/>
      <c r="O29" s="374"/>
      <c r="P29" s="374"/>
      <c r="Q29" s="374"/>
      <c r="R29" s="51"/>
      <c r="S29" s="374"/>
      <c r="T29" s="374"/>
      <c r="U29" s="374"/>
      <c r="V29" s="374"/>
      <c r="W29" s="374"/>
      <c r="X29" s="191" t="s">
        <v>288</v>
      </c>
      <c r="Z29" s="367"/>
      <c r="AA29" s="367"/>
      <c r="AB29" s="367"/>
      <c r="AC29" s="367"/>
      <c r="AD29" s="367"/>
      <c r="AF29" s="367"/>
      <c r="AG29" s="367"/>
      <c r="AH29" s="367"/>
      <c r="AI29" s="367"/>
      <c r="AJ29" s="367"/>
      <c r="AM29" s="367"/>
      <c r="AN29" s="367"/>
      <c r="AO29" s="367"/>
      <c r="AP29" s="367"/>
      <c r="AQ29" s="367"/>
      <c r="AS29" s="367"/>
      <c r="AT29" s="367"/>
      <c r="AU29" s="367"/>
      <c r="AV29" s="367"/>
      <c r="AW29" s="367"/>
    </row>
    <row r="30" spans="2:49" ht="31.5" customHeight="1">
      <c r="B30" s="54" t="s">
        <v>109</v>
      </c>
      <c r="C30" s="388" t="s">
        <v>52</v>
      </c>
      <c r="D30" s="394" t="s">
        <v>53</v>
      </c>
      <c r="E30" s="392">
        <v>10</v>
      </c>
      <c r="F30" s="12" t="s">
        <v>85</v>
      </c>
      <c r="G30" s="382">
        <f t="shared" ref="G30" si="134">H30+K30</f>
        <v>1118</v>
      </c>
      <c r="H30" s="380">
        <v>698</v>
      </c>
      <c r="I30" s="380">
        <v>0</v>
      </c>
      <c r="J30" s="380">
        <v>408</v>
      </c>
      <c r="K30" s="380">
        <v>420</v>
      </c>
      <c r="L30" s="51"/>
      <c r="M30" s="384">
        <f t="shared" ref="M30" si="135">G30</f>
        <v>1118</v>
      </c>
      <c r="N30" s="384">
        <f t="shared" ref="N30" si="136">H30</f>
        <v>698</v>
      </c>
      <c r="O30" s="384">
        <v>466</v>
      </c>
      <c r="P30" s="384">
        <f t="shared" ref="P30" si="137">(H30*2+I30+J30)/4</f>
        <v>451</v>
      </c>
      <c r="Q30" s="384">
        <f t="shared" ref="Q30" si="138">J30</f>
        <v>408</v>
      </c>
      <c r="R30" s="51"/>
      <c r="S30" s="384">
        <f t="shared" ref="S30" si="139">H30*0.72+K30</f>
        <v>922.56</v>
      </c>
      <c r="T30" s="384">
        <f t="shared" ref="T30" si="140">H30*0.72</f>
        <v>502.56</v>
      </c>
      <c r="U30" s="384">
        <f t="shared" ref="U30" si="141">(H30*2*0.72+I30)/3</f>
        <v>335.04</v>
      </c>
      <c r="V30" s="384">
        <f t="shared" ref="V30" si="142">(H30*2*0.72+I30+J30*0.72)/4</f>
        <v>324.72000000000003</v>
      </c>
      <c r="W30" s="373">
        <f t="shared" ref="W30" si="143">U30</f>
        <v>335.04</v>
      </c>
      <c r="X30" s="191"/>
      <c r="Z30" s="364">
        <f>M30+60</f>
        <v>1178</v>
      </c>
      <c r="AA30" s="364">
        <f>N30+30</f>
        <v>728</v>
      </c>
      <c r="AB30" s="364">
        <f>O30+20</f>
        <v>486</v>
      </c>
      <c r="AC30" s="364">
        <f>P30+15</f>
        <v>466</v>
      </c>
      <c r="AD30" s="364">
        <f>Q30</f>
        <v>408</v>
      </c>
      <c r="AF30" s="362">
        <f>S30+40</f>
        <v>962.56</v>
      </c>
      <c r="AG30" s="362">
        <f>T30+20</f>
        <v>522.55999999999995</v>
      </c>
      <c r="AH30" s="362">
        <f>U30+13.33</f>
        <v>348.37</v>
      </c>
      <c r="AI30" s="362">
        <f>V30+10</f>
        <v>334.72</v>
      </c>
      <c r="AJ30" s="362">
        <f>AH30</f>
        <v>348.37</v>
      </c>
      <c r="AM30" s="364">
        <f>Z30+60</f>
        <v>1238</v>
      </c>
      <c r="AN30" s="364">
        <f>AA30+30</f>
        <v>758</v>
      </c>
      <c r="AO30" s="364">
        <f>AB30+20</f>
        <v>506</v>
      </c>
      <c r="AP30" s="364">
        <f>AC30+15</f>
        <v>481</v>
      </c>
      <c r="AQ30" s="364">
        <f>AD30</f>
        <v>408</v>
      </c>
      <c r="AS30" s="362">
        <f>AF30+60</f>
        <v>1022.56</v>
      </c>
      <c r="AT30" s="362">
        <f>AG30+30</f>
        <v>552.55999999999995</v>
      </c>
      <c r="AU30" s="362">
        <f>AH30+20</f>
        <v>368.37</v>
      </c>
      <c r="AV30" s="362">
        <f>AI30+15</f>
        <v>349.72</v>
      </c>
      <c r="AW30" s="362">
        <f>AU30</f>
        <v>368.37</v>
      </c>
    </row>
    <row r="31" spans="2:49" ht="31.5" customHeight="1" thickBot="1">
      <c r="B31" s="55" t="s">
        <v>110</v>
      </c>
      <c r="C31" s="389"/>
      <c r="D31" s="395"/>
      <c r="E31" s="393"/>
      <c r="F31" s="48" t="s">
        <v>161</v>
      </c>
      <c r="G31" s="382"/>
      <c r="H31" s="381"/>
      <c r="I31" s="381"/>
      <c r="J31" s="381"/>
      <c r="K31" s="381"/>
      <c r="L31" s="51"/>
      <c r="M31" s="374"/>
      <c r="N31" s="374"/>
      <c r="O31" s="374"/>
      <c r="P31" s="374"/>
      <c r="Q31" s="374"/>
      <c r="R31" s="51"/>
      <c r="S31" s="374"/>
      <c r="T31" s="374"/>
      <c r="U31" s="374"/>
      <c r="V31" s="374"/>
      <c r="W31" s="374"/>
      <c r="X31" s="191" t="s">
        <v>288</v>
      </c>
      <c r="Z31" s="365"/>
      <c r="AA31" s="365"/>
      <c r="AB31" s="365"/>
      <c r="AC31" s="365"/>
      <c r="AD31" s="365"/>
      <c r="AF31" s="363"/>
      <c r="AG31" s="363"/>
      <c r="AH31" s="363"/>
      <c r="AI31" s="363"/>
      <c r="AJ31" s="363"/>
      <c r="AM31" s="365"/>
      <c r="AN31" s="365"/>
      <c r="AO31" s="365"/>
      <c r="AP31" s="365"/>
      <c r="AQ31" s="365"/>
      <c r="AS31" s="363"/>
      <c r="AT31" s="363"/>
      <c r="AU31" s="363"/>
      <c r="AV31" s="363"/>
      <c r="AW31" s="363"/>
    </row>
    <row r="32" spans="2:49" ht="34.9" customHeight="1">
      <c r="B32" s="54" t="s">
        <v>111</v>
      </c>
      <c r="C32" s="56" t="s">
        <v>54</v>
      </c>
      <c r="D32" s="52" t="s">
        <v>88</v>
      </c>
      <c r="E32" s="392">
        <v>12</v>
      </c>
      <c r="F32" s="12" t="s">
        <v>85</v>
      </c>
      <c r="G32" s="382">
        <f t="shared" ref="G32" si="144">H32+K32</f>
        <v>1368</v>
      </c>
      <c r="H32" s="380">
        <v>868</v>
      </c>
      <c r="I32" s="380">
        <v>95</v>
      </c>
      <c r="J32" s="380">
        <v>558</v>
      </c>
      <c r="K32" s="380">
        <v>500</v>
      </c>
      <c r="L32" s="51"/>
      <c r="M32" s="384">
        <f t="shared" ref="M32" si="145">G32</f>
        <v>1368</v>
      </c>
      <c r="N32" s="384">
        <f t="shared" ref="N32" si="146">H32</f>
        <v>868</v>
      </c>
      <c r="O32" s="384">
        <v>619</v>
      </c>
      <c r="P32" s="384">
        <f t="shared" ref="P32" si="147">(H32*2+I32+J32)/4</f>
        <v>597.25</v>
      </c>
      <c r="Q32" s="384">
        <f>J32</f>
        <v>558</v>
      </c>
      <c r="R32" s="51"/>
      <c r="S32" s="384">
        <f t="shared" ref="S32" si="148">H32*0.72+K32</f>
        <v>1124.96</v>
      </c>
      <c r="T32" s="384">
        <f t="shared" ref="T32" si="149">H32*0.72</f>
        <v>624.95999999999992</v>
      </c>
      <c r="U32" s="384">
        <f t="shared" ref="U32" si="150">(H32*2*0.72+I32)/3</f>
        <v>448.30666666666662</v>
      </c>
      <c r="V32" s="384">
        <f t="shared" ref="V32" si="151">(H32*2*0.72+I32+J32*0.72)/4</f>
        <v>436.66999999999996</v>
      </c>
      <c r="W32" s="373">
        <f t="shared" ref="W32" si="152">U32</f>
        <v>448.30666666666662</v>
      </c>
      <c r="X32" s="191"/>
      <c r="Z32" s="364">
        <f t="shared" ref="Z32" si="153">M32+60</f>
        <v>1428</v>
      </c>
      <c r="AA32" s="364">
        <f t="shared" ref="AA32" si="154">N32+30</f>
        <v>898</v>
      </c>
      <c r="AB32" s="364">
        <f t="shared" ref="AB32" si="155">O32+20</f>
        <v>639</v>
      </c>
      <c r="AC32" s="364">
        <f t="shared" ref="AC32" si="156">P32+15</f>
        <v>612.25</v>
      </c>
      <c r="AD32" s="364">
        <f t="shared" ref="AD32" si="157">Q32</f>
        <v>558</v>
      </c>
      <c r="AF32" s="362">
        <f>S32+40</f>
        <v>1164.96</v>
      </c>
      <c r="AG32" s="362">
        <f t="shared" ref="AG32" si="158">T32+20</f>
        <v>644.95999999999992</v>
      </c>
      <c r="AH32" s="362">
        <f>U32+13.33</f>
        <v>461.6366666666666</v>
      </c>
      <c r="AI32" s="362">
        <f t="shared" ref="AI32" si="159">V32+10</f>
        <v>446.66999999999996</v>
      </c>
      <c r="AJ32" s="362">
        <f t="shared" ref="AJ32" si="160">AH32</f>
        <v>461.6366666666666</v>
      </c>
      <c r="AM32" s="364">
        <f t="shared" ref="AM32" si="161">Z32+60</f>
        <v>1488</v>
      </c>
      <c r="AN32" s="364">
        <f t="shared" ref="AN32" si="162">AA32+30</f>
        <v>928</v>
      </c>
      <c r="AO32" s="364">
        <f t="shared" ref="AO32" si="163">AB32+20</f>
        <v>659</v>
      </c>
      <c r="AP32" s="364">
        <f t="shared" ref="AP32" si="164">AC32+15</f>
        <v>627.25</v>
      </c>
      <c r="AQ32" s="364">
        <f t="shared" ref="AQ32" si="165">AD32</f>
        <v>558</v>
      </c>
      <c r="AS32" s="362">
        <f t="shared" ref="AS32" si="166">AF32+60</f>
        <v>1224.96</v>
      </c>
      <c r="AT32" s="362">
        <f t="shared" ref="AT32" si="167">AG32+30</f>
        <v>674.95999999999992</v>
      </c>
      <c r="AU32" s="362">
        <f t="shared" ref="AU32" si="168">AH32+20</f>
        <v>481.6366666666666</v>
      </c>
      <c r="AV32" s="362">
        <f t="shared" ref="AV32" si="169">AI32+15</f>
        <v>461.66999999999996</v>
      </c>
      <c r="AW32" s="362">
        <f t="shared" ref="AW32" si="170">AU32</f>
        <v>481.6366666666666</v>
      </c>
    </row>
    <row r="33" spans="2:49" ht="31.5" customHeight="1" thickBot="1">
      <c r="B33" s="55" t="s">
        <v>112</v>
      </c>
      <c r="C33" s="57" t="s">
        <v>38</v>
      </c>
      <c r="D33" s="11" t="s">
        <v>55</v>
      </c>
      <c r="E33" s="393"/>
      <c r="F33" s="48" t="s">
        <v>160</v>
      </c>
      <c r="G33" s="382"/>
      <c r="H33" s="381"/>
      <c r="I33" s="381"/>
      <c r="J33" s="381"/>
      <c r="K33" s="381"/>
      <c r="L33" s="51"/>
      <c r="M33" s="374"/>
      <c r="N33" s="374"/>
      <c r="O33" s="374"/>
      <c r="P33" s="374"/>
      <c r="Q33" s="374"/>
      <c r="R33" s="51"/>
      <c r="S33" s="374"/>
      <c r="T33" s="374"/>
      <c r="U33" s="374"/>
      <c r="V33" s="374"/>
      <c r="W33" s="374"/>
      <c r="X33" s="191" t="s">
        <v>288</v>
      </c>
      <c r="Z33" s="365"/>
      <c r="AA33" s="365"/>
      <c r="AB33" s="365"/>
      <c r="AC33" s="365"/>
      <c r="AD33" s="365"/>
      <c r="AF33" s="363"/>
      <c r="AG33" s="363"/>
      <c r="AH33" s="363"/>
      <c r="AI33" s="363"/>
      <c r="AJ33" s="363"/>
      <c r="AM33" s="365"/>
      <c r="AN33" s="365"/>
      <c r="AO33" s="365"/>
      <c r="AP33" s="365"/>
      <c r="AQ33" s="365"/>
      <c r="AS33" s="363"/>
      <c r="AT33" s="363"/>
      <c r="AU33" s="363"/>
      <c r="AV33" s="363"/>
      <c r="AW33" s="363"/>
    </row>
    <row r="34" spans="2:49" ht="31.5" customHeight="1">
      <c r="B34" s="346" t="s">
        <v>113</v>
      </c>
      <c r="C34" s="56" t="s">
        <v>56</v>
      </c>
      <c r="D34" s="394" t="s">
        <v>57</v>
      </c>
      <c r="E34" s="392">
        <v>10</v>
      </c>
      <c r="F34" s="12" t="s">
        <v>40</v>
      </c>
      <c r="G34" s="382">
        <f t="shared" ref="G34" si="171">H34+K34</f>
        <v>1178</v>
      </c>
      <c r="H34" s="380">
        <v>758</v>
      </c>
      <c r="I34" s="380">
        <v>0</v>
      </c>
      <c r="J34" s="380">
        <v>408</v>
      </c>
      <c r="K34" s="380">
        <v>420</v>
      </c>
      <c r="L34" s="51"/>
      <c r="M34" s="384">
        <f t="shared" ref="M34" si="172">G34</f>
        <v>1178</v>
      </c>
      <c r="N34" s="384">
        <f t="shared" ref="N34" si="173">H34</f>
        <v>758</v>
      </c>
      <c r="O34" s="384">
        <v>506</v>
      </c>
      <c r="P34" s="384">
        <f t="shared" ref="P34" si="174">(H34*2+I34+J34)/4</f>
        <v>481</v>
      </c>
      <c r="Q34" s="384">
        <f t="shared" ref="Q34" si="175">J34</f>
        <v>408</v>
      </c>
      <c r="R34" s="51"/>
      <c r="S34" s="384">
        <f t="shared" ref="S34" si="176">H34*0.72+K34</f>
        <v>965.76</v>
      </c>
      <c r="T34" s="384">
        <f t="shared" ref="T34" si="177">H34*0.72</f>
        <v>545.76</v>
      </c>
      <c r="U34" s="384">
        <f t="shared" ref="U34" si="178">(H34*2*0.72+I34)/3</f>
        <v>363.84</v>
      </c>
      <c r="V34" s="384">
        <f t="shared" ref="V34" si="179">(H34*2*0.72+I34+J34*0.72)/4</f>
        <v>346.32</v>
      </c>
      <c r="W34" s="373">
        <f t="shared" ref="W34" si="180">U34</f>
        <v>363.84</v>
      </c>
      <c r="X34" s="191"/>
      <c r="Z34" s="364">
        <f t="shared" ref="Z34" si="181">M34+60</f>
        <v>1238</v>
      </c>
      <c r="AA34" s="364">
        <f t="shared" ref="AA34" si="182">N34+30</f>
        <v>788</v>
      </c>
      <c r="AB34" s="364">
        <f t="shared" ref="AB34" si="183">O34+20</f>
        <v>526</v>
      </c>
      <c r="AC34" s="364">
        <f t="shared" ref="AC34" si="184">P34+15</f>
        <v>496</v>
      </c>
      <c r="AD34" s="364">
        <f t="shared" ref="AD34" si="185">Q34</f>
        <v>408</v>
      </c>
      <c r="AF34" s="362">
        <f t="shared" ref="AF34" si="186">S34+40</f>
        <v>1005.76</v>
      </c>
      <c r="AG34" s="362">
        <f t="shared" ref="AG34" si="187">T34+20</f>
        <v>565.76</v>
      </c>
      <c r="AH34" s="362">
        <f t="shared" ref="AH34" si="188">U34+13.33</f>
        <v>377.16999999999996</v>
      </c>
      <c r="AI34" s="362">
        <f t="shared" ref="AI34" si="189">V34+10</f>
        <v>356.32</v>
      </c>
      <c r="AJ34" s="362">
        <f t="shared" ref="AJ34" si="190">AH34</f>
        <v>377.16999999999996</v>
      </c>
      <c r="AM34" s="364">
        <f t="shared" ref="AM34" si="191">Z34+60</f>
        <v>1298</v>
      </c>
      <c r="AN34" s="364">
        <f t="shared" ref="AN34" si="192">AA34+30</f>
        <v>818</v>
      </c>
      <c r="AO34" s="364">
        <f t="shared" ref="AO34" si="193">AB34+20</f>
        <v>546</v>
      </c>
      <c r="AP34" s="364">
        <f t="shared" ref="AP34" si="194">AC34+15</f>
        <v>511</v>
      </c>
      <c r="AQ34" s="364">
        <f t="shared" ref="AQ34" si="195">AD34</f>
        <v>408</v>
      </c>
      <c r="AS34" s="362">
        <f t="shared" ref="AS34" si="196">AF34+60</f>
        <v>1065.76</v>
      </c>
      <c r="AT34" s="362">
        <f t="shared" ref="AT34" si="197">AG34+30</f>
        <v>595.76</v>
      </c>
      <c r="AU34" s="362">
        <f t="shared" ref="AU34" si="198">AH34+20</f>
        <v>397.16999999999996</v>
      </c>
      <c r="AV34" s="362">
        <f t="shared" ref="AV34" si="199">AI34+15</f>
        <v>371.32</v>
      </c>
      <c r="AW34" s="362">
        <f t="shared" ref="AW34" si="200">AU34</f>
        <v>397.16999999999996</v>
      </c>
    </row>
    <row r="35" spans="2:49" ht="31.5" customHeight="1" thickBot="1">
      <c r="B35" s="346"/>
      <c r="C35" s="57" t="s">
        <v>38</v>
      </c>
      <c r="D35" s="395"/>
      <c r="E35" s="393"/>
      <c r="F35" s="49" t="s">
        <v>162</v>
      </c>
      <c r="G35" s="382"/>
      <c r="H35" s="381"/>
      <c r="I35" s="381"/>
      <c r="J35" s="381"/>
      <c r="K35" s="381"/>
      <c r="L35" s="51"/>
      <c r="M35" s="374"/>
      <c r="N35" s="374"/>
      <c r="O35" s="374"/>
      <c r="P35" s="374"/>
      <c r="Q35" s="374"/>
      <c r="R35" s="51"/>
      <c r="S35" s="374"/>
      <c r="T35" s="374"/>
      <c r="U35" s="374"/>
      <c r="V35" s="374"/>
      <c r="W35" s="374"/>
      <c r="X35" s="191" t="s">
        <v>288</v>
      </c>
      <c r="Z35" s="365"/>
      <c r="AA35" s="365"/>
      <c r="AB35" s="365"/>
      <c r="AC35" s="365"/>
      <c r="AD35" s="365"/>
      <c r="AF35" s="363"/>
      <c r="AG35" s="363"/>
      <c r="AH35" s="363"/>
      <c r="AI35" s="363"/>
      <c r="AJ35" s="363"/>
      <c r="AM35" s="365"/>
      <c r="AN35" s="365"/>
      <c r="AO35" s="365"/>
      <c r="AP35" s="365"/>
      <c r="AQ35" s="365"/>
      <c r="AS35" s="363"/>
      <c r="AT35" s="363"/>
      <c r="AU35" s="363"/>
      <c r="AV35" s="363"/>
      <c r="AW35" s="363"/>
    </row>
    <row r="36" spans="2:49" ht="31.5" customHeight="1">
      <c r="B36" s="346" t="s">
        <v>114</v>
      </c>
      <c r="C36" s="56" t="s">
        <v>58</v>
      </c>
      <c r="D36" s="394" t="s">
        <v>59</v>
      </c>
      <c r="E36" s="392">
        <v>11</v>
      </c>
      <c r="F36" s="12" t="s">
        <v>40</v>
      </c>
      <c r="G36" s="382">
        <f t="shared" ref="G36" si="201">H36+K36</f>
        <v>1288</v>
      </c>
      <c r="H36" s="380">
        <v>828</v>
      </c>
      <c r="I36" s="380">
        <v>0</v>
      </c>
      <c r="J36" s="380">
        <v>438</v>
      </c>
      <c r="K36" s="380">
        <v>460</v>
      </c>
      <c r="L36" s="51"/>
      <c r="M36" s="384">
        <f t="shared" ref="M36" si="202">G36</f>
        <v>1288</v>
      </c>
      <c r="N36" s="384">
        <f t="shared" ref="N36" si="203">H36</f>
        <v>828</v>
      </c>
      <c r="O36" s="384">
        <f t="shared" ref="O36" si="204">(H36*2+I36*1.25)/3</f>
        <v>552</v>
      </c>
      <c r="P36" s="384">
        <f t="shared" ref="P36" si="205">(H36*2+I36+J36)/4</f>
        <v>523.5</v>
      </c>
      <c r="Q36" s="384">
        <f t="shared" ref="Q36" si="206">J36</f>
        <v>438</v>
      </c>
      <c r="R36" s="51"/>
      <c r="S36" s="384">
        <f t="shared" ref="S36" si="207">H36*0.72+K36</f>
        <v>1056.1599999999999</v>
      </c>
      <c r="T36" s="384">
        <f t="shared" ref="T36" si="208">H36*0.72</f>
        <v>596.16</v>
      </c>
      <c r="U36" s="384">
        <f t="shared" ref="U36" si="209">(H36*2*0.72+I36)/3</f>
        <v>397.44</v>
      </c>
      <c r="V36" s="384">
        <f t="shared" ref="V36" si="210">(H36*2*0.72+I36+J36*0.72)/4</f>
        <v>376.91999999999996</v>
      </c>
      <c r="W36" s="373">
        <f t="shared" ref="W36" si="211">U36</f>
        <v>397.44</v>
      </c>
      <c r="X36" s="191"/>
      <c r="Z36" s="364">
        <f t="shared" ref="Z36" si="212">M36+60</f>
        <v>1348</v>
      </c>
      <c r="AA36" s="364">
        <f t="shared" ref="AA36" si="213">N36+30</f>
        <v>858</v>
      </c>
      <c r="AB36" s="364">
        <f t="shared" ref="AB36" si="214">O36+20</f>
        <v>572</v>
      </c>
      <c r="AC36" s="364">
        <f t="shared" ref="AC36" si="215">P36+15</f>
        <v>538.5</v>
      </c>
      <c r="AD36" s="364">
        <f t="shared" ref="AD36" si="216">Q36</f>
        <v>438</v>
      </c>
      <c r="AF36" s="362">
        <f t="shared" ref="AF36" si="217">S36+40</f>
        <v>1096.1599999999999</v>
      </c>
      <c r="AG36" s="362">
        <f t="shared" ref="AG36" si="218">T36+20</f>
        <v>616.16</v>
      </c>
      <c r="AH36" s="362">
        <f t="shared" ref="AH36" si="219">U36+13.33</f>
        <v>410.77</v>
      </c>
      <c r="AI36" s="362">
        <f t="shared" ref="AI36" si="220">V36+10</f>
        <v>386.91999999999996</v>
      </c>
      <c r="AJ36" s="362">
        <f t="shared" ref="AJ36" si="221">AH36</f>
        <v>410.77</v>
      </c>
      <c r="AM36" s="364">
        <f t="shared" ref="AM36" si="222">Z36+60</f>
        <v>1408</v>
      </c>
      <c r="AN36" s="364">
        <f t="shared" ref="AN36" si="223">AA36+30</f>
        <v>888</v>
      </c>
      <c r="AO36" s="364">
        <f t="shared" ref="AO36" si="224">AB36+20</f>
        <v>592</v>
      </c>
      <c r="AP36" s="364">
        <f t="shared" ref="AP36" si="225">AC36+15</f>
        <v>553.5</v>
      </c>
      <c r="AQ36" s="364">
        <f t="shared" ref="AQ36" si="226">AD36</f>
        <v>438</v>
      </c>
      <c r="AS36" s="362">
        <f t="shared" ref="AS36" si="227">AF36+60</f>
        <v>1156.1599999999999</v>
      </c>
      <c r="AT36" s="362">
        <f t="shared" ref="AT36" si="228">AG36+30</f>
        <v>646.16</v>
      </c>
      <c r="AU36" s="362">
        <f t="shared" ref="AU36" si="229">AH36+20</f>
        <v>430.77</v>
      </c>
      <c r="AV36" s="362">
        <f t="shared" ref="AV36" si="230">AI36+15</f>
        <v>401.91999999999996</v>
      </c>
      <c r="AW36" s="362">
        <f t="shared" ref="AW36" si="231">AU36</f>
        <v>430.77</v>
      </c>
    </row>
    <row r="37" spans="2:49" ht="31.5" customHeight="1" thickBot="1">
      <c r="B37" s="346"/>
      <c r="C37" s="57" t="s">
        <v>38</v>
      </c>
      <c r="D37" s="395"/>
      <c r="E37" s="393"/>
      <c r="F37" s="49" t="s">
        <v>162</v>
      </c>
      <c r="G37" s="382"/>
      <c r="H37" s="381"/>
      <c r="I37" s="381"/>
      <c r="J37" s="381"/>
      <c r="K37" s="381"/>
      <c r="L37" s="51"/>
      <c r="M37" s="374"/>
      <c r="N37" s="374"/>
      <c r="O37" s="374"/>
      <c r="P37" s="374"/>
      <c r="Q37" s="374"/>
      <c r="R37" s="51"/>
      <c r="S37" s="374"/>
      <c r="T37" s="374"/>
      <c r="U37" s="374"/>
      <c r="V37" s="374"/>
      <c r="W37" s="374"/>
      <c r="X37" s="191" t="s">
        <v>288</v>
      </c>
      <c r="Z37" s="365"/>
      <c r="AA37" s="365"/>
      <c r="AB37" s="365"/>
      <c r="AC37" s="365"/>
      <c r="AD37" s="365"/>
      <c r="AF37" s="363"/>
      <c r="AG37" s="363"/>
      <c r="AH37" s="363"/>
      <c r="AI37" s="363"/>
      <c r="AJ37" s="363"/>
      <c r="AM37" s="365"/>
      <c r="AN37" s="365"/>
      <c r="AO37" s="365"/>
      <c r="AP37" s="365"/>
      <c r="AQ37" s="365"/>
      <c r="AS37" s="363"/>
      <c r="AT37" s="363"/>
      <c r="AU37" s="363"/>
      <c r="AV37" s="363"/>
      <c r="AW37" s="363"/>
    </row>
    <row r="38" spans="2:49" ht="31.5" customHeight="1">
      <c r="B38" s="346" t="s">
        <v>115</v>
      </c>
      <c r="C38" s="56" t="s">
        <v>60</v>
      </c>
      <c r="D38" s="52" t="s">
        <v>61</v>
      </c>
      <c r="E38" s="392">
        <v>11</v>
      </c>
      <c r="F38" s="12" t="s">
        <v>40</v>
      </c>
      <c r="G38" s="382">
        <f t="shared" ref="G38" si="232">H38+K38</f>
        <v>1388</v>
      </c>
      <c r="H38" s="380">
        <v>928</v>
      </c>
      <c r="I38" s="380">
        <v>95</v>
      </c>
      <c r="J38" s="380">
        <v>558</v>
      </c>
      <c r="K38" s="380">
        <v>460</v>
      </c>
      <c r="L38" s="51"/>
      <c r="M38" s="384">
        <f t="shared" ref="M38" si="233">G38</f>
        <v>1388</v>
      </c>
      <c r="N38" s="384">
        <f t="shared" ref="N38" si="234">H38</f>
        <v>928</v>
      </c>
      <c r="O38" s="384">
        <v>659</v>
      </c>
      <c r="P38" s="384">
        <f t="shared" ref="P38" si="235">(H38*2+I38+J38)/4</f>
        <v>627.25</v>
      </c>
      <c r="Q38" s="384">
        <f t="shared" ref="Q38" si="236">J38</f>
        <v>558</v>
      </c>
      <c r="R38" s="51"/>
      <c r="S38" s="384">
        <f t="shared" ref="S38" si="237">H38*0.72+K38</f>
        <v>1128.1599999999999</v>
      </c>
      <c r="T38" s="384">
        <f t="shared" ref="T38" si="238">H38*0.72</f>
        <v>668.16</v>
      </c>
      <c r="U38" s="384">
        <f t="shared" ref="U38" si="239">(H38*2*0.72+I38)/3</f>
        <v>477.10666666666663</v>
      </c>
      <c r="V38" s="384">
        <f t="shared" ref="V38" si="240">(H38*2*0.72+I38+J38*0.72)/4</f>
        <v>458.27</v>
      </c>
      <c r="W38" s="373">
        <f t="shared" ref="W38" si="241">U38</f>
        <v>477.10666666666663</v>
      </c>
      <c r="X38" s="191"/>
      <c r="Z38" s="364">
        <f t="shared" ref="Z38" si="242">M38+60</f>
        <v>1448</v>
      </c>
      <c r="AA38" s="364">
        <f t="shared" ref="AA38" si="243">N38+30</f>
        <v>958</v>
      </c>
      <c r="AB38" s="364">
        <f t="shared" ref="AB38" si="244">O38+20</f>
        <v>679</v>
      </c>
      <c r="AC38" s="364">
        <f t="shared" ref="AC38" si="245">P38+15</f>
        <v>642.25</v>
      </c>
      <c r="AD38" s="364">
        <f t="shared" ref="AD38" si="246">Q38</f>
        <v>558</v>
      </c>
      <c r="AF38" s="362">
        <f t="shared" ref="AF38" si="247">S38+40</f>
        <v>1168.1599999999999</v>
      </c>
      <c r="AG38" s="362">
        <f t="shared" ref="AG38" si="248">T38+20</f>
        <v>688.16</v>
      </c>
      <c r="AH38" s="362">
        <f t="shared" ref="AH38" si="249">U38+13.33</f>
        <v>490.43666666666661</v>
      </c>
      <c r="AI38" s="362">
        <f t="shared" ref="AI38" si="250">V38+10</f>
        <v>468.27</v>
      </c>
      <c r="AJ38" s="362">
        <f t="shared" ref="AJ38" si="251">AH38</f>
        <v>490.43666666666661</v>
      </c>
      <c r="AM38" s="364">
        <f t="shared" ref="AM38" si="252">Z38+60</f>
        <v>1508</v>
      </c>
      <c r="AN38" s="364">
        <f t="shared" ref="AN38" si="253">AA38+30</f>
        <v>988</v>
      </c>
      <c r="AO38" s="364">
        <f t="shared" ref="AO38" si="254">AB38+20</f>
        <v>699</v>
      </c>
      <c r="AP38" s="364">
        <f t="shared" ref="AP38" si="255">AC38+15</f>
        <v>657.25</v>
      </c>
      <c r="AQ38" s="364">
        <f t="shared" ref="AQ38" si="256">AD38</f>
        <v>558</v>
      </c>
      <c r="AS38" s="362">
        <f t="shared" ref="AS38" si="257">AF38+60</f>
        <v>1228.1599999999999</v>
      </c>
      <c r="AT38" s="362">
        <f t="shared" ref="AT38" si="258">AG38+30</f>
        <v>718.16</v>
      </c>
      <c r="AU38" s="362">
        <f t="shared" ref="AU38" si="259">AH38+20</f>
        <v>510.43666666666661</v>
      </c>
      <c r="AV38" s="362">
        <f t="shared" ref="AV38" si="260">AI38+15</f>
        <v>483.27</v>
      </c>
      <c r="AW38" s="362">
        <f t="shared" ref="AW38" si="261">AU38</f>
        <v>510.43666666666661</v>
      </c>
    </row>
    <row r="39" spans="2:49" ht="31.5" customHeight="1" thickBot="1">
      <c r="B39" s="346"/>
      <c r="C39" s="57" t="s">
        <v>38</v>
      </c>
      <c r="D39" s="11" t="s">
        <v>62</v>
      </c>
      <c r="E39" s="393"/>
      <c r="F39" s="49" t="s">
        <v>163</v>
      </c>
      <c r="G39" s="382"/>
      <c r="H39" s="381"/>
      <c r="I39" s="381"/>
      <c r="J39" s="381"/>
      <c r="K39" s="381"/>
      <c r="L39" s="51"/>
      <c r="M39" s="374"/>
      <c r="N39" s="374"/>
      <c r="O39" s="374"/>
      <c r="P39" s="374"/>
      <c r="Q39" s="374"/>
      <c r="R39" s="51"/>
      <c r="S39" s="374"/>
      <c r="T39" s="374"/>
      <c r="U39" s="374"/>
      <c r="V39" s="374"/>
      <c r="W39" s="374"/>
      <c r="X39" s="191" t="s">
        <v>288</v>
      </c>
      <c r="Z39" s="365"/>
      <c r="AA39" s="365"/>
      <c r="AB39" s="365"/>
      <c r="AC39" s="365"/>
      <c r="AD39" s="365"/>
      <c r="AF39" s="363"/>
      <c r="AG39" s="363"/>
      <c r="AH39" s="363"/>
      <c r="AI39" s="363"/>
      <c r="AJ39" s="363"/>
      <c r="AM39" s="365"/>
      <c r="AN39" s="365"/>
      <c r="AO39" s="365"/>
      <c r="AP39" s="365"/>
      <c r="AQ39" s="365"/>
      <c r="AS39" s="363"/>
      <c r="AT39" s="363"/>
      <c r="AU39" s="363"/>
      <c r="AV39" s="363"/>
      <c r="AW39" s="363"/>
    </row>
    <row r="40" spans="2:49" ht="40.9" customHeight="1">
      <c r="B40" s="346" t="s">
        <v>116</v>
      </c>
      <c r="C40" s="53" t="s">
        <v>63</v>
      </c>
      <c r="D40" s="13" t="s">
        <v>88</v>
      </c>
      <c r="E40" s="392">
        <v>12</v>
      </c>
      <c r="F40" s="50" t="s">
        <v>40</v>
      </c>
      <c r="G40" s="382">
        <f t="shared" ref="G40" si="262">H40+K40</f>
        <v>1498</v>
      </c>
      <c r="H40" s="380">
        <v>998</v>
      </c>
      <c r="I40" s="380">
        <v>95</v>
      </c>
      <c r="J40" s="380">
        <v>578</v>
      </c>
      <c r="K40" s="380">
        <v>500</v>
      </c>
      <c r="L40" s="51"/>
      <c r="M40" s="384">
        <f t="shared" ref="M40" si="263">G40</f>
        <v>1498</v>
      </c>
      <c r="N40" s="384">
        <f t="shared" ref="N40" si="264">H40</f>
        <v>998</v>
      </c>
      <c r="O40" s="384">
        <v>705</v>
      </c>
      <c r="P40" s="384">
        <f t="shared" ref="P40" si="265">(H40*2+I40+J40)/4</f>
        <v>667.25</v>
      </c>
      <c r="Q40" s="384">
        <f t="shared" ref="Q40" si="266">J40</f>
        <v>578</v>
      </c>
      <c r="R40" s="51"/>
      <c r="S40" s="384">
        <f t="shared" ref="S40" si="267">H40*0.72+K40</f>
        <v>1218.56</v>
      </c>
      <c r="T40" s="384">
        <f t="shared" ref="T40" si="268">H40*0.72</f>
        <v>718.56</v>
      </c>
      <c r="U40" s="384">
        <f t="shared" ref="U40" si="269">(H40*2*0.72+I40)/3</f>
        <v>510.70666666666665</v>
      </c>
      <c r="V40" s="384">
        <f t="shared" ref="V40" si="270">(H40*2*0.72+I40+J40*0.72)/4</f>
        <v>487.06999999999994</v>
      </c>
      <c r="W40" s="373">
        <f t="shared" ref="W40" si="271">U40</f>
        <v>510.70666666666665</v>
      </c>
      <c r="X40" s="191"/>
      <c r="Z40" s="364">
        <f t="shared" ref="Z40" si="272">M40+60</f>
        <v>1558</v>
      </c>
      <c r="AA40" s="364">
        <f t="shared" ref="AA40" si="273">N40+30</f>
        <v>1028</v>
      </c>
      <c r="AB40" s="364">
        <f t="shared" ref="AB40" si="274">O40+20</f>
        <v>725</v>
      </c>
      <c r="AC40" s="364">
        <f t="shared" ref="AC40" si="275">P40+15</f>
        <v>682.25</v>
      </c>
      <c r="AD40" s="364">
        <f t="shared" ref="AD40" si="276">Q40</f>
        <v>578</v>
      </c>
      <c r="AF40" s="362">
        <f t="shared" ref="AF40" si="277">S40+40</f>
        <v>1258.56</v>
      </c>
      <c r="AG40" s="362">
        <f t="shared" ref="AG40" si="278">T40+20</f>
        <v>738.56</v>
      </c>
      <c r="AH40" s="362">
        <f t="shared" ref="AH40" si="279">U40+13.33</f>
        <v>524.03666666666663</v>
      </c>
      <c r="AI40" s="362">
        <f t="shared" ref="AI40" si="280">V40+10</f>
        <v>497.06999999999994</v>
      </c>
      <c r="AJ40" s="362">
        <f t="shared" ref="AJ40" si="281">AH40</f>
        <v>524.03666666666663</v>
      </c>
      <c r="AM40" s="364">
        <f t="shared" ref="AM40" si="282">Z40+60</f>
        <v>1618</v>
      </c>
      <c r="AN40" s="364">
        <f t="shared" ref="AN40" si="283">AA40+30</f>
        <v>1058</v>
      </c>
      <c r="AO40" s="364">
        <f t="shared" ref="AO40" si="284">AB40+20</f>
        <v>745</v>
      </c>
      <c r="AP40" s="364">
        <f t="shared" ref="AP40" si="285">AC40+15</f>
        <v>697.25</v>
      </c>
      <c r="AQ40" s="364">
        <f t="shared" ref="AQ40" si="286">AD40</f>
        <v>578</v>
      </c>
      <c r="AS40" s="362">
        <f t="shared" ref="AS40" si="287">AF40+60</f>
        <v>1318.56</v>
      </c>
      <c r="AT40" s="362">
        <f t="shared" ref="AT40" si="288">AG40+30</f>
        <v>768.56</v>
      </c>
      <c r="AU40" s="362">
        <f t="shared" ref="AU40" si="289">AH40+20</f>
        <v>544.03666666666663</v>
      </c>
      <c r="AV40" s="362">
        <f t="shared" ref="AV40" si="290">AI40+15</f>
        <v>512.06999999999994</v>
      </c>
      <c r="AW40" s="362">
        <f t="shared" ref="AW40" si="291">AU40</f>
        <v>544.03666666666663</v>
      </c>
    </row>
    <row r="41" spans="2:49" ht="31.5" customHeight="1" thickBot="1">
      <c r="B41" s="346"/>
      <c r="C41" s="57" t="s">
        <v>38</v>
      </c>
      <c r="D41" s="11" t="s">
        <v>62</v>
      </c>
      <c r="E41" s="393"/>
      <c r="F41" s="49" t="s">
        <v>163</v>
      </c>
      <c r="G41" s="382"/>
      <c r="H41" s="381"/>
      <c r="I41" s="381"/>
      <c r="J41" s="381"/>
      <c r="K41" s="381"/>
      <c r="L41" s="51"/>
      <c r="M41" s="374"/>
      <c r="N41" s="374"/>
      <c r="O41" s="374"/>
      <c r="P41" s="374"/>
      <c r="Q41" s="374"/>
      <c r="R41" s="51"/>
      <c r="S41" s="374"/>
      <c r="T41" s="374"/>
      <c r="U41" s="374"/>
      <c r="V41" s="374"/>
      <c r="W41" s="374"/>
      <c r="X41" s="191" t="s">
        <v>288</v>
      </c>
      <c r="Z41" s="365"/>
      <c r="AA41" s="365"/>
      <c r="AB41" s="365"/>
      <c r="AC41" s="365"/>
      <c r="AD41" s="365"/>
      <c r="AF41" s="363"/>
      <c r="AG41" s="363"/>
      <c r="AH41" s="363"/>
      <c r="AI41" s="363"/>
      <c r="AJ41" s="363"/>
      <c r="AM41" s="365"/>
      <c r="AN41" s="365"/>
      <c r="AO41" s="365"/>
      <c r="AP41" s="365"/>
      <c r="AQ41" s="365"/>
      <c r="AS41" s="363"/>
      <c r="AT41" s="363"/>
      <c r="AU41" s="363"/>
      <c r="AV41" s="363"/>
      <c r="AW41" s="363"/>
    </row>
    <row r="44" spans="2:49" ht="31.5" customHeight="1">
      <c r="D44" s="23" t="s">
        <v>72</v>
      </c>
      <c r="E44" s="19"/>
      <c r="F44" s="1"/>
      <c r="G44" s="1"/>
    </row>
    <row r="45" spans="2:49" ht="31.5" customHeight="1">
      <c r="D45" s="2" t="s">
        <v>204</v>
      </c>
      <c r="E45" s="2"/>
      <c r="F45" s="2"/>
      <c r="G45" s="1"/>
    </row>
    <row r="46" spans="2:49" ht="31.5" customHeight="1">
      <c r="D46" s="2" t="s">
        <v>205</v>
      </c>
      <c r="E46" s="19"/>
      <c r="F46" s="1"/>
      <c r="G46" s="1"/>
    </row>
    <row r="47" spans="2:49" ht="31.5" customHeight="1">
      <c r="D47" s="2" t="s">
        <v>206</v>
      </c>
      <c r="E47" s="19"/>
      <c r="F47" s="1"/>
      <c r="G47" s="1"/>
    </row>
    <row r="48" spans="2:49" ht="31.5" customHeight="1">
      <c r="D48" s="2" t="s">
        <v>207</v>
      </c>
      <c r="E48" s="19"/>
      <c r="F48" s="1"/>
      <c r="G48" s="1"/>
    </row>
  </sheetData>
  <mergeCells count="692">
    <mergeCell ref="C14:C15"/>
    <mergeCell ref="C12:C13"/>
    <mergeCell ref="D22:D23"/>
    <mergeCell ref="E22:E23"/>
    <mergeCell ref="H22:H23"/>
    <mergeCell ref="C4:C5"/>
    <mergeCell ref="D6:D7"/>
    <mergeCell ref="E6:E7"/>
    <mergeCell ref="D20:D21"/>
    <mergeCell ref="E20:E21"/>
    <mergeCell ref="H20:H21"/>
    <mergeCell ref="G20:G21"/>
    <mergeCell ref="D18:D19"/>
    <mergeCell ref="E18:E19"/>
    <mergeCell ref="H18:H19"/>
    <mergeCell ref="G18:G19"/>
    <mergeCell ref="H14:H15"/>
    <mergeCell ref="D16:D17"/>
    <mergeCell ref="E16:E17"/>
    <mergeCell ref="H16:H17"/>
    <mergeCell ref="G14:G15"/>
    <mergeCell ref="G16:G17"/>
    <mergeCell ref="D14:D15"/>
    <mergeCell ref="E14:E15"/>
    <mergeCell ref="F4:F5"/>
    <mergeCell ref="D28:D29"/>
    <mergeCell ref="E28:E29"/>
    <mergeCell ref="H28:H29"/>
    <mergeCell ref="G28:G29"/>
    <mergeCell ref="H24:H25"/>
    <mergeCell ref="D26:D27"/>
    <mergeCell ref="E26:E27"/>
    <mergeCell ref="H26:H27"/>
    <mergeCell ref="G26:G27"/>
    <mergeCell ref="D24:D25"/>
    <mergeCell ref="E24:E25"/>
    <mergeCell ref="G12:G13"/>
    <mergeCell ref="E12:E13"/>
    <mergeCell ref="H12:H13"/>
    <mergeCell ref="D10:D11"/>
    <mergeCell ref="E10:E11"/>
    <mergeCell ref="H6:H7"/>
    <mergeCell ref="D8:D9"/>
    <mergeCell ref="E8:E9"/>
    <mergeCell ref="H8:H9"/>
    <mergeCell ref="G6:G7"/>
    <mergeCell ref="G8:G9"/>
    <mergeCell ref="D34:D35"/>
    <mergeCell ref="E34:E35"/>
    <mergeCell ref="H34:H35"/>
    <mergeCell ref="G34:G35"/>
    <mergeCell ref="H30:H31"/>
    <mergeCell ref="E32:E33"/>
    <mergeCell ref="H32:H33"/>
    <mergeCell ref="C30:C31"/>
    <mergeCell ref="G30:G31"/>
    <mergeCell ref="G32:G33"/>
    <mergeCell ref="D30:D31"/>
    <mergeCell ref="E30:E31"/>
    <mergeCell ref="I18:I19"/>
    <mergeCell ref="J18:J19"/>
    <mergeCell ref="I20:I21"/>
    <mergeCell ref="J20:J21"/>
    <mergeCell ref="I14:I15"/>
    <mergeCell ref="J14:J15"/>
    <mergeCell ref="I16:I17"/>
    <mergeCell ref="J16:J17"/>
    <mergeCell ref="I10:I11"/>
    <mergeCell ref="J10:J11"/>
    <mergeCell ref="I12:I13"/>
    <mergeCell ref="J12:J13"/>
    <mergeCell ref="I22:I23"/>
    <mergeCell ref="J22:J23"/>
    <mergeCell ref="C24:C25"/>
    <mergeCell ref="I24:I25"/>
    <mergeCell ref="J24:J25"/>
    <mergeCell ref="G22:G23"/>
    <mergeCell ref="G24:G25"/>
    <mergeCell ref="E40:E41"/>
    <mergeCell ref="H40:H41"/>
    <mergeCell ref="I40:I41"/>
    <mergeCell ref="J40:J41"/>
    <mergeCell ref="G38:G39"/>
    <mergeCell ref="G40:G41"/>
    <mergeCell ref="I34:I35"/>
    <mergeCell ref="J34:J35"/>
    <mergeCell ref="I36:I37"/>
    <mergeCell ref="J36:J37"/>
    <mergeCell ref="E38:E39"/>
    <mergeCell ref="H38:H39"/>
    <mergeCell ref="C26:C27"/>
    <mergeCell ref="D36:D37"/>
    <mergeCell ref="E36:E37"/>
    <mergeCell ref="H36:H37"/>
    <mergeCell ref="G36:G37"/>
    <mergeCell ref="I38:I39"/>
    <mergeCell ref="J38:J39"/>
    <mergeCell ref="I30:I31"/>
    <mergeCell ref="J30:J31"/>
    <mergeCell ref="I32:I33"/>
    <mergeCell ref="J32:J33"/>
    <mergeCell ref="I26:I27"/>
    <mergeCell ref="J26:J27"/>
    <mergeCell ref="I28:I29"/>
    <mergeCell ref="J28:J29"/>
    <mergeCell ref="M8:M9"/>
    <mergeCell ref="N8:N9"/>
    <mergeCell ref="O8:O9"/>
    <mergeCell ref="Q8:Q9"/>
    <mergeCell ref="M10:M11"/>
    <mergeCell ref="N10:N11"/>
    <mergeCell ref="O10:O11"/>
    <mergeCell ref="Q10:Q11"/>
    <mergeCell ref="C3:J3"/>
    <mergeCell ref="M4:Q4"/>
    <mergeCell ref="M6:M7"/>
    <mergeCell ref="N6:N7"/>
    <mergeCell ref="O6:O7"/>
    <mergeCell ref="Q6:Q7"/>
    <mergeCell ref="G10:G11"/>
    <mergeCell ref="C6:C7"/>
    <mergeCell ref="I6:I7"/>
    <mergeCell ref="J6:J7"/>
    <mergeCell ref="C8:C9"/>
    <mergeCell ref="I8:I9"/>
    <mergeCell ref="J8:J9"/>
    <mergeCell ref="H10:H11"/>
    <mergeCell ref="C10:C11"/>
    <mergeCell ref="E4:E5"/>
    <mergeCell ref="Q16:Q17"/>
    <mergeCell ref="M18:M19"/>
    <mergeCell ref="N18:N19"/>
    <mergeCell ref="O18:O19"/>
    <mergeCell ref="Q18:Q19"/>
    <mergeCell ref="P18:P19"/>
    <mergeCell ref="M12:M13"/>
    <mergeCell ref="N12:N13"/>
    <mergeCell ref="O12:O13"/>
    <mergeCell ref="Q12:Q13"/>
    <mergeCell ref="M14:M15"/>
    <mergeCell ref="N14:N15"/>
    <mergeCell ref="O14:O15"/>
    <mergeCell ref="Q14:Q15"/>
    <mergeCell ref="Q24:Q25"/>
    <mergeCell ref="M26:M27"/>
    <mergeCell ref="N26:N27"/>
    <mergeCell ref="O26:O27"/>
    <mergeCell ref="Q26:Q27"/>
    <mergeCell ref="P24:P25"/>
    <mergeCell ref="P26:P27"/>
    <mergeCell ref="M20:M21"/>
    <mergeCell ref="N20:N21"/>
    <mergeCell ref="O20:O21"/>
    <mergeCell ref="Q20:Q21"/>
    <mergeCell ref="M22:M23"/>
    <mergeCell ref="N22:N23"/>
    <mergeCell ref="O22:O23"/>
    <mergeCell ref="Q22:Q23"/>
    <mergeCell ref="P20:P21"/>
    <mergeCell ref="P22:P23"/>
    <mergeCell ref="Q34:Q35"/>
    <mergeCell ref="P32:P33"/>
    <mergeCell ref="P34:P35"/>
    <mergeCell ref="M28:M29"/>
    <mergeCell ref="N28:N29"/>
    <mergeCell ref="O28:O29"/>
    <mergeCell ref="Q28:Q29"/>
    <mergeCell ref="M30:M31"/>
    <mergeCell ref="N30:N31"/>
    <mergeCell ref="O30:O31"/>
    <mergeCell ref="Q30:Q31"/>
    <mergeCell ref="P28:P29"/>
    <mergeCell ref="P30:P31"/>
    <mergeCell ref="Q40:Q41"/>
    <mergeCell ref="P6:P7"/>
    <mergeCell ref="P8:P9"/>
    <mergeCell ref="P10:P11"/>
    <mergeCell ref="P12:P13"/>
    <mergeCell ref="P14:P15"/>
    <mergeCell ref="P16:P17"/>
    <mergeCell ref="M36:M37"/>
    <mergeCell ref="N36:N37"/>
    <mergeCell ref="O36:O37"/>
    <mergeCell ref="Q36:Q37"/>
    <mergeCell ref="M38:M39"/>
    <mergeCell ref="N38:N39"/>
    <mergeCell ref="O38:O39"/>
    <mergeCell ref="Q38:Q39"/>
    <mergeCell ref="P36:P37"/>
    <mergeCell ref="P38:P39"/>
    <mergeCell ref="M32:M33"/>
    <mergeCell ref="N32:N33"/>
    <mergeCell ref="O32:O33"/>
    <mergeCell ref="Q32:Q33"/>
    <mergeCell ref="M34:M35"/>
    <mergeCell ref="N34:N35"/>
    <mergeCell ref="O34:O35"/>
    <mergeCell ref="K12:K13"/>
    <mergeCell ref="K14:K15"/>
    <mergeCell ref="K16:K17"/>
    <mergeCell ref="K18:K19"/>
    <mergeCell ref="K20:K21"/>
    <mergeCell ref="K22:K23"/>
    <mergeCell ref="P40:P41"/>
    <mergeCell ref="M40:M41"/>
    <mergeCell ref="N40:N41"/>
    <mergeCell ref="O40:O41"/>
    <mergeCell ref="M24:M25"/>
    <mergeCell ref="N24:N25"/>
    <mergeCell ref="O24:O25"/>
    <mergeCell ref="M16:M17"/>
    <mergeCell ref="N16:N17"/>
    <mergeCell ref="O16:O17"/>
    <mergeCell ref="S6:S7"/>
    <mergeCell ref="T6:T7"/>
    <mergeCell ref="U6:U7"/>
    <mergeCell ref="V6:V7"/>
    <mergeCell ref="S8:S9"/>
    <mergeCell ref="T8:T9"/>
    <mergeCell ref="U8:U9"/>
    <mergeCell ref="V8:V9"/>
    <mergeCell ref="S4:W4"/>
    <mergeCell ref="W6:W7"/>
    <mergeCell ref="W8:W9"/>
    <mergeCell ref="S14:S15"/>
    <mergeCell ref="T14:T15"/>
    <mergeCell ref="U14:U15"/>
    <mergeCell ref="V14:V15"/>
    <mergeCell ref="S16:S17"/>
    <mergeCell ref="T16:T17"/>
    <mergeCell ref="U16:U17"/>
    <mergeCell ref="V16:V17"/>
    <mergeCell ref="S10:S11"/>
    <mergeCell ref="T10:T11"/>
    <mergeCell ref="U10:U11"/>
    <mergeCell ref="V10:V11"/>
    <mergeCell ref="S12:S13"/>
    <mergeCell ref="T12:T13"/>
    <mergeCell ref="U12:U13"/>
    <mergeCell ref="V12:V13"/>
    <mergeCell ref="S22:S23"/>
    <mergeCell ref="T22:T23"/>
    <mergeCell ref="U22:U23"/>
    <mergeCell ref="V22:V23"/>
    <mergeCell ref="S24:S25"/>
    <mergeCell ref="T24:T25"/>
    <mergeCell ref="U24:U25"/>
    <mergeCell ref="V24:V25"/>
    <mergeCell ref="S18:S19"/>
    <mergeCell ref="T18:T19"/>
    <mergeCell ref="U18:U19"/>
    <mergeCell ref="V18:V19"/>
    <mergeCell ref="S20:S21"/>
    <mergeCell ref="T20:T21"/>
    <mergeCell ref="U20:U21"/>
    <mergeCell ref="V20:V21"/>
    <mergeCell ref="S30:S31"/>
    <mergeCell ref="T30:T31"/>
    <mergeCell ref="U30:U31"/>
    <mergeCell ref="V30:V31"/>
    <mergeCell ref="S32:S33"/>
    <mergeCell ref="T32:T33"/>
    <mergeCell ref="U32:U33"/>
    <mergeCell ref="V32:V33"/>
    <mergeCell ref="S26:S27"/>
    <mergeCell ref="T26:T27"/>
    <mergeCell ref="U26:U27"/>
    <mergeCell ref="V26:V27"/>
    <mergeCell ref="S28:S29"/>
    <mergeCell ref="T28:T29"/>
    <mergeCell ref="U28:U29"/>
    <mergeCell ref="V28:V29"/>
    <mergeCell ref="S38:S39"/>
    <mergeCell ref="T38:T39"/>
    <mergeCell ref="U38:U39"/>
    <mergeCell ref="V38:V39"/>
    <mergeCell ref="S40:S41"/>
    <mergeCell ref="T40:T41"/>
    <mergeCell ref="U40:U41"/>
    <mergeCell ref="V40:V41"/>
    <mergeCell ref="S34:S35"/>
    <mergeCell ref="T34:T35"/>
    <mergeCell ref="U34:U35"/>
    <mergeCell ref="V34:V35"/>
    <mergeCell ref="S36:S37"/>
    <mergeCell ref="T36:T37"/>
    <mergeCell ref="U36:U37"/>
    <mergeCell ref="V36:V37"/>
    <mergeCell ref="B40:B41"/>
    <mergeCell ref="B4:B5"/>
    <mergeCell ref="B22:B23"/>
    <mergeCell ref="B34:B35"/>
    <mergeCell ref="B36:B37"/>
    <mergeCell ref="B38:B39"/>
    <mergeCell ref="G4:K4"/>
    <mergeCell ref="B6:B7"/>
    <mergeCell ref="B10:B11"/>
    <mergeCell ref="B16:B17"/>
    <mergeCell ref="B18:B19"/>
    <mergeCell ref="B20:B21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6:K7"/>
    <mergeCell ref="K8:K9"/>
    <mergeCell ref="K10:K11"/>
    <mergeCell ref="Z4:AD4"/>
    <mergeCell ref="Z6:Z7"/>
    <mergeCell ref="AA6:AA7"/>
    <mergeCell ref="AB6:AB7"/>
    <mergeCell ref="AC6:AC7"/>
    <mergeCell ref="AD6:AD7"/>
    <mergeCell ref="Z8:Z9"/>
    <mergeCell ref="AA8:AA9"/>
    <mergeCell ref="AB8:AB9"/>
    <mergeCell ref="AC8:AC9"/>
    <mergeCell ref="AD8:AD9"/>
    <mergeCell ref="Z10:Z11"/>
    <mergeCell ref="AA10:AA11"/>
    <mergeCell ref="AB10:AB11"/>
    <mergeCell ref="AC10:AC11"/>
    <mergeCell ref="AD10:AD11"/>
    <mergeCell ref="Z12:Z13"/>
    <mergeCell ref="AA12:AA13"/>
    <mergeCell ref="AB12:AB13"/>
    <mergeCell ref="AC12:AC13"/>
    <mergeCell ref="AD12:AD13"/>
    <mergeCell ref="Z14:Z15"/>
    <mergeCell ref="AA14:AA15"/>
    <mergeCell ref="AB14:AB15"/>
    <mergeCell ref="AC14:AC15"/>
    <mergeCell ref="AD14:AD15"/>
    <mergeCell ref="Z16:Z17"/>
    <mergeCell ref="AA16:AA17"/>
    <mergeCell ref="AB16:AB17"/>
    <mergeCell ref="AC16:AC17"/>
    <mergeCell ref="AD16:AD17"/>
    <mergeCell ref="Z18:Z19"/>
    <mergeCell ref="AA18:AA19"/>
    <mergeCell ref="AB18:AB19"/>
    <mergeCell ref="AC18:AC19"/>
    <mergeCell ref="AD18:AD19"/>
    <mergeCell ref="Z20:Z21"/>
    <mergeCell ref="AA20:AA21"/>
    <mergeCell ref="AB20:AB21"/>
    <mergeCell ref="AC20:AC21"/>
    <mergeCell ref="AD20:AD21"/>
    <mergeCell ref="Z22:Z23"/>
    <mergeCell ref="AA22:AA23"/>
    <mergeCell ref="AB22:AB23"/>
    <mergeCell ref="AC22:AC23"/>
    <mergeCell ref="AD22:AD23"/>
    <mergeCell ref="Z24:Z25"/>
    <mergeCell ref="AA24:AA25"/>
    <mergeCell ref="AB24:AB25"/>
    <mergeCell ref="AC24:AC25"/>
    <mergeCell ref="AD24:AD25"/>
    <mergeCell ref="Z26:Z27"/>
    <mergeCell ref="AA26:AA27"/>
    <mergeCell ref="AB26:AB27"/>
    <mergeCell ref="AC26:AC27"/>
    <mergeCell ref="AD26:AD27"/>
    <mergeCell ref="Z28:Z29"/>
    <mergeCell ref="AA28:AA29"/>
    <mergeCell ref="AB28:AB29"/>
    <mergeCell ref="AC28:AC29"/>
    <mergeCell ref="AD28:AD29"/>
    <mergeCell ref="Z30:Z31"/>
    <mergeCell ref="AA30:AA31"/>
    <mergeCell ref="AB30:AB31"/>
    <mergeCell ref="AC30:AC31"/>
    <mergeCell ref="AD30:AD31"/>
    <mergeCell ref="Z32:Z33"/>
    <mergeCell ref="AA32:AA33"/>
    <mergeCell ref="AB32:AB33"/>
    <mergeCell ref="AC32:AC33"/>
    <mergeCell ref="AD32:AD33"/>
    <mergeCell ref="Z34:Z35"/>
    <mergeCell ref="AA34:AA35"/>
    <mergeCell ref="AB34:AB35"/>
    <mergeCell ref="AC34:AC35"/>
    <mergeCell ref="AD34:AD35"/>
    <mergeCell ref="Z36:Z37"/>
    <mergeCell ref="AA36:AA37"/>
    <mergeCell ref="AB36:AB37"/>
    <mergeCell ref="AC36:AC37"/>
    <mergeCell ref="AD36:AD37"/>
    <mergeCell ref="Z38:Z39"/>
    <mergeCell ref="AA38:AA39"/>
    <mergeCell ref="AB38:AB39"/>
    <mergeCell ref="AC38:AC39"/>
    <mergeCell ref="AD38:AD39"/>
    <mergeCell ref="Z40:Z41"/>
    <mergeCell ref="AA40:AA41"/>
    <mergeCell ref="AB40:AB41"/>
    <mergeCell ref="AC40:AC41"/>
    <mergeCell ref="AD40:AD41"/>
    <mergeCell ref="AF4:AJ4"/>
    <mergeCell ref="AF6:AF7"/>
    <mergeCell ref="AG6:AG7"/>
    <mergeCell ref="AH6:AH7"/>
    <mergeCell ref="AI6:AI7"/>
    <mergeCell ref="AJ6:AJ7"/>
    <mergeCell ref="AF8:AF9"/>
    <mergeCell ref="AG8:AG9"/>
    <mergeCell ref="AH8:AH9"/>
    <mergeCell ref="AI8:AI9"/>
    <mergeCell ref="AJ8:AJ9"/>
    <mergeCell ref="AF10:AF11"/>
    <mergeCell ref="AG10:AG11"/>
    <mergeCell ref="AH10:AH11"/>
    <mergeCell ref="AI10:AI11"/>
    <mergeCell ref="AJ10:AJ11"/>
    <mergeCell ref="AF12:AF13"/>
    <mergeCell ref="AG12:AG13"/>
    <mergeCell ref="AH12:AH13"/>
    <mergeCell ref="AI12:AI13"/>
    <mergeCell ref="AJ12:AJ13"/>
    <mergeCell ref="AF14:AF15"/>
    <mergeCell ref="AG14:AG15"/>
    <mergeCell ref="AH14:AH15"/>
    <mergeCell ref="AI14:AI15"/>
    <mergeCell ref="AJ14:AJ15"/>
    <mergeCell ref="AF16:AF17"/>
    <mergeCell ref="AG16:AG17"/>
    <mergeCell ref="AH16:AH17"/>
    <mergeCell ref="AI16:AI17"/>
    <mergeCell ref="AJ16:AJ17"/>
    <mergeCell ref="AF18:AF19"/>
    <mergeCell ref="AG18:AG19"/>
    <mergeCell ref="AH18:AH19"/>
    <mergeCell ref="AI18:AI19"/>
    <mergeCell ref="AJ18:AJ19"/>
    <mergeCell ref="AF20:AF21"/>
    <mergeCell ref="AG20:AG21"/>
    <mergeCell ref="AH20:AH21"/>
    <mergeCell ref="AI20:AI21"/>
    <mergeCell ref="AJ20:AJ21"/>
    <mergeCell ref="AF22:AF23"/>
    <mergeCell ref="AG22:AG23"/>
    <mergeCell ref="AH22:AH23"/>
    <mergeCell ref="AI22:AI23"/>
    <mergeCell ref="AJ22:AJ23"/>
    <mergeCell ref="AF24:AF25"/>
    <mergeCell ref="AG24:AG25"/>
    <mergeCell ref="AH24:AH25"/>
    <mergeCell ref="AI24:AI25"/>
    <mergeCell ref="AJ24:AJ25"/>
    <mergeCell ref="AF26:AF27"/>
    <mergeCell ref="AG26:AG27"/>
    <mergeCell ref="AH26:AH27"/>
    <mergeCell ref="AI26:AI27"/>
    <mergeCell ref="AJ26:AJ27"/>
    <mergeCell ref="AF28:AF29"/>
    <mergeCell ref="AG28:AG29"/>
    <mergeCell ref="AH28:AH29"/>
    <mergeCell ref="AI28:AI29"/>
    <mergeCell ref="AJ28:AJ29"/>
    <mergeCell ref="AF30:AF31"/>
    <mergeCell ref="AG30:AG31"/>
    <mergeCell ref="AH30:AH31"/>
    <mergeCell ref="AI30:AI31"/>
    <mergeCell ref="AJ30:AJ31"/>
    <mergeCell ref="AF32:AF33"/>
    <mergeCell ref="AG32:AG33"/>
    <mergeCell ref="AH32:AH33"/>
    <mergeCell ref="AI32:AI33"/>
    <mergeCell ref="AJ32:AJ33"/>
    <mergeCell ref="AF34:AF35"/>
    <mergeCell ref="AG34:AG35"/>
    <mergeCell ref="AH34:AH35"/>
    <mergeCell ref="AI34:AI35"/>
    <mergeCell ref="AJ34:AJ35"/>
    <mergeCell ref="AF36:AF37"/>
    <mergeCell ref="AG36:AG37"/>
    <mergeCell ref="AH36:AH37"/>
    <mergeCell ref="AI36:AI37"/>
    <mergeCell ref="AJ36:AJ37"/>
    <mergeCell ref="AF38:AF39"/>
    <mergeCell ref="AG38:AG39"/>
    <mergeCell ref="AH38:AH39"/>
    <mergeCell ref="AI38:AI39"/>
    <mergeCell ref="AJ38:AJ39"/>
    <mergeCell ref="AF40:AF41"/>
    <mergeCell ref="AG40:AG41"/>
    <mergeCell ref="AH40:AH41"/>
    <mergeCell ref="AI40:AI41"/>
    <mergeCell ref="AJ40:AJ41"/>
    <mergeCell ref="W28:W29"/>
    <mergeCell ref="W30:W31"/>
    <mergeCell ref="W32:W33"/>
    <mergeCell ref="W34:W35"/>
    <mergeCell ref="W36:W37"/>
    <mergeCell ref="W38:W39"/>
    <mergeCell ref="W40:W41"/>
    <mergeCell ref="W10:W11"/>
    <mergeCell ref="W12:W13"/>
    <mergeCell ref="W14:W15"/>
    <mergeCell ref="W16:W17"/>
    <mergeCell ref="W18:W19"/>
    <mergeCell ref="W20:W21"/>
    <mergeCell ref="W22:W23"/>
    <mergeCell ref="W24:W25"/>
    <mergeCell ref="W26:W27"/>
    <mergeCell ref="AM4:AQ4"/>
    <mergeCell ref="AS4:AW4"/>
    <mergeCell ref="AM6:AM7"/>
    <mergeCell ref="AN6:AN7"/>
    <mergeCell ref="AO6:AO7"/>
    <mergeCell ref="AP6:AP7"/>
    <mergeCell ref="AQ6:AQ7"/>
    <mergeCell ref="AS6:AS7"/>
    <mergeCell ref="AT6:AT7"/>
    <mergeCell ref="AU6:AU7"/>
    <mergeCell ref="AV6:AV7"/>
    <mergeCell ref="AW6:AW7"/>
    <mergeCell ref="AW8:AW9"/>
    <mergeCell ref="AM10:AM11"/>
    <mergeCell ref="AN10:AN11"/>
    <mergeCell ref="AO10:AO11"/>
    <mergeCell ref="AP10:AP11"/>
    <mergeCell ref="AQ10:AQ11"/>
    <mergeCell ref="AS10:AS11"/>
    <mergeCell ref="AT10:AT11"/>
    <mergeCell ref="AU10:AU11"/>
    <mergeCell ref="AV10:AV11"/>
    <mergeCell ref="AW10:AW11"/>
    <mergeCell ref="AM8:AM9"/>
    <mergeCell ref="AN8:AN9"/>
    <mergeCell ref="AO8:AO9"/>
    <mergeCell ref="AP8:AP9"/>
    <mergeCell ref="AQ8:AQ9"/>
    <mergeCell ref="AS8:AS9"/>
    <mergeCell ref="AT8:AT9"/>
    <mergeCell ref="AU8:AU9"/>
    <mergeCell ref="AV8:AV9"/>
    <mergeCell ref="AW12:AW13"/>
    <mergeCell ref="AM14:AM15"/>
    <mergeCell ref="AN14:AN15"/>
    <mergeCell ref="AO14:AO15"/>
    <mergeCell ref="AP14:AP15"/>
    <mergeCell ref="AQ14:AQ15"/>
    <mergeCell ref="AS14:AS15"/>
    <mergeCell ref="AT14:AT15"/>
    <mergeCell ref="AU14:AU15"/>
    <mergeCell ref="AV14:AV15"/>
    <mergeCell ref="AW14:AW15"/>
    <mergeCell ref="AM12:AM13"/>
    <mergeCell ref="AN12:AN13"/>
    <mergeCell ref="AO12:AO13"/>
    <mergeCell ref="AP12:AP13"/>
    <mergeCell ref="AQ12:AQ13"/>
    <mergeCell ref="AS12:AS13"/>
    <mergeCell ref="AT12:AT13"/>
    <mergeCell ref="AU12:AU13"/>
    <mergeCell ref="AV12:AV13"/>
    <mergeCell ref="AW16:AW17"/>
    <mergeCell ref="AM18:AM19"/>
    <mergeCell ref="AN18:AN19"/>
    <mergeCell ref="AO18:AO19"/>
    <mergeCell ref="AP18:AP19"/>
    <mergeCell ref="AQ18:AQ19"/>
    <mergeCell ref="AS18:AS19"/>
    <mergeCell ref="AT18:AT19"/>
    <mergeCell ref="AU18:AU19"/>
    <mergeCell ref="AV18:AV19"/>
    <mergeCell ref="AW18:AW19"/>
    <mergeCell ref="AM16:AM17"/>
    <mergeCell ref="AN16:AN17"/>
    <mergeCell ref="AO16:AO17"/>
    <mergeCell ref="AP16:AP17"/>
    <mergeCell ref="AQ16:AQ17"/>
    <mergeCell ref="AS16:AS17"/>
    <mergeCell ref="AT16:AT17"/>
    <mergeCell ref="AU16:AU17"/>
    <mergeCell ref="AV16:AV17"/>
    <mergeCell ref="AW20:AW21"/>
    <mergeCell ref="AM22:AM23"/>
    <mergeCell ref="AN22:AN23"/>
    <mergeCell ref="AO22:AO23"/>
    <mergeCell ref="AP22:AP23"/>
    <mergeCell ref="AQ22:AQ23"/>
    <mergeCell ref="AS22:AS23"/>
    <mergeCell ref="AT22:AT23"/>
    <mergeCell ref="AU22:AU23"/>
    <mergeCell ref="AV22:AV23"/>
    <mergeCell ref="AW22:AW23"/>
    <mergeCell ref="AM20:AM21"/>
    <mergeCell ref="AN20:AN21"/>
    <mergeCell ref="AO20:AO21"/>
    <mergeCell ref="AP20:AP21"/>
    <mergeCell ref="AQ20:AQ21"/>
    <mergeCell ref="AS20:AS21"/>
    <mergeCell ref="AT20:AT21"/>
    <mergeCell ref="AU20:AU21"/>
    <mergeCell ref="AV20:AV21"/>
    <mergeCell ref="AW24:AW25"/>
    <mergeCell ref="AM26:AM27"/>
    <mergeCell ref="AN26:AN27"/>
    <mergeCell ref="AO26:AO27"/>
    <mergeCell ref="AP26:AP27"/>
    <mergeCell ref="AQ26:AQ27"/>
    <mergeCell ref="AS26:AS27"/>
    <mergeCell ref="AT26:AT27"/>
    <mergeCell ref="AU26:AU27"/>
    <mergeCell ref="AV26:AV27"/>
    <mergeCell ref="AW26:AW27"/>
    <mergeCell ref="AM24:AM25"/>
    <mergeCell ref="AN24:AN25"/>
    <mergeCell ref="AO24:AO25"/>
    <mergeCell ref="AP24:AP25"/>
    <mergeCell ref="AQ24:AQ25"/>
    <mergeCell ref="AS24:AS25"/>
    <mergeCell ref="AT24:AT25"/>
    <mergeCell ref="AU24:AU25"/>
    <mergeCell ref="AV24:AV25"/>
    <mergeCell ref="AW28:AW29"/>
    <mergeCell ref="AM30:AM31"/>
    <mergeCell ref="AN30:AN31"/>
    <mergeCell ref="AO30:AO31"/>
    <mergeCell ref="AP30:AP31"/>
    <mergeCell ref="AQ30:AQ31"/>
    <mergeCell ref="AS30:AS31"/>
    <mergeCell ref="AT30:AT31"/>
    <mergeCell ref="AU30:AU31"/>
    <mergeCell ref="AV30:AV31"/>
    <mergeCell ref="AW30:AW31"/>
    <mergeCell ref="AM28:AM29"/>
    <mergeCell ref="AN28:AN29"/>
    <mergeCell ref="AO28:AO29"/>
    <mergeCell ref="AP28:AP29"/>
    <mergeCell ref="AQ28:AQ29"/>
    <mergeCell ref="AS28:AS29"/>
    <mergeCell ref="AT28:AT29"/>
    <mergeCell ref="AU28:AU29"/>
    <mergeCell ref="AV28:AV29"/>
    <mergeCell ref="AW32:AW33"/>
    <mergeCell ref="AM34:AM35"/>
    <mergeCell ref="AN34:AN35"/>
    <mergeCell ref="AO34:AO35"/>
    <mergeCell ref="AP34:AP35"/>
    <mergeCell ref="AQ34:AQ35"/>
    <mergeCell ref="AS34:AS35"/>
    <mergeCell ref="AT34:AT35"/>
    <mergeCell ref="AU34:AU35"/>
    <mergeCell ref="AV34:AV35"/>
    <mergeCell ref="AW34:AW35"/>
    <mergeCell ref="AM32:AM33"/>
    <mergeCell ref="AN32:AN33"/>
    <mergeCell ref="AO32:AO33"/>
    <mergeCell ref="AP32:AP33"/>
    <mergeCell ref="AQ32:AQ33"/>
    <mergeCell ref="AS32:AS33"/>
    <mergeCell ref="AT32:AT33"/>
    <mergeCell ref="AU32:AU33"/>
    <mergeCell ref="AV32:AV33"/>
    <mergeCell ref="AW36:AW37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  <mergeCell ref="AM36:AM37"/>
    <mergeCell ref="AN36:AN37"/>
    <mergeCell ref="AO36:AO37"/>
    <mergeCell ref="AP36:AP37"/>
    <mergeCell ref="AQ36:AQ37"/>
    <mergeCell ref="AS36:AS37"/>
    <mergeCell ref="AT36:AT37"/>
    <mergeCell ref="AU36:AU37"/>
    <mergeCell ref="AV36:AV37"/>
    <mergeCell ref="AW40:AW41"/>
    <mergeCell ref="AM40:AM41"/>
    <mergeCell ref="AN40:AN41"/>
    <mergeCell ref="AO40:AO41"/>
    <mergeCell ref="AP40:AP41"/>
    <mergeCell ref="AQ40:AQ41"/>
    <mergeCell ref="AS40:AS41"/>
    <mergeCell ref="AT40:AT41"/>
    <mergeCell ref="AU40:AU41"/>
    <mergeCell ref="AV40:AV41"/>
  </mergeCells>
  <phoneticPr fontId="4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B1" workbookViewId="0">
      <selection activeCell="V5" sqref="V5"/>
    </sheetView>
  </sheetViews>
  <sheetFormatPr defaultRowHeight="15"/>
  <sheetData>
    <row r="1" spans="1:28">
      <c r="H1" t="s">
        <v>395</v>
      </c>
      <c r="S1" t="s">
        <v>324</v>
      </c>
    </row>
    <row r="2" spans="1:28">
      <c r="H2" t="s">
        <v>325</v>
      </c>
      <c r="M2" t="s">
        <v>326</v>
      </c>
      <c r="R2" t="s">
        <v>327</v>
      </c>
      <c r="X2" t="s">
        <v>328</v>
      </c>
    </row>
    <row r="3" spans="1:28">
      <c r="A3" t="s">
        <v>208</v>
      </c>
      <c r="B3" t="s">
        <v>329</v>
      </c>
      <c r="C3" t="s">
        <v>330</v>
      </c>
      <c r="D3" t="s">
        <v>2</v>
      </c>
      <c r="E3" t="s">
        <v>3</v>
      </c>
      <c r="F3" t="s">
        <v>331</v>
      </c>
      <c r="H3" t="s">
        <v>11</v>
      </c>
      <c r="I3" t="s">
        <v>332</v>
      </c>
      <c r="J3" t="s">
        <v>64</v>
      </c>
      <c r="K3" t="s">
        <v>65</v>
      </c>
      <c r="M3" t="s">
        <v>11</v>
      </c>
      <c r="N3" t="s">
        <v>332</v>
      </c>
      <c r="O3" t="s">
        <v>64</v>
      </c>
      <c r="P3" t="s">
        <v>65</v>
      </c>
      <c r="R3" t="s">
        <v>11</v>
      </c>
      <c r="S3" t="s">
        <v>21</v>
      </c>
      <c r="T3" t="s">
        <v>22</v>
      </c>
      <c r="U3" t="s">
        <v>23</v>
      </c>
      <c r="V3" t="s">
        <v>333</v>
      </c>
      <c r="X3" t="s">
        <v>11</v>
      </c>
      <c r="Y3" t="s">
        <v>21</v>
      </c>
      <c r="Z3" t="s">
        <v>22</v>
      </c>
      <c r="AA3" t="s">
        <v>23</v>
      </c>
      <c r="AB3" t="s">
        <v>333</v>
      </c>
    </row>
    <row r="4" spans="1:28" ht="136.5">
      <c r="A4" s="262" t="s">
        <v>393</v>
      </c>
      <c r="B4" s="263" t="s">
        <v>25</v>
      </c>
      <c r="C4" s="264"/>
      <c r="D4" s="263"/>
      <c r="E4" s="265" t="s">
        <v>394</v>
      </c>
      <c r="F4">
        <v>150</v>
      </c>
      <c r="H4" s="322">
        <f>I4+F4</f>
        <v>558</v>
      </c>
      <c r="I4" s="322">
        <v>408</v>
      </c>
      <c r="J4" s="322">
        <f>O4*1.25</f>
        <v>0</v>
      </c>
      <c r="K4" s="322">
        <v>268</v>
      </c>
      <c r="L4" s="322"/>
      <c r="M4" s="322">
        <f>N4+F4</f>
        <v>435.59999999999997</v>
      </c>
      <c r="N4" s="322">
        <f>I4*0.7</f>
        <v>285.59999999999997</v>
      </c>
      <c r="O4" s="322">
        <v>0</v>
      </c>
      <c r="P4" s="322">
        <f>K4*0.7</f>
        <v>187.6</v>
      </c>
      <c r="Q4" s="322"/>
      <c r="R4" s="325">
        <f>H4</f>
        <v>558</v>
      </c>
      <c r="S4" s="324">
        <f>I4</f>
        <v>408</v>
      </c>
      <c r="T4" s="324">
        <f>ROUNDUP((I4*2+J4)/3,0)</f>
        <v>272</v>
      </c>
      <c r="U4" s="324">
        <f>ROUNDUP((I4*2+J4+K4)/4,0)</f>
        <v>271</v>
      </c>
      <c r="V4" s="325">
        <f>U4</f>
        <v>271</v>
      </c>
      <c r="W4" s="322"/>
      <c r="X4" s="325">
        <f>M4</f>
        <v>435.59999999999997</v>
      </c>
      <c r="Y4" s="325">
        <f>N4</f>
        <v>285.59999999999997</v>
      </c>
      <c r="Z4" s="325">
        <f>(N4*2+O4)/3</f>
        <v>190.39999999999998</v>
      </c>
      <c r="AA4" s="325">
        <f>(N4*2+O4+P4)/4</f>
        <v>189.7</v>
      </c>
      <c r="AB4" s="325">
        <f>AA4</f>
        <v>189.7</v>
      </c>
    </row>
    <row r="5" spans="1:28" ht="136.5">
      <c r="A5" s="266" t="s">
        <v>393</v>
      </c>
      <c r="B5" s="267" t="s">
        <v>27</v>
      </c>
      <c r="C5" s="268"/>
      <c r="D5" s="267">
        <v>5</v>
      </c>
      <c r="E5" s="269" t="s">
        <v>394</v>
      </c>
      <c r="F5">
        <v>200</v>
      </c>
      <c r="H5" s="322">
        <f t="shared" ref="H5:H19" si="0">I5+F5</f>
        <v>638</v>
      </c>
      <c r="I5" s="322">
        <v>438</v>
      </c>
      <c r="J5" s="322">
        <f t="shared" ref="J5:J19" si="1">O5*1.25</f>
        <v>0</v>
      </c>
      <c r="K5" s="322">
        <v>278</v>
      </c>
      <c r="M5" s="322">
        <f t="shared" ref="M5:M19" si="2">N5+F5</f>
        <v>506.59999999999997</v>
      </c>
      <c r="N5" s="323">
        <f t="shared" ref="N5:N19" si="3">I5*0.7</f>
        <v>306.59999999999997</v>
      </c>
      <c r="O5" s="322">
        <v>0</v>
      </c>
      <c r="P5" s="323">
        <f t="shared" ref="P5:P19" si="4">K5*0.7</f>
        <v>194.6</v>
      </c>
      <c r="R5" s="325">
        <f t="shared" ref="R5:R19" si="5">H5</f>
        <v>638</v>
      </c>
      <c r="S5" s="324">
        <f t="shared" ref="S5:S19" si="6">I5</f>
        <v>438</v>
      </c>
      <c r="T5" s="324">
        <f t="shared" ref="T5:T19" si="7">ROUNDUP((I5*2+J5)/3,0)</f>
        <v>292</v>
      </c>
      <c r="U5" s="324">
        <f t="shared" ref="U5:U19" si="8">ROUNDUP((I5*2+J5+K5)/4,0)</f>
        <v>289</v>
      </c>
      <c r="V5" s="325">
        <f t="shared" ref="V5:V19" si="9">U5</f>
        <v>289</v>
      </c>
      <c r="X5" s="325">
        <f t="shared" ref="X5:X19" si="10">M5</f>
        <v>506.59999999999997</v>
      </c>
      <c r="Y5" s="325">
        <f t="shared" ref="Y5:Y19" si="11">N5</f>
        <v>306.59999999999997</v>
      </c>
      <c r="Z5" s="325">
        <f t="shared" ref="Z5:Z19" si="12">(N5*2+O5)/3</f>
        <v>204.39999999999998</v>
      </c>
      <c r="AA5" s="325">
        <f t="shared" ref="AA5:AA19" si="13">(N5*2+O5+P5)/4</f>
        <v>201.95</v>
      </c>
      <c r="AB5" s="325">
        <f t="shared" ref="AB5:AB19" si="14">AA5</f>
        <v>201.95</v>
      </c>
    </row>
    <row r="6" spans="1:28" ht="136.5">
      <c r="A6" s="270" t="s">
        <v>393</v>
      </c>
      <c r="B6" s="271" t="s">
        <v>29</v>
      </c>
      <c r="C6" s="272"/>
      <c r="D6" s="271">
        <v>6</v>
      </c>
      <c r="E6" s="273" t="s">
        <v>394</v>
      </c>
      <c r="F6">
        <v>250</v>
      </c>
      <c r="H6" s="322">
        <f t="shared" si="0"/>
        <v>718</v>
      </c>
      <c r="I6" s="322">
        <v>468</v>
      </c>
      <c r="J6" s="322">
        <f t="shared" si="1"/>
        <v>0</v>
      </c>
      <c r="K6" s="322">
        <v>288</v>
      </c>
      <c r="M6" s="322">
        <f t="shared" si="2"/>
        <v>577.59999999999991</v>
      </c>
      <c r="N6" s="323">
        <f t="shared" si="3"/>
        <v>327.59999999999997</v>
      </c>
      <c r="O6" s="322">
        <v>0</v>
      </c>
      <c r="P6" s="323">
        <f t="shared" si="4"/>
        <v>201.6</v>
      </c>
      <c r="R6" s="325">
        <f t="shared" si="5"/>
        <v>718</v>
      </c>
      <c r="S6" s="324">
        <f t="shared" si="6"/>
        <v>468</v>
      </c>
      <c r="T6" s="324">
        <f t="shared" si="7"/>
        <v>312</v>
      </c>
      <c r="U6" s="324">
        <f t="shared" si="8"/>
        <v>306</v>
      </c>
      <c r="V6" s="325">
        <f t="shared" si="9"/>
        <v>306</v>
      </c>
      <c r="X6" s="325">
        <f t="shared" si="10"/>
        <v>577.59999999999991</v>
      </c>
      <c r="Y6" s="325">
        <f t="shared" si="11"/>
        <v>327.59999999999997</v>
      </c>
      <c r="Z6" s="325">
        <f t="shared" si="12"/>
        <v>218.39999999999998</v>
      </c>
      <c r="AA6" s="325">
        <f t="shared" si="13"/>
        <v>214.2</v>
      </c>
      <c r="AB6" s="325">
        <f t="shared" si="14"/>
        <v>214.2</v>
      </c>
    </row>
    <row r="7" spans="1:28" ht="136.5">
      <c r="A7" s="274" t="s">
        <v>393</v>
      </c>
      <c r="B7" s="275" t="s">
        <v>32</v>
      </c>
      <c r="C7" s="276"/>
      <c r="D7" s="275">
        <v>7</v>
      </c>
      <c r="E7" s="277" t="s">
        <v>394</v>
      </c>
      <c r="F7">
        <v>300</v>
      </c>
      <c r="H7" s="322">
        <f t="shared" si="0"/>
        <v>788</v>
      </c>
      <c r="I7" s="322">
        <v>488</v>
      </c>
      <c r="J7" s="322">
        <f t="shared" si="1"/>
        <v>0</v>
      </c>
      <c r="K7" s="322">
        <v>298</v>
      </c>
      <c r="M7" s="322">
        <f t="shared" si="2"/>
        <v>641.59999999999991</v>
      </c>
      <c r="N7" s="323">
        <f t="shared" si="3"/>
        <v>341.59999999999997</v>
      </c>
      <c r="O7" s="323">
        <v>0</v>
      </c>
      <c r="P7" s="323">
        <f t="shared" si="4"/>
        <v>208.6</v>
      </c>
      <c r="R7" s="325">
        <f t="shared" si="5"/>
        <v>788</v>
      </c>
      <c r="S7" s="324">
        <f t="shared" si="6"/>
        <v>488</v>
      </c>
      <c r="T7" s="324">
        <f t="shared" si="7"/>
        <v>326</v>
      </c>
      <c r="U7" s="324">
        <f t="shared" si="8"/>
        <v>319</v>
      </c>
      <c r="V7" s="325">
        <f t="shared" si="9"/>
        <v>319</v>
      </c>
      <c r="X7" s="325">
        <f t="shared" si="10"/>
        <v>641.59999999999991</v>
      </c>
      <c r="Y7" s="325">
        <f t="shared" si="11"/>
        <v>341.59999999999997</v>
      </c>
      <c r="Z7" s="325">
        <f t="shared" si="12"/>
        <v>227.73333333333332</v>
      </c>
      <c r="AA7" s="325">
        <f t="shared" si="13"/>
        <v>222.95</v>
      </c>
      <c r="AB7" s="325">
        <f t="shared" si="14"/>
        <v>222.95</v>
      </c>
    </row>
    <row r="8" spans="1:28" ht="136.5">
      <c r="A8" s="278" t="s">
        <v>393</v>
      </c>
      <c r="B8" s="279" t="s">
        <v>35</v>
      </c>
      <c r="C8" s="280"/>
      <c r="D8" s="279">
        <v>10</v>
      </c>
      <c r="E8" s="281" t="s">
        <v>394</v>
      </c>
      <c r="F8">
        <v>420</v>
      </c>
      <c r="H8" s="322">
        <f t="shared" si="0"/>
        <v>1118</v>
      </c>
      <c r="I8" s="322">
        <v>698</v>
      </c>
      <c r="J8" s="322">
        <f t="shared" si="1"/>
        <v>0</v>
      </c>
      <c r="K8" s="322">
        <v>408</v>
      </c>
      <c r="M8" s="322">
        <f t="shared" si="2"/>
        <v>908.59999999999991</v>
      </c>
      <c r="N8" s="323">
        <f t="shared" si="3"/>
        <v>488.59999999999997</v>
      </c>
      <c r="O8" s="323">
        <v>0</v>
      </c>
      <c r="P8" s="323">
        <f t="shared" si="4"/>
        <v>285.59999999999997</v>
      </c>
      <c r="R8" s="325">
        <f t="shared" si="5"/>
        <v>1118</v>
      </c>
      <c r="S8" s="324">
        <f t="shared" si="6"/>
        <v>698</v>
      </c>
      <c r="T8" s="324">
        <f t="shared" si="7"/>
        <v>466</v>
      </c>
      <c r="U8" s="324">
        <f t="shared" si="8"/>
        <v>451</v>
      </c>
      <c r="V8" s="325">
        <f t="shared" si="9"/>
        <v>451</v>
      </c>
      <c r="X8" s="325">
        <f t="shared" si="10"/>
        <v>908.59999999999991</v>
      </c>
      <c r="Y8" s="325">
        <f t="shared" si="11"/>
        <v>488.59999999999997</v>
      </c>
      <c r="Z8" s="325">
        <f t="shared" si="12"/>
        <v>325.73333333333329</v>
      </c>
      <c r="AA8" s="325">
        <f t="shared" si="13"/>
        <v>315.7</v>
      </c>
      <c r="AB8" s="325">
        <f t="shared" si="14"/>
        <v>315.7</v>
      </c>
    </row>
    <row r="9" spans="1:28" ht="136.5">
      <c r="A9" s="282" t="s">
        <v>393</v>
      </c>
      <c r="B9" s="283" t="s">
        <v>37</v>
      </c>
      <c r="C9" s="284"/>
      <c r="D9" s="283">
        <v>10</v>
      </c>
      <c r="E9" s="285" t="s">
        <v>394</v>
      </c>
      <c r="F9">
        <v>420</v>
      </c>
      <c r="H9" s="322">
        <f t="shared" si="0"/>
        <v>1178</v>
      </c>
      <c r="I9" s="322">
        <v>758</v>
      </c>
      <c r="J9" s="322">
        <f t="shared" si="1"/>
        <v>0</v>
      </c>
      <c r="K9" s="322">
        <v>408</v>
      </c>
      <c r="M9" s="322">
        <f t="shared" si="2"/>
        <v>950.6</v>
      </c>
      <c r="N9" s="323">
        <f t="shared" si="3"/>
        <v>530.6</v>
      </c>
      <c r="O9" s="323">
        <v>0</v>
      </c>
      <c r="P9" s="323">
        <f t="shared" si="4"/>
        <v>285.59999999999997</v>
      </c>
      <c r="R9" s="325">
        <f t="shared" si="5"/>
        <v>1178</v>
      </c>
      <c r="S9" s="324">
        <f t="shared" si="6"/>
        <v>758</v>
      </c>
      <c r="T9" s="324">
        <f t="shared" si="7"/>
        <v>506</v>
      </c>
      <c r="U9" s="324">
        <f t="shared" si="8"/>
        <v>481</v>
      </c>
      <c r="V9" s="325">
        <f t="shared" si="9"/>
        <v>481</v>
      </c>
      <c r="X9" s="325">
        <f t="shared" si="10"/>
        <v>950.6</v>
      </c>
      <c r="Y9" s="325">
        <f t="shared" si="11"/>
        <v>530.6</v>
      </c>
      <c r="Z9" s="325">
        <f t="shared" si="12"/>
        <v>353.73333333333335</v>
      </c>
      <c r="AA9" s="325">
        <f t="shared" si="13"/>
        <v>336.7</v>
      </c>
      <c r="AB9" s="325">
        <f t="shared" si="14"/>
        <v>336.7</v>
      </c>
    </row>
    <row r="10" spans="1:28" ht="136.5">
      <c r="A10" s="286" t="s">
        <v>393</v>
      </c>
      <c r="B10" s="287" t="s">
        <v>41</v>
      </c>
      <c r="C10" s="288"/>
      <c r="D10" s="287">
        <v>11</v>
      </c>
      <c r="E10" s="289" t="s">
        <v>394</v>
      </c>
      <c r="F10">
        <v>460</v>
      </c>
      <c r="H10" s="322">
        <f t="shared" si="0"/>
        <v>1388</v>
      </c>
      <c r="I10" s="322">
        <v>928</v>
      </c>
      <c r="J10" s="322">
        <f t="shared" si="1"/>
        <v>118.75</v>
      </c>
      <c r="K10" s="322">
        <v>558</v>
      </c>
      <c r="M10" s="322">
        <f t="shared" si="2"/>
        <v>1109.5999999999999</v>
      </c>
      <c r="N10" s="323">
        <f t="shared" si="3"/>
        <v>649.59999999999991</v>
      </c>
      <c r="O10" s="323">
        <v>95</v>
      </c>
      <c r="P10" s="323">
        <f t="shared" si="4"/>
        <v>390.59999999999997</v>
      </c>
      <c r="R10" s="325">
        <f t="shared" si="5"/>
        <v>1388</v>
      </c>
      <c r="S10" s="324">
        <f t="shared" si="6"/>
        <v>928</v>
      </c>
      <c r="T10" s="324">
        <f t="shared" si="7"/>
        <v>659</v>
      </c>
      <c r="U10" s="324">
        <f t="shared" si="8"/>
        <v>634</v>
      </c>
      <c r="V10" s="325">
        <f t="shared" si="9"/>
        <v>634</v>
      </c>
      <c r="X10" s="325">
        <f t="shared" si="10"/>
        <v>1109.5999999999999</v>
      </c>
      <c r="Y10" s="325">
        <f t="shared" si="11"/>
        <v>649.59999999999991</v>
      </c>
      <c r="Z10" s="325">
        <f t="shared" si="12"/>
        <v>464.73333333333329</v>
      </c>
      <c r="AA10" s="325">
        <f t="shared" si="13"/>
        <v>446.19999999999993</v>
      </c>
      <c r="AB10" s="325">
        <f t="shared" si="14"/>
        <v>446.19999999999993</v>
      </c>
    </row>
    <row r="11" spans="1:28" ht="136.5">
      <c r="A11" s="290" t="s">
        <v>393</v>
      </c>
      <c r="B11" s="291" t="s">
        <v>47</v>
      </c>
      <c r="C11" s="292"/>
      <c r="D11" s="291">
        <v>6</v>
      </c>
      <c r="E11" s="293" t="s">
        <v>394</v>
      </c>
      <c r="F11">
        <v>250</v>
      </c>
      <c r="H11" s="322">
        <f t="shared" si="0"/>
        <v>718</v>
      </c>
      <c r="I11" s="322">
        <v>468</v>
      </c>
      <c r="J11" s="322">
        <f t="shared" si="1"/>
        <v>0</v>
      </c>
      <c r="K11" s="322">
        <v>288</v>
      </c>
      <c r="M11" s="322">
        <f t="shared" si="2"/>
        <v>577.59999999999991</v>
      </c>
      <c r="N11" s="323">
        <f t="shared" si="3"/>
        <v>327.59999999999997</v>
      </c>
      <c r="O11" s="323">
        <v>0</v>
      </c>
      <c r="P11" s="323">
        <f t="shared" si="4"/>
        <v>201.6</v>
      </c>
      <c r="R11" s="325">
        <f t="shared" si="5"/>
        <v>718</v>
      </c>
      <c r="S11" s="324">
        <f t="shared" si="6"/>
        <v>468</v>
      </c>
      <c r="T11" s="324">
        <f t="shared" si="7"/>
        <v>312</v>
      </c>
      <c r="U11" s="324">
        <f t="shared" si="8"/>
        <v>306</v>
      </c>
      <c r="V11" s="325">
        <f t="shared" si="9"/>
        <v>306</v>
      </c>
      <c r="X11" s="325">
        <f t="shared" si="10"/>
        <v>577.59999999999991</v>
      </c>
      <c r="Y11" s="325">
        <f t="shared" si="11"/>
        <v>327.59999999999997</v>
      </c>
      <c r="Z11" s="325">
        <f t="shared" si="12"/>
        <v>218.39999999999998</v>
      </c>
      <c r="AA11" s="325">
        <f t="shared" si="13"/>
        <v>214.2</v>
      </c>
      <c r="AB11" s="325">
        <f t="shared" si="14"/>
        <v>214.2</v>
      </c>
    </row>
    <row r="12" spans="1:28" ht="136.5">
      <c r="A12" s="294" t="s">
        <v>393</v>
      </c>
      <c r="B12" s="295" t="s">
        <v>48</v>
      </c>
      <c r="C12" s="296"/>
      <c r="D12" s="295">
        <v>7</v>
      </c>
      <c r="E12" s="297" t="s">
        <v>394</v>
      </c>
      <c r="F12">
        <v>300</v>
      </c>
      <c r="H12" s="322">
        <f t="shared" si="0"/>
        <v>788</v>
      </c>
      <c r="I12" s="322">
        <v>488</v>
      </c>
      <c r="J12" s="323">
        <f t="shared" si="1"/>
        <v>0</v>
      </c>
      <c r="K12" s="322">
        <v>298</v>
      </c>
      <c r="M12" s="322">
        <f t="shared" si="2"/>
        <v>641.59999999999991</v>
      </c>
      <c r="N12" s="323">
        <f t="shared" si="3"/>
        <v>341.59999999999997</v>
      </c>
      <c r="O12" s="323">
        <v>0</v>
      </c>
      <c r="P12" s="323">
        <f t="shared" si="4"/>
        <v>208.6</v>
      </c>
      <c r="R12" s="325">
        <f t="shared" si="5"/>
        <v>788</v>
      </c>
      <c r="S12" s="324">
        <f t="shared" si="6"/>
        <v>488</v>
      </c>
      <c r="T12" s="324">
        <f t="shared" si="7"/>
        <v>326</v>
      </c>
      <c r="U12" s="324">
        <f t="shared" si="8"/>
        <v>319</v>
      </c>
      <c r="V12" s="325">
        <f t="shared" si="9"/>
        <v>319</v>
      </c>
      <c r="X12" s="325">
        <f t="shared" si="10"/>
        <v>641.59999999999991</v>
      </c>
      <c r="Y12" s="325">
        <f t="shared" si="11"/>
        <v>341.59999999999997</v>
      </c>
      <c r="Z12" s="325">
        <f t="shared" si="12"/>
        <v>227.73333333333332</v>
      </c>
      <c r="AA12" s="325">
        <f t="shared" si="13"/>
        <v>222.95</v>
      </c>
      <c r="AB12" s="325">
        <f t="shared" si="14"/>
        <v>222.95</v>
      </c>
    </row>
    <row r="13" spans="1:28" ht="136.5">
      <c r="A13" s="298" t="s">
        <v>393</v>
      </c>
      <c r="B13" s="299" t="s">
        <v>50</v>
      </c>
      <c r="C13" s="300"/>
      <c r="D13" s="299">
        <v>8</v>
      </c>
      <c r="E13" s="301" t="s">
        <v>394</v>
      </c>
      <c r="F13">
        <v>340</v>
      </c>
      <c r="H13" s="322">
        <f t="shared" si="0"/>
        <v>898</v>
      </c>
      <c r="I13" s="322">
        <v>558</v>
      </c>
      <c r="J13" s="322">
        <f t="shared" si="1"/>
        <v>0</v>
      </c>
      <c r="K13" s="322">
        <v>328</v>
      </c>
      <c r="M13" s="322">
        <f t="shared" si="2"/>
        <v>730.59999999999991</v>
      </c>
      <c r="N13" s="323">
        <f t="shared" si="3"/>
        <v>390.59999999999997</v>
      </c>
      <c r="O13" s="323">
        <v>0</v>
      </c>
      <c r="P13" s="323">
        <f t="shared" si="4"/>
        <v>229.6</v>
      </c>
      <c r="R13" s="325">
        <f t="shared" si="5"/>
        <v>898</v>
      </c>
      <c r="S13" s="324">
        <f t="shared" si="6"/>
        <v>558</v>
      </c>
      <c r="T13" s="324">
        <f t="shared" si="7"/>
        <v>372</v>
      </c>
      <c r="U13" s="324">
        <f t="shared" si="8"/>
        <v>361</v>
      </c>
      <c r="V13" s="325">
        <f t="shared" si="9"/>
        <v>361</v>
      </c>
      <c r="X13" s="325">
        <f t="shared" si="10"/>
        <v>730.59999999999991</v>
      </c>
      <c r="Y13" s="325">
        <f t="shared" si="11"/>
        <v>390.59999999999997</v>
      </c>
      <c r="Z13" s="325">
        <f t="shared" si="12"/>
        <v>260.39999999999998</v>
      </c>
      <c r="AA13" s="325">
        <f t="shared" si="13"/>
        <v>252.7</v>
      </c>
      <c r="AB13" s="325">
        <f t="shared" si="14"/>
        <v>252.7</v>
      </c>
    </row>
    <row r="14" spans="1:28" ht="136.5">
      <c r="A14" s="302" t="s">
        <v>393</v>
      </c>
      <c r="B14" s="303" t="s">
        <v>52</v>
      </c>
      <c r="C14" s="304"/>
      <c r="D14" s="303">
        <v>10</v>
      </c>
      <c r="E14" s="305" t="s">
        <v>394</v>
      </c>
      <c r="F14">
        <v>420</v>
      </c>
      <c r="H14" s="322">
        <f t="shared" si="0"/>
        <v>1118</v>
      </c>
      <c r="I14" s="322">
        <v>698</v>
      </c>
      <c r="J14" s="322">
        <f t="shared" si="1"/>
        <v>0</v>
      </c>
      <c r="K14" s="322">
        <v>408</v>
      </c>
      <c r="M14" s="322">
        <f t="shared" si="2"/>
        <v>908.59999999999991</v>
      </c>
      <c r="N14" s="323">
        <f t="shared" si="3"/>
        <v>488.59999999999997</v>
      </c>
      <c r="O14" s="323">
        <v>0</v>
      </c>
      <c r="P14" s="323">
        <f t="shared" si="4"/>
        <v>285.59999999999997</v>
      </c>
      <c r="R14" s="325">
        <f t="shared" si="5"/>
        <v>1118</v>
      </c>
      <c r="S14" s="324">
        <f t="shared" si="6"/>
        <v>698</v>
      </c>
      <c r="T14" s="324">
        <f t="shared" si="7"/>
        <v>466</v>
      </c>
      <c r="U14" s="324">
        <f t="shared" si="8"/>
        <v>451</v>
      </c>
      <c r="V14" s="325">
        <f t="shared" si="9"/>
        <v>451</v>
      </c>
      <c r="X14" s="325">
        <f t="shared" si="10"/>
        <v>908.59999999999991</v>
      </c>
      <c r="Y14" s="325">
        <f t="shared" si="11"/>
        <v>488.59999999999997</v>
      </c>
      <c r="Z14" s="325">
        <f t="shared" si="12"/>
        <v>325.73333333333329</v>
      </c>
      <c r="AA14" s="325">
        <f t="shared" si="13"/>
        <v>315.7</v>
      </c>
      <c r="AB14" s="325">
        <f t="shared" si="14"/>
        <v>315.7</v>
      </c>
    </row>
    <row r="15" spans="1:28" s="261" customFormat="1" ht="136.5">
      <c r="A15" s="326" t="s">
        <v>393</v>
      </c>
      <c r="B15" s="327" t="s">
        <v>54</v>
      </c>
      <c r="C15" s="328"/>
      <c r="D15" s="327">
        <v>12</v>
      </c>
      <c r="E15" s="329" t="s">
        <v>394</v>
      </c>
      <c r="F15" s="261">
        <v>500</v>
      </c>
      <c r="H15" s="323">
        <f t="shared" si="0"/>
        <v>1368</v>
      </c>
      <c r="I15" s="323">
        <v>868</v>
      </c>
      <c r="J15" s="323">
        <f t="shared" si="1"/>
        <v>118.75</v>
      </c>
      <c r="K15" s="323">
        <v>558</v>
      </c>
      <c r="M15" s="323">
        <f t="shared" si="2"/>
        <v>1107.5999999999999</v>
      </c>
      <c r="N15" s="323">
        <f t="shared" si="3"/>
        <v>607.59999999999991</v>
      </c>
      <c r="O15" s="323">
        <v>95</v>
      </c>
      <c r="P15" s="323">
        <f t="shared" si="4"/>
        <v>390.59999999999997</v>
      </c>
      <c r="R15" s="325">
        <f t="shared" si="5"/>
        <v>1368</v>
      </c>
      <c r="S15" s="324">
        <f t="shared" si="6"/>
        <v>868</v>
      </c>
      <c r="T15" s="324">
        <f t="shared" si="7"/>
        <v>619</v>
      </c>
      <c r="U15" s="324">
        <f t="shared" si="8"/>
        <v>604</v>
      </c>
      <c r="V15" s="325">
        <f t="shared" si="9"/>
        <v>604</v>
      </c>
      <c r="X15" s="325">
        <f t="shared" si="10"/>
        <v>1107.5999999999999</v>
      </c>
      <c r="Y15" s="325">
        <f t="shared" si="11"/>
        <v>607.59999999999991</v>
      </c>
      <c r="Z15" s="325">
        <f t="shared" si="12"/>
        <v>436.73333333333329</v>
      </c>
      <c r="AA15" s="325">
        <f t="shared" si="13"/>
        <v>425.19999999999993</v>
      </c>
      <c r="AB15" s="325">
        <f t="shared" si="14"/>
        <v>425.19999999999993</v>
      </c>
    </row>
    <row r="16" spans="1:28" ht="136.5">
      <c r="A16" s="306" t="s">
        <v>393</v>
      </c>
      <c r="B16" s="307" t="s">
        <v>56</v>
      </c>
      <c r="C16" s="308"/>
      <c r="D16" s="307">
        <v>10</v>
      </c>
      <c r="E16" s="309" t="s">
        <v>394</v>
      </c>
      <c r="F16">
        <v>420</v>
      </c>
      <c r="H16" s="322">
        <f t="shared" si="0"/>
        <v>1178</v>
      </c>
      <c r="I16" s="322">
        <v>758</v>
      </c>
      <c r="J16" s="322">
        <f t="shared" si="1"/>
        <v>0</v>
      </c>
      <c r="K16" s="322">
        <v>408</v>
      </c>
      <c r="M16" s="322">
        <f t="shared" si="2"/>
        <v>950.6</v>
      </c>
      <c r="N16" s="323">
        <f t="shared" si="3"/>
        <v>530.6</v>
      </c>
      <c r="O16" s="322">
        <v>0</v>
      </c>
      <c r="P16" s="323">
        <f t="shared" si="4"/>
        <v>285.59999999999997</v>
      </c>
      <c r="R16" s="325">
        <f t="shared" si="5"/>
        <v>1178</v>
      </c>
      <c r="S16" s="324">
        <f t="shared" si="6"/>
        <v>758</v>
      </c>
      <c r="T16" s="324">
        <f t="shared" si="7"/>
        <v>506</v>
      </c>
      <c r="U16" s="324">
        <f t="shared" si="8"/>
        <v>481</v>
      </c>
      <c r="V16" s="325">
        <f t="shared" si="9"/>
        <v>481</v>
      </c>
      <c r="X16" s="325">
        <f t="shared" si="10"/>
        <v>950.6</v>
      </c>
      <c r="Y16" s="325">
        <f t="shared" si="11"/>
        <v>530.6</v>
      </c>
      <c r="Z16" s="325">
        <f t="shared" si="12"/>
        <v>353.73333333333335</v>
      </c>
      <c r="AA16" s="325">
        <f t="shared" si="13"/>
        <v>336.7</v>
      </c>
      <c r="AB16" s="325">
        <f t="shared" si="14"/>
        <v>336.7</v>
      </c>
    </row>
    <row r="17" spans="1:28" ht="136.5">
      <c r="A17" s="310" t="s">
        <v>393</v>
      </c>
      <c r="B17" s="311" t="s">
        <v>58</v>
      </c>
      <c r="C17" s="312"/>
      <c r="D17" s="311">
        <v>11</v>
      </c>
      <c r="E17" s="313" t="s">
        <v>394</v>
      </c>
      <c r="F17">
        <v>460</v>
      </c>
      <c r="H17" s="322">
        <f t="shared" si="0"/>
        <v>1288</v>
      </c>
      <c r="I17" s="322">
        <v>828</v>
      </c>
      <c r="J17" s="322">
        <f t="shared" si="1"/>
        <v>0</v>
      </c>
      <c r="K17" s="322">
        <v>438</v>
      </c>
      <c r="M17" s="322">
        <f t="shared" si="2"/>
        <v>1039.5999999999999</v>
      </c>
      <c r="N17" s="323">
        <f t="shared" si="3"/>
        <v>579.59999999999991</v>
      </c>
      <c r="O17" s="322">
        <v>0</v>
      </c>
      <c r="P17" s="323">
        <f t="shared" si="4"/>
        <v>306.59999999999997</v>
      </c>
      <c r="R17" s="325">
        <f t="shared" si="5"/>
        <v>1288</v>
      </c>
      <c r="S17" s="324">
        <f t="shared" si="6"/>
        <v>828</v>
      </c>
      <c r="T17" s="324">
        <f t="shared" si="7"/>
        <v>552</v>
      </c>
      <c r="U17" s="324">
        <f t="shared" si="8"/>
        <v>524</v>
      </c>
      <c r="V17" s="325">
        <f t="shared" si="9"/>
        <v>524</v>
      </c>
      <c r="X17" s="325">
        <f t="shared" si="10"/>
        <v>1039.5999999999999</v>
      </c>
      <c r="Y17" s="325">
        <f t="shared" si="11"/>
        <v>579.59999999999991</v>
      </c>
      <c r="Z17" s="325">
        <f t="shared" si="12"/>
        <v>386.39999999999992</v>
      </c>
      <c r="AA17" s="325">
        <f t="shared" si="13"/>
        <v>366.44999999999993</v>
      </c>
      <c r="AB17" s="325">
        <f t="shared" si="14"/>
        <v>366.44999999999993</v>
      </c>
    </row>
    <row r="18" spans="1:28" ht="136.5">
      <c r="A18" s="314" t="s">
        <v>393</v>
      </c>
      <c r="B18" s="315" t="s">
        <v>60</v>
      </c>
      <c r="C18" s="316"/>
      <c r="D18" s="315">
        <v>11</v>
      </c>
      <c r="E18" s="317" t="s">
        <v>394</v>
      </c>
      <c r="F18">
        <v>460</v>
      </c>
      <c r="H18" s="322">
        <f t="shared" si="0"/>
        <v>1388</v>
      </c>
      <c r="I18" s="322">
        <v>928</v>
      </c>
      <c r="J18" s="322">
        <f t="shared" si="1"/>
        <v>118.75</v>
      </c>
      <c r="K18" s="322">
        <v>558</v>
      </c>
      <c r="M18" s="322">
        <f t="shared" si="2"/>
        <v>1109.5999999999999</v>
      </c>
      <c r="N18" s="323">
        <f t="shared" si="3"/>
        <v>649.59999999999991</v>
      </c>
      <c r="O18" s="322">
        <v>95</v>
      </c>
      <c r="P18" s="323">
        <f t="shared" si="4"/>
        <v>390.59999999999997</v>
      </c>
      <c r="R18" s="325">
        <f t="shared" si="5"/>
        <v>1388</v>
      </c>
      <c r="S18" s="324">
        <f t="shared" si="6"/>
        <v>928</v>
      </c>
      <c r="T18" s="324">
        <f t="shared" si="7"/>
        <v>659</v>
      </c>
      <c r="U18" s="324">
        <f t="shared" si="8"/>
        <v>634</v>
      </c>
      <c r="V18" s="325">
        <f t="shared" si="9"/>
        <v>634</v>
      </c>
      <c r="X18" s="325">
        <f t="shared" si="10"/>
        <v>1109.5999999999999</v>
      </c>
      <c r="Y18" s="325">
        <f t="shared" si="11"/>
        <v>649.59999999999991</v>
      </c>
      <c r="Z18" s="325">
        <f t="shared" si="12"/>
        <v>464.73333333333329</v>
      </c>
      <c r="AA18" s="325">
        <f t="shared" si="13"/>
        <v>446.19999999999993</v>
      </c>
      <c r="AB18" s="325">
        <f t="shared" si="14"/>
        <v>446.19999999999993</v>
      </c>
    </row>
    <row r="19" spans="1:28" ht="136.5">
      <c r="A19" s="318" t="s">
        <v>393</v>
      </c>
      <c r="B19" s="319" t="s">
        <v>63</v>
      </c>
      <c r="C19" s="320"/>
      <c r="D19" s="319">
        <v>12</v>
      </c>
      <c r="E19" s="321" t="s">
        <v>394</v>
      </c>
      <c r="F19">
        <v>500</v>
      </c>
      <c r="H19" s="322">
        <f t="shared" si="0"/>
        <v>1498</v>
      </c>
      <c r="I19" s="322">
        <v>998</v>
      </c>
      <c r="J19" s="322">
        <f t="shared" si="1"/>
        <v>118.75</v>
      </c>
      <c r="K19" s="322">
        <v>578</v>
      </c>
      <c r="M19" s="322">
        <f t="shared" si="2"/>
        <v>1198.5999999999999</v>
      </c>
      <c r="N19" s="323">
        <f t="shared" si="3"/>
        <v>698.59999999999991</v>
      </c>
      <c r="O19" s="322">
        <v>95</v>
      </c>
      <c r="P19" s="323">
        <f t="shared" si="4"/>
        <v>404.59999999999997</v>
      </c>
      <c r="R19" s="325">
        <f t="shared" si="5"/>
        <v>1498</v>
      </c>
      <c r="S19" s="324">
        <f t="shared" si="6"/>
        <v>998</v>
      </c>
      <c r="T19" s="324">
        <f t="shared" si="7"/>
        <v>705</v>
      </c>
      <c r="U19" s="324">
        <f t="shared" si="8"/>
        <v>674</v>
      </c>
      <c r="V19" s="325">
        <f t="shared" si="9"/>
        <v>674</v>
      </c>
      <c r="X19" s="325">
        <f t="shared" si="10"/>
        <v>1198.5999999999999</v>
      </c>
      <c r="Y19" s="325">
        <f t="shared" si="11"/>
        <v>698.59999999999991</v>
      </c>
      <c r="Z19" s="325">
        <f t="shared" si="12"/>
        <v>497.39999999999992</v>
      </c>
      <c r="AA19" s="325">
        <f t="shared" si="13"/>
        <v>474.19999999999993</v>
      </c>
      <c r="AB19" s="325">
        <f t="shared" si="14"/>
        <v>474.19999999999993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>
      <pane ySplit="6" topLeftCell="A28" activePane="bottomLeft" state="frozen"/>
      <selection pane="bottomLeft" activeCell="R1" sqref="R1:U1"/>
    </sheetView>
  </sheetViews>
  <sheetFormatPr defaultRowHeight="20.45" customHeight="1"/>
  <cols>
    <col min="1" max="1" width="8.42578125" style="143" customWidth="1"/>
    <col min="2" max="2" width="16" customWidth="1"/>
    <col min="3" max="3" width="25.42578125" customWidth="1"/>
    <col min="4" max="4" width="5.85546875" customWidth="1"/>
    <col min="5" max="5" width="7.85546875" customWidth="1"/>
    <col min="6" max="6" width="6.5703125" customWidth="1"/>
    <col min="7" max="7" width="9.140625" customWidth="1"/>
    <col min="8" max="8" width="8.28515625" customWidth="1"/>
    <col min="9" max="9" width="3.85546875" customWidth="1"/>
    <col min="10" max="10" width="8" customWidth="1"/>
    <col min="11" max="11" width="10.28515625" customWidth="1"/>
    <col min="12" max="12" width="8.140625" customWidth="1"/>
    <col min="13" max="13" width="3.28515625" customWidth="1"/>
    <col min="14" max="15" width="8.28515625" customWidth="1"/>
    <col min="16" max="16" width="7.5703125" customWidth="1"/>
    <col min="17" max="17" width="8.140625" customWidth="1"/>
    <col min="18" max="18" width="8" customWidth="1"/>
    <col min="19" max="19" width="2.85546875" customWidth="1"/>
    <col min="26" max="26" width="18.42578125" bestFit="1" customWidth="1"/>
  </cols>
  <sheetData>
    <row r="1" spans="1:26" ht="20.45" customHeight="1">
      <c r="R1" s="335" t="s">
        <v>396</v>
      </c>
      <c r="S1" s="335"/>
      <c r="T1" s="335"/>
      <c r="U1" s="335"/>
    </row>
    <row r="3" spans="1:26" ht="20.45" customHeight="1">
      <c r="N3" s="33"/>
      <c r="O3" s="32"/>
      <c r="Q3" s="35" t="s">
        <v>74</v>
      </c>
      <c r="T3" s="199" t="s">
        <v>297</v>
      </c>
    </row>
    <row r="4" spans="1:26" ht="20.45" customHeight="1" thickBot="1"/>
    <row r="5" spans="1:26" ht="20.45" customHeight="1">
      <c r="E5" s="400" t="s">
        <v>69</v>
      </c>
      <c r="F5" s="401"/>
      <c r="G5" s="401"/>
      <c r="H5" s="402"/>
      <c r="I5" s="24"/>
      <c r="J5" s="403" t="s">
        <v>76</v>
      </c>
      <c r="K5" s="404"/>
      <c r="L5" s="405"/>
      <c r="M5" s="24"/>
      <c r="N5" s="34" t="s">
        <v>70</v>
      </c>
      <c r="T5" s="34" t="s">
        <v>71</v>
      </c>
      <c r="Y5" t="s">
        <v>296</v>
      </c>
    </row>
    <row r="6" spans="1:26" ht="32.25" customHeight="1">
      <c r="A6" s="144" t="s">
        <v>208</v>
      </c>
      <c r="B6" s="36" t="s">
        <v>16</v>
      </c>
      <c r="C6" s="82" t="s">
        <v>149</v>
      </c>
      <c r="D6" s="37" t="s">
        <v>18</v>
      </c>
      <c r="E6" s="40" t="s">
        <v>68</v>
      </c>
      <c r="F6" s="40" t="s">
        <v>4</v>
      </c>
      <c r="G6" s="38" t="s">
        <v>81</v>
      </c>
      <c r="H6" s="38" t="s">
        <v>67</v>
      </c>
      <c r="I6" s="24"/>
      <c r="J6" s="31" t="s">
        <v>75</v>
      </c>
      <c r="K6" s="31" t="s">
        <v>82</v>
      </c>
      <c r="L6" s="38" t="s">
        <v>67</v>
      </c>
      <c r="M6" s="24"/>
      <c r="N6" s="30" t="s">
        <v>66</v>
      </c>
      <c r="O6" s="30" t="s">
        <v>21</v>
      </c>
      <c r="P6" s="30" t="s">
        <v>22</v>
      </c>
      <c r="Q6" s="30" t="s">
        <v>23</v>
      </c>
      <c r="R6" s="30" t="s">
        <v>15</v>
      </c>
      <c r="T6" s="30" t="s">
        <v>66</v>
      </c>
      <c r="U6" s="30" t="s">
        <v>21</v>
      </c>
      <c r="V6" s="30" t="s">
        <v>22</v>
      </c>
      <c r="W6" s="30" t="s">
        <v>23</v>
      </c>
      <c r="X6" s="30" t="s">
        <v>15</v>
      </c>
      <c r="Y6" s="198"/>
    </row>
    <row r="7" spans="1:26" ht="20.45" customHeight="1">
      <c r="A7" s="149">
        <v>14</v>
      </c>
      <c r="B7" s="115" t="s">
        <v>209</v>
      </c>
      <c r="C7" s="123" t="s">
        <v>307</v>
      </c>
      <c r="D7" s="116">
        <v>4</v>
      </c>
      <c r="E7" s="117">
        <v>159</v>
      </c>
      <c r="F7" s="117">
        <v>0</v>
      </c>
      <c r="G7" s="117">
        <v>115</v>
      </c>
      <c r="H7" s="118">
        <v>120</v>
      </c>
      <c r="I7" s="119"/>
      <c r="J7" s="117">
        <v>134</v>
      </c>
      <c r="K7" s="117">
        <v>100</v>
      </c>
      <c r="L7" s="118">
        <v>120</v>
      </c>
      <c r="M7" s="120"/>
      <c r="N7" s="121">
        <f>E7+H7+20</f>
        <v>299</v>
      </c>
      <c r="O7" s="121">
        <f>E7</f>
        <v>159</v>
      </c>
      <c r="P7" s="121">
        <f>ROUNDUP(E7*2/3,0)</f>
        <v>106</v>
      </c>
      <c r="Q7" s="121">
        <v>109</v>
      </c>
      <c r="R7" s="121">
        <f>G7</f>
        <v>115</v>
      </c>
      <c r="S7" s="120"/>
      <c r="T7" s="121">
        <f>J7+L7</f>
        <v>254</v>
      </c>
      <c r="U7" s="117">
        <f>J7</f>
        <v>134</v>
      </c>
      <c r="V7" s="121">
        <f>J7*2/3</f>
        <v>89.333333333333329</v>
      </c>
      <c r="W7" s="121">
        <f>(J7*2+K7)/4</f>
        <v>92</v>
      </c>
      <c r="X7" s="126">
        <f>W7</f>
        <v>92</v>
      </c>
      <c r="Y7" s="198" t="s">
        <v>288</v>
      </c>
    </row>
    <row r="8" spans="1:26" ht="20.45" customHeight="1">
      <c r="A8" s="149"/>
      <c r="B8" s="122"/>
      <c r="C8" s="123" t="s">
        <v>308</v>
      </c>
      <c r="D8" s="116">
        <v>4</v>
      </c>
      <c r="E8" s="117">
        <v>179</v>
      </c>
      <c r="F8" s="117">
        <v>0</v>
      </c>
      <c r="G8" s="117">
        <v>115</v>
      </c>
      <c r="H8" s="118">
        <v>120</v>
      </c>
      <c r="I8" s="119"/>
      <c r="J8" s="117">
        <v>154</v>
      </c>
      <c r="K8" s="117">
        <v>100</v>
      </c>
      <c r="L8" s="118">
        <v>120</v>
      </c>
      <c r="M8" s="120"/>
      <c r="N8" s="121">
        <f t="shared" ref="N8:N14" si="0">E8+H8+20</f>
        <v>319</v>
      </c>
      <c r="O8" s="121">
        <f t="shared" ref="O8:O24" si="1">E8</f>
        <v>179</v>
      </c>
      <c r="P8" s="121">
        <f t="shared" ref="P8:P56" si="2">ROUNDUP(E8*2/3,0)</f>
        <v>120</v>
      </c>
      <c r="Q8" s="121">
        <v>119</v>
      </c>
      <c r="R8" s="121">
        <f t="shared" ref="R8:R24" si="3">G8</f>
        <v>115</v>
      </c>
      <c r="S8" s="120"/>
      <c r="T8" s="121">
        <f t="shared" ref="T8:T19" si="4">J8+L8</f>
        <v>274</v>
      </c>
      <c r="U8" s="117">
        <f t="shared" ref="U8:U19" si="5">J8</f>
        <v>154</v>
      </c>
      <c r="V8" s="121">
        <f t="shared" ref="V8:V19" si="6">J8*2/3</f>
        <v>102.66666666666667</v>
      </c>
      <c r="W8" s="121">
        <f t="shared" ref="W8:W19" si="7">(J8*2+K8)/4</f>
        <v>102</v>
      </c>
      <c r="X8" s="126">
        <f t="shared" ref="X8:X24" si="8">W8</f>
        <v>102</v>
      </c>
      <c r="Y8" s="198" t="s">
        <v>288</v>
      </c>
    </row>
    <row r="9" spans="1:26" ht="20.45" customHeight="1">
      <c r="A9" s="149"/>
      <c r="B9" s="145" t="s">
        <v>282</v>
      </c>
      <c r="C9" s="157" t="s">
        <v>303</v>
      </c>
      <c r="D9" s="116"/>
      <c r="E9" s="161">
        <v>199</v>
      </c>
      <c r="F9" s="161">
        <v>0</v>
      </c>
      <c r="G9" s="161">
        <v>115</v>
      </c>
      <c r="H9" s="162">
        <v>150</v>
      </c>
      <c r="I9" s="163"/>
      <c r="J9" s="161">
        <v>174</v>
      </c>
      <c r="K9" s="161">
        <v>100</v>
      </c>
      <c r="L9" s="162">
        <v>150</v>
      </c>
      <c r="M9" s="163"/>
      <c r="N9" s="164">
        <f t="shared" si="0"/>
        <v>369</v>
      </c>
      <c r="O9" s="164">
        <f>E9</f>
        <v>199</v>
      </c>
      <c r="P9" s="121">
        <f t="shared" si="2"/>
        <v>133</v>
      </c>
      <c r="Q9" s="164">
        <v>129</v>
      </c>
      <c r="R9" s="164">
        <f t="shared" si="3"/>
        <v>115</v>
      </c>
      <c r="S9" s="163"/>
      <c r="T9" s="164">
        <f>J9+L9</f>
        <v>324</v>
      </c>
      <c r="U9" s="161">
        <f>J9</f>
        <v>174</v>
      </c>
      <c r="V9" s="164">
        <f t="shared" si="6"/>
        <v>116</v>
      </c>
      <c r="W9" s="164">
        <f t="shared" si="7"/>
        <v>112</v>
      </c>
      <c r="X9" s="165">
        <f t="shared" si="8"/>
        <v>112</v>
      </c>
      <c r="Y9" s="198" t="s">
        <v>288</v>
      </c>
    </row>
    <row r="10" spans="1:26" ht="46.5" customHeight="1">
      <c r="A10" s="149"/>
      <c r="B10" s="145"/>
      <c r="C10" s="237" t="s">
        <v>398</v>
      </c>
      <c r="D10" s="107"/>
      <c r="E10" s="166"/>
      <c r="F10" s="166"/>
      <c r="G10" s="166"/>
      <c r="H10" s="167"/>
      <c r="I10" s="32"/>
      <c r="J10" s="166"/>
      <c r="K10" s="166"/>
      <c r="L10" s="167"/>
      <c r="M10" s="32"/>
      <c r="N10" s="336">
        <f>N7+200</f>
        <v>499</v>
      </c>
      <c r="O10" s="336">
        <f>O7+100</f>
        <v>259</v>
      </c>
      <c r="P10" s="337">
        <f>P7+66.67</f>
        <v>172.67000000000002</v>
      </c>
      <c r="Q10" s="336">
        <f>Q7+50</f>
        <v>159</v>
      </c>
      <c r="R10" s="336">
        <f>P10</f>
        <v>172.67000000000002</v>
      </c>
      <c r="S10" s="338"/>
      <c r="T10" s="336">
        <f>T7+160</f>
        <v>414</v>
      </c>
      <c r="U10" s="336">
        <f>U7+80</f>
        <v>214</v>
      </c>
      <c r="V10" s="337">
        <f>V7+53.33</f>
        <v>142.66333333333333</v>
      </c>
      <c r="W10" s="336">
        <f>W7+40</f>
        <v>132</v>
      </c>
      <c r="X10" s="336">
        <f>V10</f>
        <v>142.66333333333333</v>
      </c>
      <c r="Y10" s="223" t="s">
        <v>288</v>
      </c>
      <c r="Z10" t="s">
        <v>399</v>
      </c>
    </row>
    <row r="11" spans="1:26" s="261" customFormat="1" ht="46.5" customHeight="1">
      <c r="A11" s="149"/>
      <c r="B11" s="145"/>
      <c r="C11" s="237" t="s">
        <v>397</v>
      </c>
      <c r="D11" s="107"/>
      <c r="E11" s="166"/>
      <c r="F11" s="166"/>
      <c r="G11" s="166"/>
      <c r="H11" s="167"/>
      <c r="I11" s="32"/>
      <c r="J11" s="166"/>
      <c r="K11" s="166"/>
      <c r="L11" s="167"/>
      <c r="M11" s="32"/>
      <c r="N11" s="336">
        <f>N8+200</f>
        <v>519</v>
      </c>
      <c r="O11" s="336">
        <f>O8+100</f>
        <v>279</v>
      </c>
      <c r="P11" s="337">
        <f>P8+66.67</f>
        <v>186.67000000000002</v>
      </c>
      <c r="Q11" s="336">
        <f>Q8+50</f>
        <v>169</v>
      </c>
      <c r="R11" s="336">
        <f>P11</f>
        <v>186.67000000000002</v>
      </c>
      <c r="S11" s="338"/>
      <c r="T11" s="336">
        <f>T8+160</f>
        <v>434</v>
      </c>
      <c r="U11" s="336">
        <f>U8+80</f>
        <v>234</v>
      </c>
      <c r="V11" s="337">
        <f>V8+53.33</f>
        <v>155.99666666666667</v>
      </c>
      <c r="W11" s="336">
        <f>W8+40</f>
        <v>142</v>
      </c>
      <c r="X11" s="336">
        <f>V11</f>
        <v>155.99666666666667</v>
      </c>
      <c r="Y11" s="334"/>
    </row>
    <row r="12" spans="1:26" ht="33.75" customHeight="1">
      <c r="A12" s="149">
        <v>700</v>
      </c>
      <c r="B12" s="106" t="s">
        <v>210</v>
      </c>
      <c r="C12" s="242" t="s">
        <v>307</v>
      </c>
      <c r="D12" s="231">
        <v>4</v>
      </c>
      <c r="E12" s="225">
        <v>159</v>
      </c>
      <c r="F12" s="225">
        <v>0</v>
      </c>
      <c r="G12" s="225">
        <v>115</v>
      </c>
      <c r="H12" s="226">
        <v>120</v>
      </c>
      <c r="I12" s="227"/>
      <c r="J12" s="225">
        <v>134</v>
      </c>
      <c r="K12" s="225">
        <v>100</v>
      </c>
      <c r="L12" s="226">
        <v>120</v>
      </c>
      <c r="M12" s="87"/>
      <c r="N12" s="228">
        <f t="shared" ref="N12:N13" si="9">E12+H12+20</f>
        <v>299</v>
      </c>
      <c r="O12" s="228">
        <f>E12</f>
        <v>159</v>
      </c>
      <c r="P12" s="228">
        <f>ROUNDUP(E12*2/3,0)</f>
        <v>106</v>
      </c>
      <c r="Q12" s="228">
        <v>109</v>
      </c>
      <c r="R12" s="228">
        <f>G12</f>
        <v>115</v>
      </c>
      <c r="S12" s="87"/>
      <c r="T12" s="228">
        <f>J12+L12</f>
        <v>254</v>
      </c>
      <c r="U12" s="225">
        <f>J12</f>
        <v>134</v>
      </c>
      <c r="V12" s="228">
        <f>J12*2/3</f>
        <v>89.333333333333329</v>
      </c>
      <c r="W12" s="228">
        <f>(J12*2+K12)/4</f>
        <v>92</v>
      </c>
      <c r="X12" s="216">
        <f>W12</f>
        <v>92</v>
      </c>
      <c r="Y12" s="198"/>
    </row>
    <row r="13" spans="1:26" ht="33.75" customHeight="1">
      <c r="A13" s="149">
        <v>700</v>
      </c>
      <c r="B13" s="106"/>
      <c r="C13" s="242" t="s">
        <v>308</v>
      </c>
      <c r="D13" s="231">
        <v>4</v>
      </c>
      <c r="E13" s="225">
        <v>179</v>
      </c>
      <c r="F13" s="225">
        <v>0</v>
      </c>
      <c r="G13" s="225">
        <v>115</v>
      </c>
      <c r="H13" s="226">
        <v>120</v>
      </c>
      <c r="I13" s="227"/>
      <c r="J13" s="225">
        <v>154</v>
      </c>
      <c r="K13" s="225">
        <v>100</v>
      </c>
      <c r="L13" s="226">
        <v>120</v>
      </c>
      <c r="M13" s="87"/>
      <c r="N13" s="228">
        <f t="shared" si="9"/>
        <v>319</v>
      </c>
      <c r="O13" s="228">
        <f t="shared" ref="O13" si="10">E13</f>
        <v>179</v>
      </c>
      <c r="P13" s="228">
        <f t="shared" ref="P13" si="11">ROUNDUP(E13*2/3,0)</f>
        <v>120</v>
      </c>
      <c r="Q13" s="228">
        <v>119</v>
      </c>
      <c r="R13" s="228">
        <f t="shared" ref="R13" si="12">G13</f>
        <v>115</v>
      </c>
      <c r="S13" s="87"/>
      <c r="T13" s="228">
        <f t="shared" ref="T13" si="13">J13+L13</f>
        <v>274</v>
      </c>
      <c r="U13" s="225">
        <f t="shared" ref="U13" si="14">J13</f>
        <v>154</v>
      </c>
      <c r="V13" s="228">
        <f t="shared" ref="V13" si="15">J13*2/3</f>
        <v>102.66666666666667</v>
      </c>
      <c r="W13" s="228">
        <f t="shared" ref="W13" si="16">(J13*2+K13)/4</f>
        <v>102</v>
      </c>
      <c r="X13" s="216">
        <f t="shared" ref="X13" si="17">W13</f>
        <v>102</v>
      </c>
      <c r="Y13" s="236"/>
    </row>
    <row r="14" spans="1:26" ht="26.45" customHeight="1">
      <c r="A14" s="149"/>
      <c r="B14" s="146" t="s">
        <v>282</v>
      </c>
      <c r="C14" s="156" t="s">
        <v>303</v>
      </c>
      <c r="D14" s="107"/>
      <c r="E14" s="166">
        <v>199</v>
      </c>
      <c r="F14" s="166">
        <v>0</v>
      </c>
      <c r="G14" s="166">
        <v>115</v>
      </c>
      <c r="H14" s="167">
        <v>150</v>
      </c>
      <c r="I14" s="32"/>
      <c r="J14" s="166">
        <v>174</v>
      </c>
      <c r="K14" s="166">
        <v>100</v>
      </c>
      <c r="L14" s="167">
        <v>150</v>
      </c>
      <c r="M14" s="32"/>
      <c r="N14" s="168">
        <f t="shared" si="0"/>
        <v>369</v>
      </c>
      <c r="O14" s="168">
        <f t="shared" si="1"/>
        <v>199</v>
      </c>
      <c r="P14" s="121">
        <f t="shared" si="2"/>
        <v>133</v>
      </c>
      <c r="Q14" s="168">
        <v>129</v>
      </c>
      <c r="R14" s="168">
        <f t="shared" si="3"/>
        <v>115</v>
      </c>
      <c r="S14" s="32"/>
      <c r="T14" s="168">
        <f>J14+L14</f>
        <v>324</v>
      </c>
      <c r="U14" s="166">
        <f>J14</f>
        <v>174</v>
      </c>
      <c r="V14" s="168">
        <f>J14*2/3</f>
        <v>116</v>
      </c>
      <c r="W14" s="168">
        <f>(J14*2+K14)/4</f>
        <v>112</v>
      </c>
      <c r="X14" s="169">
        <f t="shared" si="8"/>
        <v>112</v>
      </c>
      <c r="Y14" s="198" t="s">
        <v>288</v>
      </c>
    </row>
    <row r="15" spans="1:26" s="261" customFormat="1" ht="37.5" customHeight="1">
      <c r="A15" s="149"/>
      <c r="B15" s="146"/>
      <c r="C15" s="237" t="s">
        <v>398</v>
      </c>
      <c r="D15" s="107"/>
      <c r="E15" s="166"/>
      <c r="F15" s="166"/>
      <c r="G15" s="166"/>
      <c r="H15" s="167"/>
      <c r="I15" s="32"/>
      <c r="J15" s="166"/>
      <c r="K15" s="166"/>
      <c r="L15" s="167"/>
      <c r="M15" s="32"/>
      <c r="N15" s="336">
        <f>N12+200</f>
        <v>499</v>
      </c>
      <c r="O15" s="336">
        <f>O12+100</f>
        <v>259</v>
      </c>
      <c r="P15" s="337">
        <f>P12+66.67</f>
        <v>172.67000000000002</v>
      </c>
      <c r="Q15" s="336">
        <f>Q12+50</f>
        <v>159</v>
      </c>
      <c r="R15" s="336">
        <f>P15</f>
        <v>172.67000000000002</v>
      </c>
      <c r="S15" s="338"/>
      <c r="T15" s="336">
        <f>T12+160</f>
        <v>414</v>
      </c>
      <c r="U15" s="336">
        <f>U12+80</f>
        <v>214</v>
      </c>
      <c r="V15" s="337">
        <f>V12+53.33</f>
        <v>142.66333333333333</v>
      </c>
      <c r="W15" s="336">
        <f>W12+40</f>
        <v>132</v>
      </c>
      <c r="X15" s="336">
        <f>V15</f>
        <v>142.66333333333333</v>
      </c>
      <c r="Y15" s="334"/>
    </row>
    <row r="16" spans="1:26" ht="41.25" customHeight="1">
      <c r="A16" s="149"/>
      <c r="B16" s="146"/>
      <c r="C16" s="237" t="s">
        <v>397</v>
      </c>
      <c r="D16" s="107"/>
      <c r="E16" s="166"/>
      <c r="F16" s="166"/>
      <c r="G16" s="166"/>
      <c r="H16" s="167"/>
      <c r="I16" s="32"/>
      <c r="J16" s="166"/>
      <c r="K16" s="166"/>
      <c r="L16" s="167"/>
      <c r="M16" s="32"/>
      <c r="N16" s="336">
        <f>N13+200</f>
        <v>519</v>
      </c>
      <c r="O16" s="336">
        <f>O13+100</f>
        <v>279</v>
      </c>
      <c r="P16" s="337">
        <f>P13+66.67</f>
        <v>186.67000000000002</v>
      </c>
      <c r="Q16" s="336">
        <f>Q13+50</f>
        <v>169</v>
      </c>
      <c r="R16" s="336">
        <f>P16</f>
        <v>186.67000000000002</v>
      </c>
      <c r="S16" s="338"/>
      <c r="T16" s="336">
        <f>T13+160</f>
        <v>434</v>
      </c>
      <c r="U16" s="336">
        <f>U13+80</f>
        <v>234</v>
      </c>
      <c r="V16" s="337">
        <f>V13+53.33</f>
        <v>155.99666666666667</v>
      </c>
      <c r="W16" s="336">
        <f>W13+40</f>
        <v>142</v>
      </c>
      <c r="X16" s="336">
        <f>V16</f>
        <v>155.99666666666667</v>
      </c>
      <c r="Y16" s="224" t="s">
        <v>288</v>
      </c>
    </row>
    <row r="17" spans="1:26" ht="32.25" customHeight="1">
      <c r="A17" s="149">
        <v>701</v>
      </c>
      <c r="B17" s="115" t="s">
        <v>211</v>
      </c>
      <c r="C17" s="123" t="s">
        <v>307</v>
      </c>
      <c r="D17" s="116">
        <v>4</v>
      </c>
      <c r="E17" s="117">
        <v>159</v>
      </c>
      <c r="F17" s="117">
        <v>0</v>
      </c>
      <c r="G17" s="117">
        <v>115</v>
      </c>
      <c r="H17" s="118">
        <v>120</v>
      </c>
      <c r="I17" s="119"/>
      <c r="J17" s="117">
        <v>134</v>
      </c>
      <c r="K17" s="117">
        <v>100</v>
      </c>
      <c r="L17" s="118">
        <v>120</v>
      </c>
      <c r="M17" s="120"/>
      <c r="N17" s="121">
        <f t="shared" ref="N17:N19" si="18">E17+H17+20</f>
        <v>299</v>
      </c>
      <c r="O17" s="121">
        <f t="shared" si="1"/>
        <v>159</v>
      </c>
      <c r="P17" s="121">
        <f t="shared" si="2"/>
        <v>106</v>
      </c>
      <c r="Q17" s="121">
        <v>109</v>
      </c>
      <c r="R17" s="121">
        <f t="shared" si="3"/>
        <v>115</v>
      </c>
      <c r="S17" s="120"/>
      <c r="T17" s="121">
        <f>J17+L17</f>
        <v>254</v>
      </c>
      <c r="U17" s="117">
        <f t="shared" si="5"/>
        <v>134</v>
      </c>
      <c r="V17" s="121">
        <f t="shared" si="6"/>
        <v>89.333333333333329</v>
      </c>
      <c r="W17" s="121">
        <f t="shared" si="7"/>
        <v>92</v>
      </c>
      <c r="X17" s="126">
        <f t="shared" si="8"/>
        <v>92</v>
      </c>
      <c r="Y17" s="198" t="s">
        <v>288</v>
      </c>
    </row>
    <row r="18" spans="1:26" ht="24" customHeight="1">
      <c r="A18" s="149"/>
      <c r="B18" s="122"/>
      <c r="C18" s="123" t="s">
        <v>309</v>
      </c>
      <c r="D18" s="116">
        <v>4</v>
      </c>
      <c r="E18" s="117">
        <v>179</v>
      </c>
      <c r="F18" s="117">
        <v>0</v>
      </c>
      <c r="G18" s="117">
        <v>115</v>
      </c>
      <c r="H18" s="118">
        <v>120</v>
      </c>
      <c r="I18" s="119"/>
      <c r="J18" s="117">
        <v>154</v>
      </c>
      <c r="K18" s="117">
        <v>100</v>
      </c>
      <c r="L18" s="118">
        <v>120</v>
      </c>
      <c r="M18" s="120"/>
      <c r="N18" s="121">
        <f t="shared" si="18"/>
        <v>319</v>
      </c>
      <c r="O18" s="121">
        <f t="shared" si="1"/>
        <v>179</v>
      </c>
      <c r="P18" s="121">
        <f t="shared" si="2"/>
        <v>120</v>
      </c>
      <c r="Q18" s="121">
        <v>119</v>
      </c>
      <c r="R18" s="121">
        <f t="shared" si="3"/>
        <v>115</v>
      </c>
      <c r="S18" s="120"/>
      <c r="T18" s="121">
        <f t="shared" si="4"/>
        <v>274</v>
      </c>
      <c r="U18" s="117">
        <f t="shared" si="5"/>
        <v>154</v>
      </c>
      <c r="V18" s="121">
        <f t="shared" si="6"/>
        <v>102.66666666666667</v>
      </c>
      <c r="W18" s="121">
        <f t="shared" si="7"/>
        <v>102</v>
      </c>
      <c r="X18" s="126">
        <f t="shared" si="8"/>
        <v>102</v>
      </c>
      <c r="Y18" s="198" t="s">
        <v>288</v>
      </c>
    </row>
    <row r="19" spans="1:26" ht="24" customHeight="1">
      <c r="A19" s="149"/>
      <c r="B19" s="145" t="s">
        <v>282</v>
      </c>
      <c r="C19" s="157" t="s">
        <v>303</v>
      </c>
      <c r="D19" s="116"/>
      <c r="E19" s="161">
        <v>199</v>
      </c>
      <c r="F19" s="161">
        <v>0</v>
      </c>
      <c r="G19" s="161">
        <v>115</v>
      </c>
      <c r="H19" s="162">
        <v>150</v>
      </c>
      <c r="I19" s="163"/>
      <c r="J19" s="161">
        <v>174</v>
      </c>
      <c r="K19" s="161">
        <v>100</v>
      </c>
      <c r="L19" s="162">
        <v>150</v>
      </c>
      <c r="M19" s="163"/>
      <c r="N19" s="164">
        <f t="shared" si="18"/>
        <v>369</v>
      </c>
      <c r="O19" s="164">
        <f t="shared" si="1"/>
        <v>199</v>
      </c>
      <c r="P19" s="121">
        <f t="shared" si="2"/>
        <v>133</v>
      </c>
      <c r="Q19" s="164">
        <v>129</v>
      </c>
      <c r="R19" s="164">
        <f t="shared" si="3"/>
        <v>115</v>
      </c>
      <c r="S19" s="163"/>
      <c r="T19" s="164">
        <f t="shared" si="4"/>
        <v>324</v>
      </c>
      <c r="U19" s="161">
        <f t="shared" si="5"/>
        <v>174</v>
      </c>
      <c r="V19" s="164">
        <f t="shared" si="6"/>
        <v>116</v>
      </c>
      <c r="W19" s="164">
        <f t="shared" si="7"/>
        <v>112</v>
      </c>
      <c r="X19" s="165">
        <f t="shared" si="8"/>
        <v>112</v>
      </c>
      <c r="Y19" s="198" t="s">
        <v>288</v>
      </c>
    </row>
    <row r="20" spans="1:26" s="261" customFormat="1" ht="28.5">
      <c r="A20" s="149"/>
      <c r="B20" s="145"/>
      <c r="C20" s="237" t="s">
        <v>398</v>
      </c>
      <c r="D20" s="116"/>
      <c r="E20" s="161"/>
      <c r="F20" s="161"/>
      <c r="G20" s="161"/>
      <c r="H20" s="162"/>
      <c r="I20" s="163"/>
      <c r="J20" s="161"/>
      <c r="K20" s="161"/>
      <c r="L20" s="162"/>
      <c r="M20" s="163"/>
      <c r="N20" s="336">
        <f>N17+200</f>
        <v>499</v>
      </c>
      <c r="O20" s="336">
        <f>O17+100</f>
        <v>259</v>
      </c>
      <c r="P20" s="337">
        <f>P17+66.67</f>
        <v>172.67000000000002</v>
      </c>
      <c r="Q20" s="336">
        <f>Q17+50</f>
        <v>159</v>
      </c>
      <c r="R20" s="336">
        <f>P20</f>
        <v>172.67000000000002</v>
      </c>
      <c r="S20" s="338"/>
      <c r="T20" s="336">
        <f>T17+200</f>
        <v>454</v>
      </c>
      <c r="U20" s="336">
        <f>U17+100</f>
        <v>234</v>
      </c>
      <c r="V20" s="337">
        <f>V17+66.67</f>
        <v>156.00333333333333</v>
      </c>
      <c r="W20" s="336">
        <f>W17+50</f>
        <v>142</v>
      </c>
      <c r="X20" s="336">
        <f>V20</f>
        <v>156.00333333333333</v>
      </c>
      <c r="Y20" s="334"/>
    </row>
    <row r="21" spans="1:26" ht="28.5">
      <c r="A21" s="149"/>
      <c r="B21" s="145"/>
      <c r="C21" s="237" t="s">
        <v>397</v>
      </c>
      <c r="D21" s="107"/>
      <c r="E21" s="166"/>
      <c r="F21" s="166"/>
      <c r="G21" s="166"/>
      <c r="H21" s="167"/>
      <c r="I21" s="32"/>
      <c r="J21" s="166"/>
      <c r="K21" s="166"/>
      <c r="L21" s="167"/>
      <c r="M21" s="32"/>
      <c r="N21" s="336">
        <f>N18+200</f>
        <v>519</v>
      </c>
      <c r="O21" s="336">
        <f>O18+100</f>
        <v>279</v>
      </c>
      <c r="P21" s="337">
        <f>P18+66.67</f>
        <v>186.67000000000002</v>
      </c>
      <c r="Q21" s="336">
        <f>Q18+50</f>
        <v>169</v>
      </c>
      <c r="R21" s="336">
        <f>P21</f>
        <v>186.67000000000002</v>
      </c>
      <c r="S21" s="338"/>
      <c r="T21" s="336">
        <f>T18+200</f>
        <v>474</v>
      </c>
      <c r="U21" s="336">
        <f>U18+100</f>
        <v>254</v>
      </c>
      <c r="V21" s="337">
        <f>V18+66.67</f>
        <v>169.33666666666667</v>
      </c>
      <c r="W21" s="336">
        <f>W18+50</f>
        <v>152</v>
      </c>
      <c r="X21" s="336">
        <f>V21</f>
        <v>169.33666666666667</v>
      </c>
      <c r="Y21" s="224" t="s">
        <v>288</v>
      </c>
    </row>
    <row r="22" spans="1:26" ht="36.75" customHeight="1">
      <c r="A22" s="149">
        <v>702</v>
      </c>
      <c r="B22" s="106" t="s">
        <v>212</v>
      </c>
      <c r="C22" s="242" t="s">
        <v>307</v>
      </c>
      <c r="D22" s="231">
        <v>4</v>
      </c>
      <c r="E22" s="225">
        <v>159</v>
      </c>
      <c r="F22" s="225">
        <v>0</v>
      </c>
      <c r="G22" s="225">
        <v>115</v>
      </c>
      <c r="H22" s="226">
        <v>120</v>
      </c>
      <c r="I22" s="227"/>
      <c r="J22" s="225">
        <v>134</v>
      </c>
      <c r="K22" s="225">
        <v>100</v>
      </c>
      <c r="L22" s="226">
        <v>120</v>
      </c>
      <c r="M22" s="87"/>
      <c r="N22" s="228">
        <f t="shared" ref="N22:N23" si="19">E22+H22+20</f>
        <v>299</v>
      </c>
      <c r="O22" s="228">
        <f>E22</f>
        <v>159</v>
      </c>
      <c r="P22" s="228">
        <f>ROUNDUP(E22*2/3,0)</f>
        <v>106</v>
      </c>
      <c r="Q22" s="228">
        <v>109</v>
      </c>
      <c r="R22" s="228">
        <f>G22</f>
        <v>115</v>
      </c>
      <c r="S22" s="87"/>
      <c r="T22" s="228">
        <f>J22+L22</f>
        <v>254</v>
      </c>
      <c r="U22" s="225">
        <f>J22</f>
        <v>134</v>
      </c>
      <c r="V22" s="228">
        <f>J22*2/3</f>
        <v>89.333333333333329</v>
      </c>
      <c r="W22" s="228">
        <f>(J22*2+K22)/4</f>
        <v>92</v>
      </c>
      <c r="X22" s="216">
        <f>W22</f>
        <v>92</v>
      </c>
      <c r="Y22" s="198"/>
    </row>
    <row r="23" spans="1:26" ht="36.75" customHeight="1">
      <c r="A23" s="149"/>
      <c r="B23" s="106"/>
      <c r="C23" s="242" t="s">
        <v>308</v>
      </c>
      <c r="D23" s="231">
        <v>4</v>
      </c>
      <c r="E23" s="225">
        <v>179</v>
      </c>
      <c r="F23" s="225">
        <v>0</v>
      </c>
      <c r="G23" s="225">
        <v>115</v>
      </c>
      <c r="H23" s="226">
        <v>120</v>
      </c>
      <c r="I23" s="227"/>
      <c r="J23" s="225">
        <v>154</v>
      </c>
      <c r="K23" s="225">
        <v>100</v>
      </c>
      <c r="L23" s="226">
        <v>120</v>
      </c>
      <c r="M23" s="87"/>
      <c r="N23" s="228">
        <f t="shared" si="19"/>
        <v>319</v>
      </c>
      <c r="O23" s="228">
        <f t="shared" ref="O23" si="20">E23</f>
        <v>179</v>
      </c>
      <c r="P23" s="228">
        <f t="shared" ref="P23" si="21">ROUNDUP(E23*2/3,0)</f>
        <v>120</v>
      </c>
      <c r="Q23" s="228">
        <v>119</v>
      </c>
      <c r="R23" s="228">
        <f t="shared" ref="R23" si="22">G23</f>
        <v>115</v>
      </c>
      <c r="S23" s="87"/>
      <c r="T23" s="228">
        <f t="shared" ref="T23" si="23">J23+L23</f>
        <v>274</v>
      </c>
      <c r="U23" s="225">
        <f t="shared" ref="U23" si="24">J23</f>
        <v>154</v>
      </c>
      <c r="V23" s="228">
        <f t="shared" ref="V23" si="25">J23*2/3</f>
        <v>102.66666666666667</v>
      </c>
      <c r="W23" s="228">
        <f t="shared" ref="W23" si="26">(J23*2+K23)/4</f>
        <v>102</v>
      </c>
      <c r="X23" s="216">
        <f t="shared" ref="X23" si="27">W23</f>
        <v>102</v>
      </c>
      <c r="Y23" s="236"/>
    </row>
    <row r="24" spans="1:26" ht="27" customHeight="1">
      <c r="A24" s="149"/>
      <c r="B24" s="146" t="s">
        <v>282</v>
      </c>
      <c r="C24" s="156" t="s">
        <v>302</v>
      </c>
      <c r="D24" s="107"/>
      <c r="E24" s="166">
        <v>199</v>
      </c>
      <c r="F24" s="166">
        <v>0</v>
      </c>
      <c r="G24" s="166">
        <v>115</v>
      </c>
      <c r="H24" s="167">
        <v>150</v>
      </c>
      <c r="I24" s="32"/>
      <c r="J24" s="166">
        <v>174</v>
      </c>
      <c r="K24" s="166">
        <v>100</v>
      </c>
      <c r="L24" s="167">
        <v>150</v>
      </c>
      <c r="M24" s="32"/>
      <c r="N24" s="168">
        <f>E24+H24+20</f>
        <v>369</v>
      </c>
      <c r="O24" s="168">
        <f t="shared" si="1"/>
        <v>199</v>
      </c>
      <c r="P24" s="121">
        <f t="shared" si="2"/>
        <v>133</v>
      </c>
      <c r="Q24" s="168">
        <v>129</v>
      </c>
      <c r="R24" s="168">
        <f t="shared" si="3"/>
        <v>115</v>
      </c>
      <c r="S24" s="32"/>
      <c r="T24" s="168">
        <f>J24+L24</f>
        <v>324</v>
      </c>
      <c r="U24" s="166">
        <f>J24</f>
        <v>174</v>
      </c>
      <c r="V24" s="168">
        <f>J24*2/3</f>
        <v>116</v>
      </c>
      <c r="W24" s="168">
        <f>(J24*2+K24)/4</f>
        <v>112</v>
      </c>
      <c r="X24" s="169">
        <f t="shared" si="8"/>
        <v>112</v>
      </c>
      <c r="Y24" s="198" t="s">
        <v>288</v>
      </c>
    </row>
    <row r="25" spans="1:26" s="261" customFormat="1" ht="27" customHeight="1">
      <c r="A25" s="149"/>
      <c r="B25" s="235"/>
      <c r="C25" s="237" t="s">
        <v>398</v>
      </c>
      <c r="D25" s="107"/>
      <c r="E25" s="166"/>
      <c r="F25" s="166"/>
      <c r="G25" s="166"/>
      <c r="H25" s="167"/>
      <c r="I25" s="32"/>
      <c r="J25" s="166"/>
      <c r="K25" s="166"/>
      <c r="L25" s="167"/>
      <c r="M25" s="32"/>
      <c r="N25" s="336">
        <f>N22+200</f>
        <v>499</v>
      </c>
      <c r="O25" s="336">
        <f>O22+100</f>
        <v>259</v>
      </c>
      <c r="P25" s="337">
        <f>P22+66.67</f>
        <v>172.67000000000002</v>
      </c>
      <c r="Q25" s="336">
        <f>Q22+50</f>
        <v>159</v>
      </c>
      <c r="R25" s="336">
        <f>P25</f>
        <v>172.67000000000002</v>
      </c>
      <c r="S25" s="338"/>
      <c r="T25" s="336">
        <f>T22+200</f>
        <v>454</v>
      </c>
      <c r="U25" s="336">
        <f>U22+100</f>
        <v>234</v>
      </c>
      <c r="V25" s="337">
        <f>V22+66.67</f>
        <v>156.00333333333333</v>
      </c>
      <c r="W25" s="336">
        <f>W22+50</f>
        <v>142</v>
      </c>
      <c r="X25" s="336">
        <f>V25</f>
        <v>156.00333333333333</v>
      </c>
      <c r="Y25" s="334"/>
    </row>
    <row r="26" spans="1:26" ht="27" customHeight="1">
      <c r="A26" s="149"/>
      <c r="B26" s="235"/>
      <c r="C26" s="237" t="s">
        <v>397</v>
      </c>
      <c r="D26" s="107"/>
      <c r="E26" s="166"/>
      <c r="F26" s="166"/>
      <c r="G26" s="166"/>
      <c r="H26" s="167"/>
      <c r="I26" s="32"/>
      <c r="J26" s="166"/>
      <c r="K26" s="166"/>
      <c r="L26" s="167"/>
      <c r="M26" s="32"/>
      <c r="N26" s="336">
        <f>N23+200</f>
        <v>519</v>
      </c>
      <c r="O26" s="336">
        <f>O23+100</f>
        <v>279</v>
      </c>
      <c r="P26" s="337">
        <f>P23+66.67</f>
        <v>186.67000000000002</v>
      </c>
      <c r="Q26" s="336">
        <f>Q23+50</f>
        <v>169</v>
      </c>
      <c r="R26" s="336">
        <f>P26</f>
        <v>186.67000000000002</v>
      </c>
      <c r="S26" s="338"/>
      <c r="T26" s="336">
        <f>T23+200</f>
        <v>474</v>
      </c>
      <c r="U26" s="336">
        <f>U23+100</f>
        <v>254</v>
      </c>
      <c r="V26" s="337">
        <f>V23+66.67</f>
        <v>169.33666666666667</v>
      </c>
      <c r="W26" s="336">
        <f>W23+50</f>
        <v>152</v>
      </c>
      <c r="X26" s="336">
        <f>V26</f>
        <v>169.33666666666667</v>
      </c>
      <c r="Y26" s="224" t="s">
        <v>288</v>
      </c>
    </row>
    <row r="27" spans="1:26" ht="26.25" customHeight="1">
      <c r="A27" s="150">
        <v>2727</v>
      </c>
      <c r="B27" s="406" t="s">
        <v>218</v>
      </c>
      <c r="C27" s="211" t="s">
        <v>304</v>
      </c>
      <c r="D27" s="116">
        <v>3</v>
      </c>
      <c r="E27" s="117">
        <v>109</v>
      </c>
      <c r="F27" s="117">
        <v>0</v>
      </c>
      <c r="G27" s="117">
        <v>85</v>
      </c>
      <c r="H27" s="118">
        <f t="shared" ref="H27:H54" si="28">(D27-1)*40</f>
        <v>80</v>
      </c>
      <c r="I27" s="119"/>
      <c r="J27" s="117">
        <v>89</v>
      </c>
      <c r="K27" s="117">
        <v>75</v>
      </c>
      <c r="L27" s="118">
        <v>80</v>
      </c>
      <c r="M27" s="120"/>
      <c r="N27" s="121">
        <f>E27+H27+20</f>
        <v>209</v>
      </c>
      <c r="O27" s="121">
        <f t="shared" ref="O27" si="29">E27</f>
        <v>109</v>
      </c>
      <c r="P27" s="121">
        <f t="shared" si="2"/>
        <v>73</v>
      </c>
      <c r="Q27" s="207">
        <f t="shared" ref="Q27" si="30">(E27*2+F27+G27)/4</f>
        <v>75.75</v>
      </c>
      <c r="R27" s="121">
        <f t="shared" ref="R27" si="31">G27</f>
        <v>85</v>
      </c>
      <c r="S27" s="120"/>
      <c r="T27" s="121">
        <f t="shared" ref="T27" si="32">J27+L27</f>
        <v>169</v>
      </c>
      <c r="U27" s="117">
        <f t="shared" ref="U27" si="33">J27</f>
        <v>89</v>
      </c>
      <c r="V27" s="121">
        <f t="shared" ref="V27" si="34">J27*2/3</f>
        <v>59.333333333333336</v>
      </c>
      <c r="W27" s="121">
        <f t="shared" ref="W27" si="35">(J27*2+K27)/4</f>
        <v>63.25</v>
      </c>
      <c r="X27" s="126">
        <f t="shared" ref="X27" si="36">W27</f>
        <v>63.25</v>
      </c>
      <c r="Y27" s="198" t="s">
        <v>288</v>
      </c>
      <c r="Z27" s="408" t="s">
        <v>305</v>
      </c>
    </row>
    <row r="28" spans="1:26" ht="21" customHeight="1">
      <c r="A28" s="212">
        <v>2726</v>
      </c>
      <c r="B28" s="407"/>
      <c r="C28" s="128" t="s">
        <v>311</v>
      </c>
      <c r="D28" s="116">
        <v>3</v>
      </c>
      <c r="E28" s="117">
        <v>129</v>
      </c>
      <c r="F28" s="117">
        <v>0</v>
      </c>
      <c r="G28" s="117">
        <v>85</v>
      </c>
      <c r="H28" s="118">
        <v>80</v>
      </c>
      <c r="I28" s="119"/>
      <c r="J28" s="117">
        <v>109</v>
      </c>
      <c r="K28" s="117">
        <v>75</v>
      </c>
      <c r="L28" s="118">
        <v>80</v>
      </c>
      <c r="M28" s="120"/>
      <c r="N28" s="121">
        <f>E28+H28+20</f>
        <v>229</v>
      </c>
      <c r="O28" s="121">
        <f t="shared" ref="O28:O49" si="37">E28</f>
        <v>129</v>
      </c>
      <c r="P28" s="121">
        <f t="shared" si="2"/>
        <v>86</v>
      </c>
      <c r="Q28" s="207">
        <f t="shared" ref="Q28:Q49" si="38">(E28*2+F28+G28)/4</f>
        <v>85.75</v>
      </c>
      <c r="R28" s="121">
        <f t="shared" ref="R28:R49" si="39">G28</f>
        <v>85</v>
      </c>
      <c r="S28" s="120"/>
      <c r="T28" s="121">
        <f t="shared" ref="T28:T49" si="40">J28+L28</f>
        <v>189</v>
      </c>
      <c r="U28" s="117">
        <f t="shared" ref="U28:U49" si="41">J28</f>
        <v>109</v>
      </c>
      <c r="V28" s="121">
        <f t="shared" ref="V28:V49" si="42">J28*2/3</f>
        <v>72.666666666666671</v>
      </c>
      <c r="W28" s="121">
        <f t="shared" ref="W28:W49" si="43">(J28*2+K28)/4</f>
        <v>73.25</v>
      </c>
      <c r="X28" s="126">
        <f t="shared" ref="X28:X49" si="44">W28</f>
        <v>73.25</v>
      </c>
      <c r="Y28" s="198" t="s">
        <v>288</v>
      </c>
      <c r="Z28" s="408"/>
    </row>
    <row r="29" spans="1:26" ht="21" customHeight="1">
      <c r="A29" s="151"/>
      <c r="B29" s="145" t="s">
        <v>282</v>
      </c>
      <c r="C29" s="128" t="s">
        <v>284</v>
      </c>
      <c r="D29" s="116"/>
      <c r="E29" s="161">
        <v>129</v>
      </c>
      <c r="F29" s="161">
        <v>0</v>
      </c>
      <c r="G29" s="161">
        <v>85</v>
      </c>
      <c r="H29" s="162">
        <v>100</v>
      </c>
      <c r="I29" s="163"/>
      <c r="J29" s="161">
        <v>109</v>
      </c>
      <c r="K29" s="161">
        <v>75</v>
      </c>
      <c r="L29" s="162">
        <v>100</v>
      </c>
      <c r="M29" s="163"/>
      <c r="N29" s="164">
        <f t="shared" ref="N29:N41" si="45">E29+H29+20</f>
        <v>249</v>
      </c>
      <c r="O29" s="164">
        <f t="shared" si="37"/>
        <v>129</v>
      </c>
      <c r="P29" s="121">
        <f t="shared" si="2"/>
        <v>86</v>
      </c>
      <c r="Q29" s="208">
        <f t="shared" si="38"/>
        <v>85.75</v>
      </c>
      <c r="R29" s="164">
        <f t="shared" si="39"/>
        <v>85</v>
      </c>
      <c r="S29" s="163"/>
      <c r="T29" s="164">
        <f t="shared" si="40"/>
        <v>209</v>
      </c>
      <c r="U29" s="161">
        <f t="shared" si="41"/>
        <v>109</v>
      </c>
      <c r="V29" s="164">
        <f t="shared" si="42"/>
        <v>72.666666666666671</v>
      </c>
      <c r="W29" s="164">
        <f t="shared" si="43"/>
        <v>73.25</v>
      </c>
      <c r="X29" s="165">
        <f t="shared" si="44"/>
        <v>73.25</v>
      </c>
      <c r="Y29" s="198" t="s">
        <v>288</v>
      </c>
    </row>
    <row r="30" spans="1:26" ht="21" customHeight="1">
      <c r="A30" s="151"/>
      <c r="B30" s="145"/>
      <c r="C30" s="128" t="s">
        <v>303</v>
      </c>
      <c r="D30" s="116"/>
      <c r="E30" s="161">
        <v>149</v>
      </c>
      <c r="F30" s="161">
        <v>0</v>
      </c>
      <c r="G30" s="161">
        <v>85</v>
      </c>
      <c r="H30" s="162">
        <v>100</v>
      </c>
      <c r="I30" s="163"/>
      <c r="J30" s="161">
        <v>129</v>
      </c>
      <c r="K30" s="161">
        <v>75</v>
      </c>
      <c r="L30" s="162">
        <v>100</v>
      </c>
      <c r="M30" s="163"/>
      <c r="N30" s="164">
        <f t="shared" si="45"/>
        <v>269</v>
      </c>
      <c r="O30" s="164">
        <f t="shared" si="37"/>
        <v>149</v>
      </c>
      <c r="P30" s="121">
        <f t="shared" si="2"/>
        <v>100</v>
      </c>
      <c r="Q30" s="208">
        <f t="shared" si="38"/>
        <v>95.75</v>
      </c>
      <c r="R30" s="164">
        <f t="shared" si="39"/>
        <v>85</v>
      </c>
      <c r="S30" s="163"/>
      <c r="T30" s="164">
        <f t="shared" si="40"/>
        <v>229</v>
      </c>
      <c r="U30" s="161">
        <f t="shared" si="41"/>
        <v>129</v>
      </c>
      <c r="V30" s="164">
        <f t="shared" si="42"/>
        <v>86</v>
      </c>
      <c r="W30" s="164">
        <f t="shared" si="43"/>
        <v>83.25</v>
      </c>
      <c r="X30" s="165">
        <f t="shared" si="44"/>
        <v>83.25</v>
      </c>
      <c r="Y30" s="198" t="s">
        <v>288</v>
      </c>
    </row>
    <row r="31" spans="1:26" ht="21" customHeight="1">
      <c r="A31" s="151"/>
      <c r="B31" s="145"/>
      <c r="C31" s="237">
        <v>41606</v>
      </c>
      <c r="D31" s="107"/>
      <c r="E31" s="39">
        <v>129</v>
      </c>
      <c r="F31" s="39">
        <v>0</v>
      </c>
      <c r="G31" s="39">
        <v>85</v>
      </c>
      <c r="H31" s="108">
        <v>100</v>
      </c>
      <c r="I31" s="109"/>
      <c r="J31" s="39">
        <v>109</v>
      </c>
      <c r="K31" s="39">
        <v>75</v>
      </c>
      <c r="L31" s="108">
        <v>100</v>
      </c>
      <c r="M31" s="41"/>
      <c r="N31" s="42">
        <f>E31+H31+20</f>
        <v>249</v>
      </c>
      <c r="O31" s="42">
        <f t="shared" ref="O31" si="46">E31</f>
        <v>129</v>
      </c>
      <c r="P31" s="42">
        <f t="shared" si="2"/>
        <v>86</v>
      </c>
      <c r="Q31" s="209">
        <f t="shared" ref="Q31" si="47">(E31*2+F31+G31)/4</f>
        <v>85.75</v>
      </c>
      <c r="R31" s="42">
        <f t="shared" ref="R31" si="48">G31</f>
        <v>85</v>
      </c>
      <c r="S31" s="41"/>
      <c r="T31" s="42">
        <f t="shared" ref="T31" si="49">J31+L31</f>
        <v>209</v>
      </c>
      <c r="U31" s="39">
        <f t="shared" ref="U31" si="50">J31</f>
        <v>109</v>
      </c>
      <c r="V31" s="42">
        <f t="shared" ref="V31" si="51">J31*2/3</f>
        <v>72.666666666666671</v>
      </c>
      <c r="W31" s="42">
        <f t="shared" ref="W31" si="52">(J31*2+K31)/4</f>
        <v>73.25</v>
      </c>
      <c r="X31" s="89">
        <f t="shared" ref="X31" si="53">W31</f>
        <v>73.25</v>
      </c>
      <c r="Y31" s="223"/>
    </row>
    <row r="32" spans="1:26" ht="28.5">
      <c r="A32" s="151"/>
      <c r="B32" s="145"/>
      <c r="C32" s="237" t="s">
        <v>398</v>
      </c>
      <c r="D32" s="107"/>
      <c r="E32" s="166"/>
      <c r="F32" s="166"/>
      <c r="G32" s="166"/>
      <c r="H32" s="167"/>
      <c r="I32" s="32"/>
      <c r="J32" s="166"/>
      <c r="K32" s="166"/>
      <c r="L32" s="167"/>
      <c r="M32" s="32"/>
      <c r="N32" s="336">
        <f>N27+200</f>
        <v>409</v>
      </c>
      <c r="O32" s="336">
        <f>O27+100</f>
        <v>209</v>
      </c>
      <c r="P32" s="337">
        <f>P27+66.67</f>
        <v>139.67000000000002</v>
      </c>
      <c r="Q32" s="336">
        <f>Q27+50</f>
        <v>125.75</v>
      </c>
      <c r="R32" s="336">
        <f>P32</f>
        <v>139.67000000000002</v>
      </c>
      <c r="S32" s="338"/>
      <c r="T32" s="336">
        <f>T27+160</f>
        <v>329</v>
      </c>
      <c r="U32" s="336">
        <f>U27+80</f>
        <v>169</v>
      </c>
      <c r="V32" s="337">
        <f>V27+53.33</f>
        <v>112.66333333333333</v>
      </c>
      <c r="W32" s="336">
        <f>W27+40</f>
        <v>103.25</v>
      </c>
      <c r="X32" s="336">
        <f>V32</f>
        <v>112.66333333333333</v>
      </c>
      <c r="Y32" s="224"/>
    </row>
    <row r="33" spans="1:26" ht="15">
      <c r="A33" s="151"/>
      <c r="B33" s="145"/>
      <c r="C33" s="237" t="s">
        <v>400</v>
      </c>
      <c r="D33" s="107"/>
      <c r="E33" s="166"/>
      <c r="F33" s="166"/>
      <c r="G33" s="166"/>
      <c r="H33" s="167"/>
      <c r="I33" s="32"/>
      <c r="J33" s="166"/>
      <c r="K33" s="166"/>
      <c r="L33" s="167"/>
      <c r="M33" s="32"/>
      <c r="N33" s="336">
        <f>N28+200</f>
        <v>429</v>
      </c>
      <c r="O33" s="336">
        <f>O28+100</f>
        <v>229</v>
      </c>
      <c r="P33" s="337">
        <f>P28+66.67</f>
        <v>152.67000000000002</v>
      </c>
      <c r="Q33" s="336">
        <f>Q28+50</f>
        <v>135.75</v>
      </c>
      <c r="R33" s="336">
        <f>P33</f>
        <v>152.67000000000002</v>
      </c>
      <c r="S33" s="338"/>
      <c r="T33" s="336">
        <f>T28+160</f>
        <v>349</v>
      </c>
      <c r="U33" s="336">
        <f>U28+80</f>
        <v>189</v>
      </c>
      <c r="V33" s="337">
        <f>V28+53.33</f>
        <v>125.99666666666667</v>
      </c>
      <c r="W33" s="336">
        <f>W28+40</f>
        <v>113.25</v>
      </c>
      <c r="X33" s="336">
        <f>V33</f>
        <v>125.99666666666667</v>
      </c>
      <c r="Y33" s="224"/>
    </row>
    <row r="34" spans="1:26" ht="35.450000000000003" customHeight="1">
      <c r="A34" s="152">
        <v>2396</v>
      </c>
      <c r="B34" s="106" t="s">
        <v>219</v>
      </c>
      <c r="C34" s="245" t="s">
        <v>304</v>
      </c>
      <c r="D34" s="231">
        <v>3</v>
      </c>
      <c r="E34" s="225">
        <v>109</v>
      </c>
      <c r="F34" s="225">
        <v>0</v>
      </c>
      <c r="G34" s="225">
        <v>85</v>
      </c>
      <c r="H34" s="226">
        <f t="shared" ref="H34" si="54">(D34-1)*40</f>
        <v>80</v>
      </c>
      <c r="I34" s="227"/>
      <c r="J34" s="225">
        <v>89</v>
      </c>
      <c r="K34" s="225">
        <v>75</v>
      </c>
      <c r="L34" s="226">
        <v>80</v>
      </c>
      <c r="M34" s="87"/>
      <c r="N34" s="228">
        <f>E34+H34+20</f>
        <v>209</v>
      </c>
      <c r="O34" s="228">
        <f t="shared" ref="O34:O35" si="55">E34</f>
        <v>109</v>
      </c>
      <c r="P34" s="228">
        <f t="shared" ref="P34:P35" si="56">ROUNDUP(E34*2/3,0)</f>
        <v>73</v>
      </c>
      <c r="Q34" s="229">
        <f t="shared" ref="Q34:Q35" si="57">(E34*2+F34+G34)/4</f>
        <v>75.75</v>
      </c>
      <c r="R34" s="228">
        <f t="shared" ref="R34:R35" si="58">G34</f>
        <v>85</v>
      </c>
      <c r="S34" s="87"/>
      <c r="T34" s="228">
        <f t="shared" ref="T34:T35" si="59">J34+L34</f>
        <v>169</v>
      </c>
      <c r="U34" s="225">
        <f t="shared" ref="U34:U35" si="60">J34</f>
        <v>89</v>
      </c>
      <c r="V34" s="228">
        <f t="shared" ref="V34:V35" si="61">J34*2/3</f>
        <v>59.333333333333336</v>
      </c>
      <c r="W34" s="228">
        <f t="shared" ref="W34:W35" si="62">(J34*2+K34)/4</f>
        <v>63.25</v>
      </c>
      <c r="X34" s="216">
        <f t="shared" ref="X34:X35" si="63">W34</f>
        <v>63.25</v>
      </c>
      <c r="Y34" s="198"/>
    </row>
    <row r="35" spans="1:26" ht="35.450000000000003" customHeight="1">
      <c r="A35" s="153"/>
      <c r="B35" s="106"/>
      <c r="C35" s="246" t="s">
        <v>311</v>
      </c>
      <c r="D35" s="231">
        <v>3</v>
      </c>
      <c r="E35" s="225">
        <v>129</v>
      </c>
      <c r="F35" s="225">
        <v>0</v>
      </c>
      <c r="G35" s="225">
        <v>85</v>
      </c>
      <c r="H35" s="226">
        <v>80</v>
      </c>
      <c r="I35" s="227"/>
      <c r="J35" s="225">
        <v>109</v>
      </c>
      <c r="K35" s="225">
        <v>75</v>
      </c>
      <c r="L35" s="226">
        <v>80</v>
      </c>
      <c r="M35" s="87"/>
      <c r="N35" s="228">
        <f>E35+H35+20</f>
        <v>229</v>
      </c>
      <c r="O35" s="228">
        <f t="shared" si="55"/>
        <v>129</v>
      </c>
      <c r="P35" s="228">
        <f t="shared" si="56"/>
        <v>86</v>
      </c>
      <c r="Q35" s="229">
        <f t="shared" si="57"/>
        <v>85.75</v>
      </c>
      <c r="R35" s="228">
        <f t="shared" si="58"/>
        <v>85</v>
      </c>
      <c r="S35" s="87"/>
      <c r="T35" s="228">
        <f t="shared" si="59"/>
        <v>189</v>
      </c>
      <c r="U35" s="225">
        <f t="shared" si="60"/>
        <v>109</v>
      </c>
      <c r="V35" s="228">
        <f t="shared" si="61"/>
        <v>72.666666666666671</v>
      </c>
      <c r="W35" s="228">
        <f t="shared" si="62"/>
        <v>73.25</v>
      </c>
      <c r="X35" s="216">
        <f t="shared" si="63"/>
        <v>73.25</v>
      </c>
      <c r="Y35" s="236"/>
    </row>
    <row r="36" spans="1:26" ht="35.450000000000003" customHeight="1">
      <c r="A36" s="153"/>
      <c r="B36" s="146" t="s">
        <v>282</v>
      </c>
      <c r="C36" s="170" t="s">
        <v>306</v>
      </c>
      <c r="D36" s="171"/>
      <c r="E36" s="166">
        <v>149</v>
      </c>
      <c r="F36" s="166">
        <v>0</v>
      </c>
      <c r="G36" s="166">
        <v>85</v>
      </c>
      <c r="H36" s="167">
        <v>100</v>
      </c>
      <c r="I36" s="32"/>
      <c r="J36" s="166">
        <v>129</v>
      </c>
      <c r="K36" s="166">
        <v>75</v>
      </c>
      <c r="L36" s="167">
        <v>100</v>
      </c>
      <c r="M36" s="32"/>
      <c r="N36" s="168">
        <f t="shared" si="45"/>
        <v>269</v>
      </c>
      <c r="O36" s="168">
        <f t="shared" si="37"/>
        <v>149</v>
      </c>
      <c r="P36" s="121">
        <f t="shared" si="2"/>
        <v>100</v>
      </c>
      <c r="Q36" s="210">
        <f t="shared" si="38"/>
        <v>95.75</v>
      </c>
      <c r="R36" s="168">
        <f t="shared" si="39"/>
        <v>85</v>
      </c>
      <c r="S36" s="32"/>
      <c r="T36" s="168">
        <f t="shared" si="40"/>
        <v>229</v>
      </c>
      <c r="U36" s="166">
        <f t="shared" si="41"/>
        <v>129</v>
      </c>
      <c r="V36" s="168">
        <f t="shared" si="42"/>
        <v>86</v>
      </c>
      <c r="W36" s="168">
        <f t="shared" si="43"/>
        <v>83.25</v>
      </c>
      <c r="X36" s="169">
        <f t="shared" si="44"/>
        <v>83.25</v>
      </c>
      <c r="Y36" s="198" t="s">
        <v>288</v>
      </c>
    </row>
    <row r="37" spans="1:26" ht="35.450000000000003" customHeight="1">
      <c r="A37" s="153"/>
      <c r="B37" s="146"/>
      <c r="C37" s="230">
        <v>41606</v>
      </c>
      <c r="D37" s="231"/>
      <c r="E37" s="225">
        <v>129</v>
      </c>
      <c r="F37" s="225">
        <v>0</v>
      </c>
      <c r="G37" s="225">
        <v>85</v>
      </c>
      <c r="H37" s="226">
        <v>100</v>
      </c>
      <c r="I37" s="227"/>
      <c r="J37" s="225">
        <v>109</v>
      </c>
      <c r="K37" s="225">
        <v>75</v>
      </c>
      <c r="L37" s="226">
        <v>100</v>
      </c>
      <c r="M37" s="87"/>
      <c r="N37" s="228">
        <f>E37+H37+20</f>
        <v>249</v>
      </c>
      <c r="O37" s="228">
        <f t="shared" si="37"/>
        <v>129</v>
      </c>
      <c r="P37" s="228">
        <f t="shared" ref="P37" si="64">ROUNDUP(E37*2/3,0)</f>
        <v>86</v>
      </c>
      <c r="Q37" s="229">
        <f t="shared" si="38"/>
        <v>85.75</v>
      </c>
      <c r="R37" s="228">
        <f t="shared" si="39"/>
        <v>85</v>
      </c>
      <c r="S37" s="87"/>
      <c r="T37" s="228">
        <f t="shared" si="40"/>
        <v>209</v>
      </c>
      <c r="U37" s="225">
        <f t="shared" si="41"/>
        <v>109</v>
      </c>
      <c r="V37" s="228">
        <f t="shared" si="42"/>
        <v>72.666666666666671</v>
      </c>
      <c r="W37" s="228">
        <f t="shared" si="43"/>
        <v>73.25</v>
      </c>
      <c r="X37" s="216">
        <f t="shared" si="44"/>
        <v>73.25</v>
      </c>
      <c r="Y37" s="236"/>
    </row>
    <row r="38" spans="1:26" ht="35.450000000000003" customHeight="1">
      <c r="A38" s="153"/>
      <c r="B38" s="146"/>
      <c r="C38" s="237" t="s">
        <v>398</v>
      </c>
      <c r="D38" s="231"/>
      <c r="E38" s="232"/>
      <c r="F38" s="232"/>
      <c r="G38" s="232"/>
      <c r="H38" s="233"/>
      <c r="I38" s="234"/>
      <c r="J38" s="232"/>
      <c r="K38" s="232"/>
      <c r="L38" s="233"/>
      <c r="M38" s="234"/>
      <c r="N38" s="336">
        <f>N34+200</f>
        <v>409</v>
      </c>
      <c r="O38" s="336">
        <f>O34+100</f>
        <v>209</v>
      </c>
      <c r="P38" s="337">
        <f>P34+66.67</f>
        <v>139.67000000000002</v>
      </c>
      <c r="Q38" s="336">
        <f>Q34+50</f>
        <v>125.75</v>
      </c>
      <c r="R38" s="336">
        <f>P38</f>
        <v>139.67000000000002</v>
      </c>
      <c r="S38" s="338"/>
      <c r="T38" s="336">
        <f>T34+160</f>
        <v>329</v>
      </c>
      <c r="U38" s="336">
        <f>U34+80</f>
        <v>169</v>
      </c>
      <c r="V38" s="337">
        <f>V34+53.33</f>
        <v>112.66333333333333</v>
      </c>
      <c r="W38" s="336">
        <f>W34+40</f>
        <v>103.25</v>
      </c>
      <c r="X38" s="336">
        <f>V38</f>
        <v>112.66333333333333</v>
      </c>
      <c r="Y38" s="236"/>
    </row>
    <row r="39" spans="1:26" ht="35.450000000000003" customHeight="1">
      <c r="A39" s="153"/>
      <c r="B39" s="146"/>
      <c r="C39" s="237" t="s">
        <v>400</v>
      </c>
      <c r="D39" s="107"/>
      <c r="E39" s="166"/>
      <c r="F39" s="166"/>
      <c r="G39" s="166"/>
      <c r="H39" s="167"/>
      <c r="I39" s="32"/>
      <c r="J39" s="166"/>
      <c r="K39" s="166"/>
      <c r="L39" s="167"/>
      <c r="M39" s="32"/>
      <c r="N39" s="336">
        <f>N35+200</f>
        <v>429</v>
      </c>
      <c r="O39" s="336">
        <f>O35+100</f>
        <v>229</v>
      </c>
      <c r="P39" s="337">
        <f>P35+66.67</f>
        <v>152.67000000000002</v>
      </c>
      <c r="Q39" s="336">
        <f>Q35+50</f>
        <v>135.75</v>
      </c>
      <c r="R39" s="336">
        <f>P39</f>
        <v>152.67000000000002</v>
      </c>
      <c r="S39" s="338"/>
      <c r="T39" s="336">
        <f>T35+160</f>
        <v>349</v>
      </c>
      <c r="U39" s="336">
        <f>U35+80</f>
        <v>189</v>
      </c>
      <c r="V39" s="337">
        <f>V35+53.33</f>
        <v>125.99666666666667</v>
      </c>
      <c r="W39" s="336">
        <f>W35+40</f>
        <v>113.25</v>
      </c>
      <c r="X39" s="336">
        <f>V39</f>
        <v>125.99666666666667</v>
      </c>
      <c r="Y39" s="224"/>
    </row>
    <row r="40" spans="1:26" ht="25.9" customHeight="1">
      <c r="A40" s="153">
        <v>16</v>
      </c>
      <c r="B40" s="129" t="s">
        <v>220</v>
      </c>
      <c r="C40" s="127" t="s">
        <v>283</v>
      </c>
      <c r="D40" s="116">
        <v>3</v>
      </c>
      <c r="E40" s="117">
        <v>109</v>
      </c>
      <c r="F40" s="117">
        <v>0</v>
      </c>
      <c r="G40" s="117">
        <v>85</v>
      </c>
      <c r="H40" s="118">
        <v>80</v>
      </c>
      <c r="I40" s="119"/>
      <c r="J40" s="117">
        <v>89</v>
      </c>
      <c r="K40" s="117">
        <v>75</v>
      </c>
      <c r="L40" s="118">
        <v>80</v>
      </c>
      <c r="M40" s="120"/>
      <c r="N40" s="121">
        <f t="shared" si="45"/>
        <v>209</v>
      </c>
      <c r="O40" s="121">
        <f t="shared" si="37"/>
        <v>109</v>
      </c>
      <c r="P40" s="121">
        <f t="shared" si="2"/>
        <v>73</v>
      </c>
      <c r="Q40" s="207">
        <f t="shared" si="38"/>
        <v>75.75</v>
      </c>
      <c r="R40" s="121">
        <f t="shared" si="39"/>
        <v>85</v>
      </c>
      <c r="S40" s="120"/>
      <c r="T40" s="121">
        <f t="shared" si="40"/>
        <v>169</v>
      </c>
      <c r="U40" s="117">
        <f t="shared" si="41"/>
        <v>89</v>
      </c>
      <c r="V40" s="121">
        <f>J40*2/3</f>
        <v>59.333333333333336</v>
      </c>
      <c r="W40" s="121">
        <f t="shared" si="43"/>
        <v>63.25</v>
      </c>
      <c r="X40" s="126">
        <f t="shared" si="44"/>
        <v>63.25</v>
      </c>
      <c r="Y40" s="198" t="s">
        <v>288</v>
      </c>
      <c r="Z40" s="408" t="s">
        <v>305</v>
      </c>
    </row>
    <row r="41" spans="1:26" ht="26.45" customHeight="1">
      <c r="A41" s="213">
        <v>291</v>
      </c>
      <c r="B41" s="130"/>
      <c r="C41" s="128" t="s">
        <v>310</v>
      </c>
      <c r="D41" s="117">
        <v>3</v>
      </c>
      <c r="E41" s="117">
        <v>129</v>
      </c>
      <c r="F41" s="117">
        <v>0</v>
      </c>
      <c r="G41" s="117">
        <v>85</v>
      </c>
      <c r="H41" s="118">
        <f t="shared" si="28"/>
        <v>80</v>
      </c>
      <c r="I41" s="119"/>
      <c r="J41" s="117">
        <v>109</v>
      </c>
      <c r="K41" s="117">
        <v>75</v>
      </c>
      <c r="L41" s="118">
        <v>80</v>
      </c>
      <c r="M41" s="120"/>
      <c r="N41" s="121">
        <f t="shared" si="45"/>
        <v>229</v>
      </c>
      <c r="O41" s="121">
        <f t="shared" si="37"/>
        <v>129</v>
      </c>
      <c r="P41" s="121">
        <f t="shared" si="2"/>
        <v>86</v>
      </c>
      <c r="Q41" s="207">
        <f t="shared" si="38"/>
        <v>85.75</v>
      </c>
      <c r="R41" s="121">
        <f t="shared" si="39"/>
        <v>85</v>
      </c>
      <c r="S41" s="120"/>
      <c r="T41" s="121">
        <f t="shared" si="40"/>
        <v>189</v>
      </c>
      <c r="U41" s="117">
        <f t="shared" si="41"/>
        <v>109</v>
      </c>
      <c r="V41" s="121">
        <f t="shared" si="42"/>
        <v>72.666666666666671</v>
      </c>
      <c r="W41" s="121">
        <f t="shared" si="43"/>
        <v>73.25</v>
      </c>
      <c r="X41" s="126">
        <f t="shared" si="44"/>
        <v>73.25</v>
      </c>
      <c r="Y41" s="198" t="s">
        <v>288</v>
      </c>
      <c r="Z41" s="408"/>
    </row>
    <row r="42" spans="1:26" ht="26.45" customHeight="1">
      <c r="A42" s="151"/>
      <c r="B42" s="147" t="s">
        <v>282</v>
      </c>
      <c r="C42" s="172" t="s">
        <v>284</v>
      </c>
      <c r="D42" s="161"/>
      <c r="E42" s="161">
        <v>129</v>
      </c>
      <c r="F42" s="161">
        <v>0</v>
      </c>
      <c r="G42" s="161">
        <v>85</v>
      </c>
      <c r="H42" s="162">
        <v>100</v>
      </c>
      <c r="I42" s="163"/>
      <c r="J42" s="161">
        <v>109</v>
      </c>
      <c r="K42" s="161">
        <v>75</v>
      </c>
      <c r="L42" s="162">
        <v>100</v>
      </c>
      <c r="M42" s="163"/>
      <c r="N42" s="164">
        <v>249</v>
      </c>
      <c r="O42" s="164">
        <f t="shared" si="37"/>
        <v>129</v>
      </c>
      <c r="P42" s="121">
        <f t="shared" si="2"/>
        <v>86</v>
      </c>
      <c r="Q42" s="208">
        <f t="shared" si="38"/>
        <v>85.75</v>
      </c>
      <c r="R42" s="164">
        <f t="shared" si="39"/>
        <v>85</v>
      </c>
      <c r="S42" s="163"/>
      <c r="T42" s="164">
        <f t="shared" si="40"/>
        <v>209</v>
      </c>
      <c r="U42" s="161">
        <f t="shared" si="41"/>
        <v>109</v>
      </c>
      <c r="V42" s="164">
        <f t="shared" si="42"/>
        <v>72.666666666666671</v>
      </c>
      <c r="W42" s="164">
        <f t="shared" si="43"/>
        <v>73.25</v>
      </c>
      <c r="X42" s="165">
        <f t="shared" si="44"/>
        <v>73.25</v>
      </c>
      <c r="Y42" s="198" t="s">
        <v>288</v>
      </c>
    </row>
    <row r="43" spans="1:26" ht="26.45" customHeight="1">
      <c r="A43" s="151"/>
      <c r="B43" s="147"/>
      <c r="C43" s="172" t="s">
        <v>303</v>
      </c>
      <c r="D43" s="161"/>
      <c r="E43" s="161">
        <v>149</v>
      </c>
      <c r="F43" s="161">
        <v>0</v>
      </c>
      <c r="G43" s="161">
        <v>85</v>
      </c>
      <c r="H43" s="162">
        <v>100</v>
      </c>
      <c r="I43" s="163"/>
      <c r="J43" s="161">
        <v>129</v>
      </c>
      <c r="K43" s="161">
        <v>75</v>
      </c>
      <c r="L43" s="162">
        <v>100</v>
      </c>
      <c r="M43" s="163"/>
      <c r="N43" s="164">
        <v>269</v>
      </c>
      <c r="O43" s="164">
        <f t="shared" si="37"/>
        <v>149</v>
      </c>
      <c r="P43" s="121">
        <f t="shared" si="2"/>
        <v>100</v>
      </c>
      <c r="Q43" s="208">
        <f t="shared" si="38"/>
        <v>95.75</v>
      </c>
      <c r="R43" s="164">
        <f t="shared" si="39"/>
        <v>85</v>
      </c>
      <c r="S43" s="163"/>
      <c r="T43" s="164">
        <f t="shared" si="40"/>
        <v>229</v>
      </c>
      <c r="U43" s="161">
        <f t="shared" si="41"/>
        <v>129</v>
      </c>
      <c r="V43" s="164">
        <f t="shared" si="42"/>
        <v>86</v>
      </c>
      <c r="W43" s="164">
        <f t="shared" si="43"/>
        <v>83.25</v>
      </c>
      <c r="X43" s="165">
        <f t="shared" si="44"/>
        <v>83.25</v>
      </c>
      <c r="Y43" s="198" t="s">
        <v>288</v>
      </c>
    </row>
    <row r="44" spans="1:26" ht="26.45" customHeight="1">
      <c r="A44" s="151"/>
      <c r="B44" s="147"/>
      <c r="C44" s="237">
        <v>41606</v>
      </c>
      <c r="D44" s="166"/>
      <c r="E44" s="39">
        <v>129</v>
      </c>
      <c r="F44" s="39">
        <v>0</v>
      </c>
      <c r="G44" s="39">
        <v>85</v>
      </c>
      <c r="H44" s="108">
        <v>100</v>
      </c>
      <c r="I44" s="109"/>
      <c r="J44" s="39">
        <v>109</v>
      </c>
      <c r="K44" s="39">
        <v>75</v>
      </c>
      <c r="L44" s="108">
        <v>100</v>
      </c>
      <c r="M44" s="41"/>
      <c r="N44" s="42">
        <f>E44+H44+20</f>
        <v>249</v>
      </c>
      <c r="O44" s="42">
        <f t="shared" si="37"/>
        <v>129</v>
      </c>
      <c r="P44" s="42">
        <f t="shared" si="2"/>
        <v>86</v>
      </c>
      <c r="Q44" s="209">
        <f t="shared" si="38"/>
        <v>85.75</v>
      </c>
      <c r="R44" s="42">
        <f t="shared" si="39"/>
        <v>85</v>
      </c>
      <c r="S44" s="41"/>
      <c r="T44" s="42">
        <f t="shared" si="40"/>
        <v>209</v>
      </c>
      <c r="U44" s="39">
        <f t="shared" si="41"/>
        <v>109</v>
      </c>
      <c r="V44" s="42">
        <f t="shared" si="42"/>
        <v>72.666666666666671</v>
      </c>
      <c r="W44" s="42">
        <f t="shared" si="43"/>
        <v>73.25</v>
      </c>
      <c r="X44" s="89">
        <f t="shared" si="44"/>
        <v>73.25</v>
      </c>
      <c r="Y44" s="223" t="s">
        <v>288</v>
      </c>
    </row>
    <row r="45" spans="1:26" ht="28.5">
      <c r="A45" s="151"/>
      <c r="B45" s="147"/>
      <c r="C45" s="237" t="s">
        <v>398</v>
      </c>
      <c r="D45" s="107"/>
      <c r="E45" s="166"/>
      <c r="F45" s="166"/>
      <c r="G45" s="166"/>
      <c r="H45" s="167"/>
      <c r="I45" s="32"/>
      <c r="J45" s="166"/>
      <c r="K45" s="166"/>
      <c r="L45" s="167"/>
      <c r="M45" s="32"/>
      <c r="N45" s="336">
        <f>N40+200</f>
        <v>409</v>
      </c>
      <c r="O45" s="336">
        <f>O40+100</f>
        <v>209</v>
      </c>
      <c r="P45" s="337">
        <f>P40+66.67</f>
        <v>139.67000000000002</v>
      </c>
      <c r="Q45" s="336">
        <f>Q40+50</f>
        <v>125.75</v>
      </c>
      <c r="R45" s="336">
        <f>P45</f>
        <v>139.67000000000002</v>
      </c>
      <c r="S45" s="338"/>
      <c r="T45" s="336">
        <f>T40+160</f>
        <v>329</v>
      </c>
      <c r="U45" s="336">
        <f>U40+80</f>
        <v>169</v>
      </c>
      <c r="V45" s="337">
        <f>V40+53.33</f>
        <v>112.66333333333333</v>
      </c>
      <c r="W45" s="336">
        <f>W40+40</f>
        <v>103.25</v>
      </c>
      <c r="X45" s="336">
        <f>V45</f>
        <v>112.66333333333333</v>
      </c>
      <c r="Y45" s="224" t="s">
        <v>288</v>
      </c>
    </row>
    <row r="46" spans="1:26" ht="15">
      <c r="A46" s="151"/>
      <c r="B46" s="147"/>
      <c r="C46" s="237" t="s">
        <v>400</v>
      </c>
      <c r="D46" s="107"/>
      <c r="E46" s="166"/>
      <c r="F46" s="166"/>
      <c r="G46" s="166"/>
      <c r="H46" s="167"/>
      <c r="I46" s="32"/>
      <c r="J46" s="166"/>
      <c r="K46" s="166"/>
      <c r="L46" s="167"/>
      <c r="M46" s="32"/>
      <c r="N46" s="336">
        <f>N41+200</f>
        <v>429</v>
      </c>
      <c r="O46" s="336">
        <f>O41+100</f>
        <v>229</v>
      </c>
      <c r="P46" s="337">
        <f>P41+66.67</f>
        <v>152.67000000000002</v>
      </c>
      <c r="Q46" s="336">
        <f>Q41+50</f>
        <v>135.75</v>
      </c>
      <c r="R46" s="336">
        <f>P46</f>
        <v>152.67000000000002</v>
      </c>
      <c r="S46" s="338"/>
      <c r="T46" s="336">
        <f>T41+160</f>
        <v>349</v>
      </c>
      <c r="U46" s="336">
        <f>U41+80</f>
        <v>189</v>
      </c>
      <c r="V46" s="337">
        <f>V41+53.33</f>
        <v>125.99666666666667</v>
      </c>
      <c r="W46" s="336">
        <f>W41+40</f>
        <v>113.25</v>
      </c>
      <c r="X46" s="336">
        <f>V46</f>
        <v>125.99666666666667</v>
      </c>
      <c r="Y46" s="224" t="s">
        <v>288</v>
      </c>
    </row>
    <row r="47" spans="1:26" ht="30.6" customHeight="1">
      <c r="A47" s="151">
        <v>19</v>
      </c>
      <c r="B47" s="110" t="s">
        <v>221</v>
      </c>
      <c r="C47" s="243" t="s">
        <v>283</v>
      </c>
      <c r="D47" s="231">
        <v>3</v>
      </c>
      <c r="E47" s="225">
        <v>109</v>
      </c>
      <c r="F47" s="225">
        <v>0</v>
      </c>
      <c r="G47" s="225">
        <v>85</v>
      </c>
      <c r="H47" s="226">
        <v>80</v>
      </c>
      <c r="I47" s="227"/>
      <c r="J47" s="225">
        <v>89</v>
      </c>
      <c r="K47" s="225">
        <v>75</v>
      </c>
      <c r="L47" s="226">
        <v>80</v>
      </c>
      <c r="M47" s="227"/>
      <c r="N47" s="228">
        <f t="shared" ref="N47:N48" si="65">E47+H47+20</f>
        <v>209</v>
      </c>
      <c r="O47" s="228">
        <f t="shared" ref="O47:O48" si="66">E47</f>
        <v>109</v>
      </c>
      <c r="P47" s="228">
        <f t="shared" ref="P47:P48" si="67">ROUNDUP(E47*2/3,0)</f>
        <v>73</v>
      </c>
      <c r="Q47" s="229">
        <f t="shared" ref="Q47:Q48" si="68">(E47*2+F47+G47)/4</f>
        <v>75.75</v>
      </c>
      <c r="R47" s="228">
        <f t="shared" ref="R47:R48" si="69">G47</f>
        <v>85</v>
      </c>
      <c r="S47" s="227"/>
      <c r="T47" s="228">
        <f t="shared" ref="T47:T48" si="70">J47+L47</f>
        <v>169</v>
      </c>
      <c r="U47" s="225">
        <f t="shared" ref="U47:U48" si="71">J47</f>
        <v>89</v>
      </c>
      <c r="V47" s="228">
        <f t="shared" ref="V47:V48" si="72">J47*2/3</f>
        <v>59.333333333333336</v>
      </c>
      <c r="W47" s="228">
        <f t="shared" ref="W47:W48" si="73">(J47*2+K47)/4</f>
        <v>63.25</v>
      </c>
      <c r="X47" s="244">
        <f t="shared" ref="X47:X48" si="74">W47</f>
        <v>63.25</v>
      </c>
      <c r="Y47" s="198"/>
    </row>
    <row r="48" spans="1:26" ht="30.6" customHeight="1">
      <c r="A48" s="151">
        <v>19</v>
      </c>
      <c r="B48" s="110"/>
      <c r="C48" s="243" t="s">
        <v>310</v>
      </c>
      <c r="D48" s="225">
        <v>3</v>
      </c>
      <c r="E48" s="225">
        <v>129</v>
      </c>
      <c r="F48" s="225">
        <v>0</v>
      </c>
      <c r="G48" s="225">
        <v>85</v>
      </c>
      <c r="H48" s="226">
        <f t="shared" ref="H48" si="75">(D48-1)*40</f>
        <v>80</v>
      </c>
      <c r="I48" s="227"/>
      <c r="J48" s="225">
        <v>109</v>
      </c>
      <c r="K48" s="225">
        <v>75</v>
      </c>
      <c r="L48" s="226">
        <v>80</v>
      </c>
      <c r="M48" s="227"/>
      <c r="N48" s="228">
        <f t="shared" si="65"/>
        <v>229</v>
      </c>
      <c r="O48" s="228">
        <f t="shared" si="66"/>
        <v>129</v>
      </c>
      <c r="P48" s="228">
        <f t="shared" si="67"/>
        <v>86</v>
      </c>
      <c r="Q48" s="229">
        <f t="shared" si="68"/>
        <v>85.75</v>
      </c>
      <c r="R48" s="228">
        <f t="shared" si="69"/>
        <v>85</v>
      </c>
      <c r="S48" s="227"/>
      <c r="T48" s="228">
        <f t="shared" si="70"/>
        <v>189</v>
      </c>
      <c r="U48" s="225">
        <f t="shared" si="71"/>
        <v>109</v>
      </c>
      <c r="V48" s="228">
        <f t="shared" si="72"/>
        <v>72.666666666666671</v>
      </c>
      <c r="W48" s="228">
        <f t="shared" si="73"/>
        <v>73.25</v>
      </c>
      <c r="X48" s="244">
        <f t="shared" si="74"/>
        <v>73.25</v>
      </c>
      <c r="Y48" s="236"/>
    </row>
    <row r="49" spans="1:25" ht="30.6" customHeight="1">
      <c r="A49" s="151"/>
      <c r="B49" s="148" t="s">
        <v>282</v>
      </c>
      <c r="C49" s="170" t="s">
        <v>306</v>
      </c>
      <c r="D49" s="166"/>
      <c r="E49" s="166">
        <v>149</v>
      </c>
      <c r="F49" s="166">
        <v>0</v>
      </c>
      <c r="G49" s="166">
        <v>85</v>
      </c>
      <c r="H49" s="167">
        <v>100</v>
      </c>
      <c r="I49" s="32"/>
      <c r="J49" s="166">
        <v>129</v>
      </c>
      <c r="K49" s="166">
        <v>75</v>
      </c>
      <c r="L49" s="167">
        <v>100</v>
      </c>
      <c r="M49" s="32"/>
      <c r="N49" s="168">
        <v>269</v>
      </c>
      <c r="O49" s="168">
        <f t="shared" si="37"/>
        <v>149</v>
      </c>
      <c r="P49" s="121">
        <f t="shared" si="2"/>
        <v>100</v>
      </c>
      <c r="Q49" s="210">
        <f t="shared" si="38"/>
        <v>95.75</v>
      </c>
      <c r="R49" s="168">
        <f t="shared" si="39"/>
        <v>85</v>
      </c>
      <c r="S49" s="32"/>
      <c r="T49" s="168">
        <f t="shared" si="40"/>
        <v>229</v>
      </c>
      <c r="U49" s="166">
        <f t="shared" si="41"/>
        <v>129</v>
      </c>
      <c r="V49" s="168">
        <f t="shared" si="42"/>
        <v>86</v>
      </c>
      <c r="W49" s="168">
        <f t="shared" si="43"/>
        <v>83.25</v>
      </c>
      <c r="X49" s="169">
        <f t="shared" si="44"/>
        <v>83.25</v>
      </c>
      <c r="Y49" s="198" t="s">
        <v>288</v>
      </c>
    </row>
    <row r="50" spans="1:25" ht="30.6" customHeight="1">
      <c r="A50" s="151"/>
      <c r="B50" s="148"/>
      <c r="C50" s="230">
        <v>41606</v>
      </c>
      <c r="D50" s="232"/>
      <c r="E50" s="225">
        <v>129</v>
      </c>
      <c r="F50" s="225">
        <v>0</v>
      </c>
      <c r="G50" s="225">
        <v>85</v>
      </c>
      <c r="H50" s="226">
        <v>100</v>
      </c>
      <c r="I50" s="227"/>
      <c r="J50" s="225">
        <v>109</v>
      </c>
      <c r="K50" s="225">
        <v>75</v>
      </c>
      <c r="L50" s="226">
        <v>100</v>
      </c>
      <c r="M50" s="87"/>
      <c r="N50" s="228">
        <f>E50+H50+20</f>
        <v>249</v>
      </c>
      <c r="O50" s="228">
        <f t="shared" ref="O50" si="76">E50</f>
        <v>129</v>
      </c>
      <c r="P50" s="228">
        <f t="shared" ref="P50" si="77">ROUNDUP(E50*2/3,0)</f>
        <v>86</v>
      </c>
      <c r="Q50" s="229">
        <f t="shared" ref="Q50" si="78">(E50*2+F50+G50)/4</f>
        <v>85.75</v>
      </c>
      <c r="R50" s="228">
        <f t="shared" ref="R50" si="79">G50</f>
        <v>85</v>
      </c>
      <c r="S50" s="87"/>
      <c r="T50" s="228">
        <f t="shared" ref="T50" si="80">J50+L50</f>
        <v>209</v>
      </c>
      <c r="U50" s="225">
        <f t="shared" ref="U50" si="81">J50</f>
        <v>109</v>
      </c>
      <c r="V50" s="228">
        <f t="shared" ref="V50" si="82">J50*2/3</f>
        <v>72.666666666666671</v>
      </c>
      <c r="W50" s="228">
        <f t="shared" ref="W50" si="83">(J50*2+K50)/4</f>
        <v>73.25</v>
      </c>
      <c r="X50" s="216">
        <f t="shared" ref="X50" si="84">W50</f>
        <v>73.25</v>
      </c>
      <c r="Y50" s="236"/>
    </row>
    <row r="51" spans="1:25" ht="30.6" customHeight="1">
      <c r="A51" s="151"/>
      <c r="B51" s="148"/>
      <c r="C51" s="237" t="s">
        <v>398</v>
      </c>
      <c r="D51" s="231"/>
      <c r="E51" s="232"/>
      <c r="F51" s="232"/>
      <c r="G51" s="232"/>
      <c r="H51" s="233"/>
      <c r="I51" s="234"/>
      <c r="J51" s="232"/>
      <c r="K51" s="232"/>
      <c r="L51" s="233"/>
      <c r="M51" s="234"/>
      <c r="N51" s="336">
        <f>N47+200</f>
        <v>409</v>
      </c>
      <c r="O51" s="336">
        <f>O47+100</f>
        <v>209</v>
      </c>
      <c r="P51" s="337">
        <f>P47+66.67</f>
        <v>139.67000000000002</v>
      </c>
      <c r="Q51" s="336">
        <f>Q47+50</f>
        <v>125.75</v>
      </c>
      <c r="R51" s="336">
        <f>P51</f>
        <v>139.67000000000002</v>
      </c>
      <c r="S51" s="234"/>
      <c r="T51" s="336">
        <f>T47+160</f>
        <v>329</v>
      </c>
      <c r="U51" s="336">
        <f>U47+80</f>
        <v>169</v>
      </c>
      <c r="V51" s="337">
        <f>V47+53.33</f>
        <v>112.66333333333333</v>
      </c>
      <c r="W51" s="336">
        <f>W47+40</f>
        <v>103.25</v>
      </c>
      <c r="X51" s="336">
        <f>V51</f>
        <v>112.66333333333333</v>
      </c>
      <c r="Y51" s="236"/>
    </row>
    <row r="52" spans="1:25" ht="30.6" customHeight="1">
      <c r="A52" s="151"/>
      <c r="B52" s="148"/>
      <c r="C52" s="237" t="s">
        <v>400</v>
      </c>
      <c r="D52" s="107"/>
      <c r="E52" s="166"/>
      <c r="F52" s="166"/>
      <c r="G52" s="166"/>
      <c r="H52" s="167"/>
      <c r="I52" s="32"/>
      <c r="J52" s="166"/>
      <c r="K52" s="166"/>
      <c r="L52" s="167"/>
      <c r="M52" s="32"/>
      <c r="N52" s="336">
        <f>N48+200</f>
        <v>429</v>
      </c>
      <c r="O52" s="336">
        <f>O48+100</f>
        <v>229</v>
      </c>
      <c r="P52" s="337">
        <f>P48+66.67</f>
        <v>152.67000000000002</v>
      </c>
      <c r="Q52" s="336">
        <f>Q48+50</f>
        <v>135.75</v>
      </c>
      <c r="R52" s="336">
        <f>P52</f>
        <v>152.67000000000002</v>
      </c>
      <c r="S52" s="32"/>
      <c r="T52" s="336">
        <f>T48+160</f>
        <v>349</v>
      </c>
      <c r="U52" s="336">
        <f>U48+80</f>
        <v>189</v>
      </c>
      <c r="V52" s="337">
        <f>V48+53.33</f>
        <v>125.99666666666667</v>
      </c>
      <c r="W52" s="336">
        <f>W48+40</f>
        <v>113.25</v>
      </c>
      <c r="X52" s="336">
        <f>V52</f>
        <v>125.99666666666667</v>
      </c>
      <c r="Y52" s="224"/>
    </row>
    <row r="53" spans="1:25" ht="25.15" customHeight="1">
      <c r="A53" s="149">
        <v>506</v>
      </c>
      <c r="B53" s="131" t="s">
        <v>312</v>
      </c>
      <c r="C53" s="132" t="s">
        <v>322</v>
      </c>
      <c r="D53" s="133">
        <v>3</v>
      </c>
      <c r="E53" s="117">
        <v>140</v>
      </c>
      <c r="F53" s="117">
        <v>0</v>
      </c>
      <c r="G53" s="117">
        <v>85</v>
      </c>
      <c r="H53" s="118">
        <f t="shared" si="28"/>
        <v>80</v>
      </c>
      <c r="I53" s="119"/>
      <c r="J53" s="117">
        <v>120</v>
      </c>
      <c r="K53" s="117">
        <v>75</v>
      </c>
      <c r="L53" s="118">
        <v>80</v>
      </c>
      <c r="M53" s="120"/>
      <c r="N53" s="121">
        <f>E53+H53+20</f>
        <v>240</v>
      </c>
      <c r="O53" s="200">
        <f>E53</f>
        <v>140</v>
      </c>
      <c r="P53" s="121">
        <f t="shared" si="2"/>
        <v>94</v>
      </c>
      <c r="Q53" s="121">
        <v>92</v>
      </c>
      <c r="R53" s="121">
        <v>85</v>
      </c>
      <c r="S53" s="120"/>
      <c r="T53" s="121">
        <f>J53+L53</f>
        <v>200</v>
      </c>
      <c r="U53" s="117">
        <f>J53</f>
        <v>120</v>
      </c>
      <c r="V53" s="121">
        <f t="shared" ref="V53:V55" si="85">J53*2/3</f>
        <v>80</v>
      </c>
      <c r="W53" s="121">
        <f t="shared" ref="W53:W55" si="86">(J53*2+K53)/4</f>
        <v>78.75</v>
      </c>
      <c r="X53" s="132">
        <v>78.75</v>
      </c>
      <c r="Y53" s="198" t="s">
        <v>288</v>
      </c>
    </row>
    <row r="54" spans="1:25" ht="25.15" customHeight="1">
      <c r="A54" s="149"/>
      <c r="B54" s="131"/>
      <c r="C54" s="132" t="s">
        <v>321</v>
      </c>
      <c r="D54" s="133">
        <v>3</v>
      </c>
      <c r="E54" s="117">
        <v>120</v>
      </c>
      <c r="F54" s="117">
        <v>0</v>
      </c>
      <c r="G54" s="117">
        <v>85</v>
      </c>
      <c r="H54" s="118">
        <f t="shared" si="28"/>
        <v>80</v>
      </c>
      <c r="I54" s="119"/>
      <c r="J54" s="117">
        <v>100</v>
      </c>
      <c r="K54" s="117">
        <v>75</v>
      </c>
      <c r="L54" s="118">
        <v>80</v>
      </c>
      <c r="M54" s="120"/>
      <c r="N54" s="121">
        <f>E54+H54+20</f>
        <v>220</v>
      </c>
      <c r="O54" s="200">
        <f>E54</f>
        <v>120</v>
      </c>
      <c r="P54" s="121">
        <f t="shared" si="2"/>
        <v>80</v>
      </c>
      <c r="Q54" s="121">
        <v>82</v>
      </c>
      <c r="R54" s="121">
        <v>85</v>
      </c>
      <c r="S54" s="120"/>
      <c r="T54" s="121">
        <f>J54+L54</f>
        <v>180</v>
      </c>
      <c r="U54" s="117">
        <f>J54</f>
        <v>100</v>
      </c>
      <c r="V54" s="121">
        <f>J54*2/3</f>
        <v>66.666666666666671</v>
      </c>
      <c r="W54" s="121">
        <f>(J54*2+K54)/4</f>
        <v>68.75</v>
      </c>
      <c r="X54" s="132">
        <v>68.75</v>
      </c>
      <c r="Y54" s="206" t="s">
        <v>288</v>
      </c>
    </row>
    <row r="55" spans="1:25" ht="25.15" customHeight="1">
      <c r="A55" s="149"/>
      <c r="B55" s="158" t="s">
        <v>282</v>
      </c>
      <c r="C55" s="160" t="s">
        <v>302</v>
      </c>
      <c r="D55" s="173"/>
      <c r="E55" s="161">
        <v>150</v>
      </c>
      <c r="F55" s="161"/>
      <c r="G55" s="161">
        <v>85</v>
      </c>
      <c r="H55" s="162">
        <v>100</v>
      </c>
      <c r="I55" s="163"/>
      <c r="J55" s="161">
        <v>130</v>
      </c>
      <c r="K55" s="161">
        <v>75</v>
      </c>
      <c r="L55" s="162">
        <v>100</v>
      </c>
      <c r="M55" s="163"/>
      <c r="N55" s="164">
        <f>E55+H55+20</f>
        <v>270</v>
      </c>
      <c r="O55" s="201">
        <f>E55</f>
        <v>150</v>
      </c>
      <c r="P55" s="121">
        <f t="shared" si="2"/>
        <v>100</v>
      </c>
      <c r="Q55" s="164">
        <v>97</v>
      </c>
      <c r="R55" s="164">
        <v>85</v>
      </c>
      <c r="S55" s="163"/>
      <c r="T55" s="164">
        <f t="shared" ref="T55" si="87">J55+L55</f>
        <v>230</v>
      </c>
      <c r="U55" s="161">
        <f>J55</f>
        <v>130</v>
      </c>
      <c r="V55" s="164">
        <f t="shared" si="85"/>
        <v>86.666666666666671</v>
      </c>
      <c r="W55" s="164">
        <f t="shared" si="86"/>
        <v>83.75</v>
      </c>
      <c r="X55" s="159">
        <v>78.75</v>
      </c>
      <c r="Y55" s="198" t="s">
        <v>288</v>
      </c>
    </row>
    <row r="56" spans="1:25" ht="25.15" customHeight="1">
      <c r="A56" s="149"/>
      <c r="B56" s="158"/>
      <c r="C56" s="238">
        <v>41606</v>
      </c>
      <c r="D56" s="239"/>
      <c r="E56" s="39">
        <v>140</v>
      </c>
      <c r="F56" s="39">
        <v>0</v>
      </c>
      <c r="G56" s="39">
        <v>85</v>
      </c>
      <c r="H56" s="108">
        <v>100</v>
      </c>
      <c r="I56" s="109"/>
      <c r="J56" s="39">
        <v>120</v>
      </c>
      <c r="K56" s="39">
        <v>75</v>
      </c>
      <c r="L56" s="108">
        <v>100</v>
      </c>
      <c r="M56" s="41"/>
      <c r="N56" s="42">
        <f>E56+H56+20</f>
        <v>260</v>
      </c>
      <c r="O56" s="240">
        <f>E56</f>
        <v>140</v>
      </c>
      <c r="P56" s="42">
        <f t="shared" si="2"/>
        <v>94</v>
      </c>
      <c r="Q56" s="42">
        <v>92</v>
      </c>
      <c r="R56" s="42">
        <v>85</v>
      </c>
      <c r="S56" s="41"/>
      <c r="T56" s="42">
        <f>J56+L56</f>
        <v>220</v>
      </c>
      <c r="U56" s="39">
        <f>J56</f>
        <v>120</v>
      </c>
      <c r="V56" s="42">
        <f t="shared" ref="V56" si="88">J56*2/3</f>
        <v>80</v>
      </c>
      <c r="W56" s="42">
        <f t="shared" ref="W56" si="89">(J56*2+K56)/4</f>
        <v>78.75</v>
      </c>
      <c r="X56" s="241">
        <v>78.75</v>
      </c>
      <c r="Y56" s="224" t="s">
        <v>288</v>
      </c>
    </row>
    <row r="57" spans="1:25" s="261" customFormat="1" ht="28.5">
      <c r="A57" s="149"/>
      <c r="B57" s="158"/>
      <c r="C57" s="237" t="s">
        <v>398</v>
      </c>
      <c r="D57" s="239"/>
      <c r="E57" s="39"/>
      <c r="F57" s="39"/>
      <c r="G57" s="39"/>
      <c r="H57" s="108"/>
      <c r="I57" s="109"/>
      <c r="J57" s="39"/>
      <c r="K57" s="39"/>
      <c r="L57" s="108"/>
      <c r="M57" s="323"/>
      <c r="N57" s="336">
        <f>N53+200</f>
        <v>440</v>
      </c>
      <c r="O57" s="336">
        <f>O53+100</f>
        <v>240</v>
      </c>
      <c r="P57" s="337">
        <f>P53+66.67</f>
        <v>160.67000000000002</v>
      </c>
      <c r="Q57" s="336">
        <f>Q53+50</f>
        <v>142</v>
      </c>
      <c r="R57" s="336">
        <f>P57</f>
        <v>160.67000000000002</v>
      </c>
      <c r="S57" s="234"/>
      <c r="T57" s="336">
        <f>T53+160</f>
        <v>360</v>
      </c>
      <c r="U57" s="336">
        <f>U53+80</f>
        <v>200</v>
      </c>
      <c r="V57" s="337">
        <f>V53+53.33</f>
        <v>133.32999999999998</v>
      </c>
      <c r="W57" s="336">
        <f>W52+40</f>
        <v>153.25</v>
      </c>
      <c r="X57" s="336">
        <f>V57</f>
        <v>133.32999999999998</v>
      </c>
      <c r="Y57" s="334"/>
    </row>
    <row r="58" spans="1:25" ht="15.75">
      <c r="A58" s="149"/>
      <c r="B58" s="158"/>
      <c r="C58" s="237" t="s">
        <v>400</v>
      </c>
      <c r="D58" s="239"/>
      <c r="E58" s="39"/>
      <c r="F58" s="39"/>
      <c r="G58" s="39"/>
      <c r="H58" s="108"/>
      <c r="I58" s="109"/>
      <c r="J58" s="39"/>
      <c r="K58" s="39"/>
      <c r="L58" s="108"/>
      <c r="M58" s="41"/>
      <c r="N58" s="336">
        <f>N54+200</f>
        <v>420</v>
      </c>
      <c r="O58" s="336">
        <f>O54+100</f>
        <v>220</v>
      </c>
      <c r="P58" s="337">
        <f>P54+66.67</f>
        <v>146.67000000000002</v>
      </c>
      <c r="Q58" s="336">
        <f>Q54+50</f>
        <v>132</v>
      </c>
      <c r="R58" s="336">
        <f>P58</f>
        <v>146.67000000000002</v>
      </c>
      <c r="S58" s="32"/>
      <c r="T58" s="336">
        <f>T54+160</f>
        <v>340</v>
      </c>
      <c r="U58" s="336">
        <f>U54+80</f>
        <v>180</v>
      </c>
      <c r="V58" s="337">
        <f>V54+53.33</f>
        <v>119.99666666666667</v>
      </c>
      <c r="W58" s="336">
        <f>W53+40</f>
        <v>118.75</v>
      </c>
      <c r="X58" s="336">
        <f>V58</f>
        <v>119.99666666666667</v>
      </c>
      <c r="Y58" s="224" t="s">
        <v>288</v>
      </c>
    </row>
    <row r="59" spans="1:25" ht="29.45" customHeight="1">
      <c r="A59" s="142">
        <v>34</v>
      </c>
      <c r="B59" s="110" t="s">
        <v>224</v>
      </c>
      <c r="C59" s="111" t="s">
        <v>222</v>
      </c>
      <c r="D59" s="39">
        <v>1</v>
      </c>
      <c r="E59" s="203">
        <v>105</v>
      </c>
      <c r="F59" s="44"/>
      <c r="G59" s="44">
        <v>105</v>
      </c>
      <c r="H59" s="108"/>
      <c r="I59" s="109"/>
      <c r="J59" s="39">
        <v>90</v>
      </c>
      <c r="K59" s="112">
        <v>90</v>
      </c>
      <c r="L59" s="113"/>
      <c r="M59" s="41"/>
      <c r="N59" s="42">
        <v>105</v>
      </c>
      <c r="O59" s="42"/>
      <c r="P59" s="42"/>
      <c r="Q59" s="42"/>
      <c r="R59" s="42">
        <v>105</v>
      </c>
      <c r="S59" s="41"/>
      <c r="T59" s="44">
        <v>90</v>
      </c>
      <c r="U59" s="44"/>
      <c r="V59" s="44"/>
      <c r="W59" s="44"/>
      <c r="X59" s="43">
        <v>90</v>
      </c>
      <c r="Y59" s="206" t="s">
        <v>288</v>
      </c>
    </row>
    <row r="60" spans="1:25" ht="29.45" customHeight="1">
      <c r="A60" s="143">
        <v>1937</v>
      </c>
      <c r="B60" s="110" t="s">
        <v>223</v>
      </c>
      <c r="C60" s="111" t="s">
        <v>222</v>
      </c>
      <c r="D60" s="39">
        <v>1</v>
      </c>
      <c r="E60" s="203">
        <v>65</v>
      </c>
      <c r="F60" s="44"/>
      <c r="G60" s="44">
        <v>65</v>
      </c>
      <c r="H60" s="108"/>
      <c r="I60" s="109"/>
      <c r="J60" s="39">
        <v>50</v>
      </c>
      <c r="K60" s="112">
        <v>50</v>
      </c>
      <c r="L60" s="113"/>
      <c r="M60" s="41"/>
      <c r="N60" s="42">
        <v>65</v>
      </c>
      <c r="O60" s="42"/>
      <c r="P60" s="42"/>
      <c r="Q60" s="42"/>
      <c r="R60" s="42">
        <v>65</v>
      </c>
      <c r="S60" s="41"/>
      <c r="T60" s="44">
        <v>50</v>
      </c>
      <c r="U60" s="44"/>
      <c r="V60" s="44"/>
      <c r="W60" s="44"/>
      <c r="X60" s="43">
        <v>50</v>
      </c>
      <c r="Y60" s="183" t="s">
        <v>298</v>
      </c>
    </row>
    <row r="61" spans="1:25" ht="20.45" customHeight="1">
      <c r="A61" s="154">
        <v>15</v>
      </c>
      <c r="B61" s="110" t="s">
        <v>213</v>
      </c>
      <c r="C61" s="114" t="s">
        <v>148</v>
      </c>
      <c r="D61" s="39">
        <v>1</v>
      </c>
      <c r="E61" s="39">
        <v>100</v>
      </c>
      <c r="F61" s="39"/>
      <c r="G61" s="39">
        <v>95</v>
      </c>
      <c r="H61" s="108"/>
      <c r="I61" s="109"/>
      <c r="J61" s="39">
        <v>95</v>
      </c>
      <c r="K61" s="112">
        <v>90</v>
      </c>
      <c r="L61" s="113"/>
      <c r="M61" s="41"/>
      <c r="N61" s="42">
        <v>100</v>
      </c>
      <c r="O61" s="202"/>
      <c r="P61" s="202"/>
      <c r="Q61" s="202"/>
      <c r="R61" s="42">
        <v>95</v>
      </c>
      <c r="S61" s="41"/>
      <c r="T61" s="39">
        <v>95</v>
      </c>
      <c r="U61" s="39"/>
      <c r="V61" s="39"/>
      <c r="W61" s="39"/>
      <c r="X61" s="43">
        <v>90</v>
      </c>
      <c r="Y61" s="198" t="s">
        <v>288</v>
      </c>
    </row>
    <row r="62" spans="1:25" ht="20.45" customHeight="1">
      <c r="A62" s="154">
        <v>69</v>
      </c>
      <c r="B62" s="110" t="s">
        <v>214</v>
      </c>
      <c r="C62" s="114" t="s">
        <v>148</v>
      </c>
      <c r="D62" s="39">
        <v>1</v>
      </c>
      <c r="E62" s="39">
        <v>100</v>
      </c>
      <c r="F62" s="39"/>
      <c r="G62" s="39">
        <v>95</v>
      </c>
      <c r="H62" s="108"/>
      <c r="I62" s="109"/>
      <c r="J62" s="39">
        <v>95</v>
      </c>
      <c r="K62" s="112">
        <v>90</v>
      </c>
      <c r="L62" s="113"/>
      <c r="M62" s="41"/>
      <c r="N62" s="42">
        <v>100</v>
      </c>
      <c r="O62" s="202"/>
      <c r="P62" s="202"/>
      <c r="Q62" s="202"/>
      <c r="R62" s="42">
        <v>95</v>
      </c>
      <c r="S62" s="41"/>
      <c r="T62" s="39">
        <v>95</v>
      </c>
      <c r="U62" s="39"/>
      <c r="V62" s="39"/>
      <c r="W62" s="39"/>
      <c r="X62" s="43">
        <v>90</v>
      </c>
      <c r="Y62" s="198" t="s">
        <v>288</v>
      </c>
    </row>
    <row r="63" spans="1:25" ht="20.45" customHeight="1">
      <c r="A63" s="154">
        <v>13</v>
      </c>
      <c r="B63" s="110" t="s">
        <v>215</v>
      </c>
      <c r="C63" s="114" t="s">
        <v>148</v>
      </c>
      <c r="D63" s="39">
        <v>1</v>
      </c>
      <c r="E63" s="39">
        <v>100</v>
      </c>
      <c r="F63" s="39"/>
      <c r="G63" s="39">
        <v>95</v>
      </c>
      <c r="H63" s="108"/>
      <c r="I63" s="109"/>
      <c r="J63" s="39">
        <v>95</v>
      </c>
      <c r="K63" s="112">
        <v>90</v>
      </c>
      <c r="L63" s="113"/>
      <c r="M63" s="41"/>
      <c r="N63" s="42">
        <v>100</v>
      </c>
      <c r="O63" s="202"/>
      <c r="P63" s="202"/>
      <c r="Q63" s="202"/>
      <c r="R63" s="42">
        <v>95</v>
      </c>
      <c r="S63" s="41"/>
      <c r="T63" s="39">
        <v>95</v>
      </c>
      <c r="U63" s="39"/>
      <c r="V63" s="39"/>
      <c r="W63" s="39"/>
      <c r="X63" s="43">
        <v>90</v>
      </c>
      <c r="Y63" s="198" t="s">
        <v>288</v>
      </c>
    </row>
    <row r="64" spans="1:25" ht="20.45" customHeight="1">
      <c r="A64" s="154">
        <v>43</v>
      </c>
      <c r="B64" s="110" t="s">
        <v>216</v>
      </c>
      <c r="C64" s="114" t="s">
        <v>148</v>
      </c>
      <c r="D64" s="39">
        <v>1</v>
      </c>
      <c r="E64" s="39">
        <v>65</v>
      </c>
      <c r="F64" s="39"/>
      <c r="G64" s="39">
        <v>60</v>
      </c>
      <c r="H64" s="108"/>
      <c r="I64" s="109"/>
      <c r="J64" s="39">
        <v>60</v>
      </c>
      <c r="K64" s="112">
        <v>55</v>
      </c>
      <c r="L64" s="113"/>
      <c r="M64" s="41"/>
      <c r="N64" s="42">
        <v>65</v>
      </c>
      <c r="O64" s="42"/>
      <c r="P64" s="42"/>
      <c r="Q64" s="42"/>
      <c r="R64" s="42">
        <v>60</v>
      </c>
      <c r="S64" s="41"/>
      <c r="T64" s="39">
        <v>60</v>
      </c>
      <c r="U64" s="39"/>
      <c r="V64" s="39"/>
      <c r="W64" s="39"/>
      <c r="X64" s="43">
        <v>55</v>
      </c>
      <c r="Y64" s="198" t="s">
        <v>288</v>
      </c>
    </row>
    <row r="65" spans="1:25" ht="20.45" customHeight="1">
      <c r="A65" s="155">
        <v>1650</v>
      </c>
      <c r="B65" s="110" t="s">
        <v>217</v>
      </c>
      <c r="C65" s="114" t="s">
        <v>148</v>
      </c>
      <c r="D65" s="39">
        <v>1</v>
      </c>
      <c r="E65" s="39">
        <v>65</v>
      </c>
      <c r="F65" s="39"/>
      <c r="G65" s="39">
        <v>60</v>
      </c>
      <c r="H65" s="108"/>
      <c r="I65" s="109"/>
      <c r="J65" s="39">
        <v>60</v>
      </c>
      <c r="K65" s="112">
        <v>55</v>
      </c>
      <c r="L65" s="113"/>
      <c r="M65" s="41"/>
      <c r="N65" s="42">
        <v>65</v>
      </c>
      <c r="O65" s="42"/>
      <c r="P65" s="42"/>
      <c r="Q65" s="42"/>
      <c r="R65" s="42">
        <v>60</v>
      </c>
      <c r="S65" s="41"/>
      <c r="T65" s="39">
        <v>60</v>
      </c>
      <c r="U65" s="39"/>
      <c r="V65" s="39"/>
      <c r="W65" s="39"/>
      <c r="X65" s="43">
        <v>55</v>
      </c>
      <c r="Y65" s="198" t="s">
        <v>288</v>
      </c>
    </row>
    <row r="67" spans="1:25" ht="20.45" customHeight="1">
      <c r="B67" s="23" t="s">
        <v>72</v>
      </c>
      <c r="C67" s="105"/>
      <c r="D67" s="28"/>
      <c r="E67" s="1"/>
      <c r="F67" s="1"/>
    </row>
    <row r="68" spans="1:25" ht="20.45" customHeight="1">
      <c r="B68" s="2" t="s">
        <v>77</v>
      </c>
      <c r="C68" s="2"/>
      <c r="D68" s="2"/>
      <c r="E68" s="2"/>
      <c r="F68" s="1"/>
    </row>
    <row r="69" spans="1:25" ht="20.45" customHeight="1">
      <c r="B69" s="2" t="s">
        <v>78</v>
      </c>
      <c r="C69" s="2"/>
      <c r="D69" s="28"/>
      <c r="E69" s="1"/>
      <c r="F69" s="1"/>
    </row>
    <row r="70" spans="1:25" ht="20.45" customHeight="1">
      <c r="B70" s="2" t="s">
        <v>79</v>
      </c>
      <c r="C70" s="2"/>
      <c r="D70" s="28"/>
      <c r="E70" s="1"/>
      <c r="F70" s="1"/>
    </row>
    <row r="71" spans="1:25" ht="20.45" customHeight="1">
      <c r="B71" s="2" t="s">
        <v>80</v>
      </c>
      <c r="C71" s="2"/>
      <c r="D71" s="28"/>
      <c r="E71" s="1"/>
      <c r="F71" s="1"/>
    </row>
  </sheetData>
  <mergeCells count="5">
    <mergeCell ref="E5:H5"/>
    <mergeCell ref="J5:L5"/>
    <mergeCell ref="B27:B28"/>
    <mergeCell ref="Z27:Z28"/>
    <mergeCell ref="Z40:Z41"/>
  </mergeCells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workbookViewId="0">
      <pane xSplit="5" ySplit="4" topLeftCell="F23" activePane="bottomRight" state="frozen"/>
      <selection pane="topRight" activeCell="F1" sqref="F1"/>
      <selection pane="bottomLeft" activeCell="A5" sqref="A5"/>
      <selection pane="bottomRight" activeCell="C31" sqref="C31"/>
    </sheetView>
  </sheetViews>
  <sheetFormatPr defaultRowHeight="15"/>
  <cols>
    <col min="1" max="1" width="24.5703125" customWidth="1"/>
    <col min="3" max="3" width="41.85546875" customWidth="1"/>
    <col min="5" max="5" width="37.42578125" bestFit="1" customWidth="1"/>
    <col min="9" max="9" width="11.7109375" bestFit="1" customWidth="1"/>
  </cols>
  <sheetData>
    <row r="1" spans="1:28">
      <c r="A1" s="180" t="s">
        <v>323</v>
      </c>
      <c r="E1" s="323"/>
    </row>
    <row r="2" spans="1:28">
      <c r="R2" s="41"/>
      <c r="S2" t="s">
        <v>324</v>
      </c>
    </row>
    <row r="3" spans="1:28">
      <c r="H3" t="s">
        <v>325</v>
      </c>
      <c r="M3" t="s">
        <v>326</v>
      </c>
      <c r="R3" t="s">
        <v>327</v>
      </c>
      <c r="X3" t="s">
        <v>328</v>
      </c>
    </row>
    <row r="4" spans="1:28">
      <c r="A4" t="s">
        <v>208</v>
      </c>
      <c r="B4" t="s">
        <v>329</v>
      </c>
      <c r="C4" s="247" t="s">
        <v>330</v>
      </c>
      <c r="D4" t="s">
        <v>2</v>
      </c>
      <c r="E4" t="s">
        <v>3</v>
      </c>
      <c r="F4" t="s">
        <v>331</v>
      </c>
      <c r="H4" t="s">
        <v>11</v>
      </c>
      <c r="I4" t="s">
        <v>332</v>
      </c>
      <c r="J4" t="s">
        <v>64</v>
      </c>
      <c r="K4" t="s">
        <v>65</v>
      </c>
      <c r="M4" t="s">
        <v>11</v>
      </c>
      <c r="N4" t="s">
        <v>332</v>
      </c>
      <c r="O4" t="s">
        <v>64</v>
      </c>
      <c r="P4" t="s">
        <v>65</v>
      </c>
      <c r="R4" t="s">
        <v>11</v>
      </c>
      <c r="S4" t="s">
        <v>21</v>
      </c>
      <c r="T4" t="s">
        <v>22</v>
      </c>
      <c r="U4" t="s">
        <v>23</v>
      </c>
      <c r="V4" t="s">
        <v>333</v>
      </c>
      <c r="X4" t="s">
        <v>11</v>
      </c>
      <c r="Y4" t="s">
        <v>21</v>
      </c>
      <c r="Z4" t="s">
        <v>22</v>
      </c>
      <c r="AA4" t="s">
        <v>23</v>
      </c>
      <c r="AB4" t="s">
        <v>333</v>
      </c>
    </row>
    <row r="5" spans="1:28">
      <c r="A5" s="41" t="s">
        <v>334</v>
      </c>
      <c r="B5" s="41" t="s">
        <v>209</v>
      </c>
      <c r="C5" s="250" t="s">
        <v>335</v>
      </c>
      <c r="D5" s="251">
        <v>4</v>
      </c>
      <c r="E5" s="41" t="s">
        <v>336</v>
      </c>
      <c r="F5">
        <f>40*(D5-1)</f>
        <v>120</v>
      </c>
      <c r="H5" s="41">
        <f>F5+I5+20</f>
        <v>299</v>
      </c>
      <c r="I5" s="41">
        <v>159</v>
      </c>
      <c r="J5" s="41">
        <v>0</v>
      </c>
      <c r="K5" s="41">
        <v>115</v>
      </c>
      <c r="L5" s="41"/>
      <c r="M5" s="41">
        <f>N5+F5</f>
        <v>254</v>
      </c>
      <c r="N5" s="41">
        <v>134</v>
      </c>
      <c r="O5" s="41">
        <v>0</v>
      </c>
      <c r="P5" s="41">
        <v>100</v>
      </c>
      <c r="Q5" s="41"/>
      <c r="R5" s="249">
        <f>H5</f>
        <v>299</v>
      </c>
      <c r="S5" s="87">
        <f>I5</f>
        <v>159</v>
      </c>
      <c r="T5" s="87">
        <f>ROUNDUP((I5*2+J5)/3,0)</f>
        <v>106</v>
      </c>
      <c r="U5" s="87">
        <f>ROUNDUP((I5*2+J5+K5)/4,0)</f>
        <v>109</v>
      </c>
      <c r="V5" s="249">
        <f>K5</f>
        <v>115</v>
      </c>
      <c r="W5" s="41"/>
      <c r="X5" s="249">
        <f t="shared" ref="X5:Y8" si="0">M5</f>
        <v>254</v>
      </c>
      <c r="Y5" s="249">
        <f t="shared" si="0"/>
        <v>134</v>
      </c>
      <c r="Z5" s="252">
        <f>(N5*2+O5)/3</f>
        <v>89.333333333333329</v>
      </c>
      <c r="AA5" s="249">
        <f>(N5*2+O5+P5)/4</f>
        <v>92</v>
      </c>
      <c r="AB5" s="249">
        <f>P5</f>
        <v>100</v>
      </c>
    </row>
    <row r="6" spans="1:28">
      <c r="A6" s="41" t="s">
        <v>337</v>
      </c>
      <c r="D6" s="247">
        <v>4</v>
      </c>
      <c r="E6" s="174" t="s">
        <v>338</v>
      </c>
      <c r="F6">
        <f t="shared" ref="F6:F54" si="1">40*(D6-1)</f>
        <v>120</v>
      </c>
      <c r="H6" s="41">
        <f t="shared" ref="H6:H53" si="2">F6+I6+20</f>
        <v>299</v>
      </c>
      <c r="I6" s="41">
        <v>159</v>
      </c>
      <c r="J6" s="41">
        <v>0</v>
      </c>
      <c r="K6" s="41">
        <v>115</v>
      </c>
      <c r="L6" s="41"/>
      <c r="M6" s="41">
        <f t="shared" ref="M6:M60" si="3">N6+F6</f>
        <v>244</v>
      </c>
      <c r="N6" s="41">
        <v>124</v>
      </c>
      <c r="O6" s="41">
        <v>0</v>
      </c>
      <c r="P6" s="41">
        <v>95</v>
      </c>
      <c r="Q6" s="41"/>
      <c r="R6" s="339">
        <f t="shared" ref="R6:R61" si="4">H6</f>
        <v>299</v>
      </c>
      <c r="S6" s="324">
        <f t="shared" ref="S6:S61" si="5">I6</f>
        <v>159</v>
      </c>
      <c r="T6" s="324">
        <f t="shared" ref="T6:T61" si="6">ROUNDUP((I6*2+J6)/3,0)</f>
        <v>106</v>
      </c>
      <c r="U6" s="324">
        <f t="shared" ref="U6:U61" si="7">ROUNDUP((I6*2+J6+K6)/4,0)</f>
        <v>109</v>
      </c>
      <c r="V6" s="339">
        <f t="shared" ref="V6:V61" si="8">K6</f>
        <v>115</v>
      </c>
      <c r="W6" s="41"/>
      <c r="X6" s="339">
        <f t="shared" si="0"/>
        <v>244</v>
      </c>
      <c r="Y6" s="339">
        <f t="shared" si="0"/>
        <v>124</v>
      </c>
      <c r="Z6" s="259">
        <f>(N6*2+O6)/3</f>
        <v>82.666666666666671</v>
      </c>
      <c r="AA6" s="339">
        <f>(N6*2+O6+P6)/4</f>
        <v>85.75</v>
      </c>
      <c r="AB6" s="339">
        <f>P6</f>
        <v>95</v>
      </c>
    </row>
    <row r="7" spans="1:28">
      <c r="D7" s="247">
        <v>4</v>
      </c>
      <c r="E7" t="s">
        <v>339</v>
      </c>
      <c r="F7">
        <f t="shared" si="1"/>
        <v>120</v>
      </c>
      <c r="H7" s="41">
        <f t="shared" si="2"/>
        <v>319</v>
      </c>
      <c r="I7" s="41">
        <v>179</v>
      </c>
      <c r="J7" s="41">
        <v>0</v>
      </c>
      <c r="K7" s="41">
        <v>115</v>
      </c>
      <c r="L7" s="41"/>
      <c r="M7" s="41">
        <f>N7+F7</f>
        <v>274</v>
      </c>
      <c r="N7" s="41">
        <v>154</v>
      </c>
      <c r="O7" s="41">
        <v>0</v>
      </c>
      <c r="P7" s="41">
        <v>100</v>
      </c>
      <c r="Q7" s="41"/>
      <c r="R7" s="339">
        <f t="shared" si="4"/>
        <v>319</v>
      </c>
      <c r="S7" s="324">
        <f t="shared" si="5"/>
        <v>179</v>
      </c>
      <c r="T7" s="324">
        <f t="shared" si="6"/>
        <v>120</v>
      </c>
      <c r="U7" s="324">
        <f t="shared" si="7"/>
        <v>119</v>
      </c>
      <c r="V7" s="339">
        <f t="shared" si="8"/>
        <v>115</v>
      </c>
      <c r="W7" s="41"/>
      <c r="X7" s="339">
        <f t="shared" si="0"/>
        <v>274</v>
      </c>
      <c r="Y7" s="339">
        <f t="shared" si="0"/>
        <v>154</v>
      </c>
      <c r="Z7" s="259">
        <f>(N7*2+O7)/3</f>
        <v>102.66666666666667</v>
      </c>
      <c r="AA7" s="339">
        <f>(N7*2+O7+P7)/4</f>
        <v>102</v>
      </c>
      <c r="AB7" s="339">
        <f>P7</f>
        <v>100</v>
      </c>
    </row>
    <row r="8" spans="1:28">
      <c r="D8" s="247">
        <v>4</v>
      </c>
      <c r="E8" s="174" t="s">
        <v>340</v>
      </c>
      <c r="F8">
        <f t="shared" si="1"/>
        <v>120</v>
      </c>
      <c r="H8" s="41">
        <f t="shared" si="2"/>
        <v>299</v>
      </c>
      <c r="I8" s="41">
        <v>159</v>
      </c>
      <c r="J8" s="41">
        <v>0</v>
      </c>
      <c r="K8" s="41">
        <v>115</v>
      </c>
      <c r="L8" s="41"/>
      <c r="M8" s="41">
        <f>N8+F8</f>
        <v>239</v>
      </c>
      <c r="N8" s="41">
        <v>119</v>
      </c>
      <c r="O8" s="41">
        <v>0</v>
      </c>
      <c r="P8" s="41">
        <v>95</v>
      </c>
      <c r="Q8" s="41"/>
      <c r="R8" s="339">
        <f t="shared" si="4"/>
        <v>299</v>
      </c>
      <c r="S8" s="324">
        <f t="shared" si="5"/>
        <v>159</v>
      </c>
      <c r="T8" s="324">
        <f t="shared" si="6"/>
        <v>106</v>
      </c>
      <c r="U8" s="324">
        <f t="shared" si="7"/>
        <v>109</v>
      </c>
      <c r="V8" s="339">
        <f t="shared" si="8"/>
        <v>115</v>
      </c>
      <c r="W8" s="41"/>
      <c r="X8" s="339">
        <f t="shared" si="0"/>
        <v>239</v>
      </c>
      <c r="Y8" s="339">
        <f t="shared" si="0"/>
        <v>119</v>
      </c>
      <c r="Z8" s="259">
        <f>(N8*2+O8)/3</f>
        <v>79.333333333333329</v>
      </c>
      <c r="AA8" s="339">
        <f>(N8*2+O8+P8)/4</f>
        <v>83.25</v>
      </c>
      <c r="AB8" s="339">
        <f>P8</f>
        <v>95</v>
      </c>
    </row>
    <row r="9" spans="1:28" s="335" customFormat="1">
      <c r="D9" s="340">
        <v>4</v>
      </c>
      <c r="E9" s="335" t="s">
        <v>403</v>
      </c>
      <c r="F9" s="335">
        <f>80*(D9-1)</f>
        <v>240</v>
      </c>
      <c r="H9" s="335">
        <f>F9+I9+20</f>
        <v>549</v>
      </c>
      <c r="I9" s="335">
        <v>289</v>
      </c>
      <c r="J9" s="335">
        <v>0</v>
      </c>
      <c r="K9" s="335">
        <v>115</v>
      </c>
      <c r="M9" s="335">
        <f t="shared" ref="M9" si="9">N9+F9</f>
        <v>489</v>
      </c>
      <c r="N9" s="335">
        <v>249</v>
      </c>
      <c r="O9" s="335">
        <v>0</v>
      </c>
      <c r="P9" s="335">
        <v>95</v>
      </c>
      <c r="R9" s="340">
        <f t="shared" si="4"/>
        <v>549</v>
      </c>
      <c r="S9" s="335">
        <f t="shared" si="5"/>
        <v>289</v>
      </c>
      <c r="T9" s="335">
        <f t="shared" si="6"/>
        <v>193</v>
      </c>
      <c r="U9" s="335">
        <f t="shared" si="7"/>
        <v>174</v>
      </c>
      <c r="V9" s="340">
        <f t="shared" si="8"/>
        <v>115</v>
      </c>
      <c r="X9" s="340">
        <f t="shared" ref="X9:X61" si="10">M9</f>
        <v>489</v>
      </c>
      <c r="Y9" s="340">
        <f t="shared" ref="Y9:Y61" si="11">N9</f>
        <v>249</v>
      </c>
      <c r="Z9" s="341">
        <f t="shared" ref="Z9:Z61" si="12">(N9*2+O9)/3</f>
        <v>166</v>
      </c>
      <c r="AA9" s="340">
        <f t="shared" ref="AA9:AA61" si="13">(N9*2+O9+P9)/4</f>
        <v>148.25</v>
      </c>
      <c r="AB9" s="340">
        <f t="shared" ref="AB9:AB61" si="14">P9</f>
        <v>95</v>
      </c>
    </row>
    <row r="10" spans="1:28">
      <c r="A10" t="s">
        <v>341</v>
      </c>
      <c r="B10" t="s">
        <v>210</v>
      </c>
      <c r="C10" s="250" t="s">
        <v>335</v>
      </c>
      <c r="D10" s="247">
        <v>4</v>
      </c>
      <c r="E10" s="41" t="s">
        <v>336</v>
      </c>
      <c r="F10">
        <f t="shared" si="1"/>
        <v>120</v>
      </c>
      <c r="H10" s="41">
        <f t="shared" si="2"/>
        <v>299</v>
      </c>
      <c r="I10" s="41">
        <v>159</v>
      </c>
      <c r="J10" s="41">
        <v>0</v>
      </c>
      <c r="K10" s="41">
        <v>115</v>
      </c>
      <c r="L10" s="41"/>
      <c r="M10" s="41">
        <f t="shared" si="3"/>
        <v>254</v>
      </c>
      <c r="N10" s="41">
        <v>134</v>
      </c>
      <c r="O10" s="41">
        <v>0</v>
      </c>
      <c r="P10" s="41">
        <v>100</v>
      </c>
      <c r="Q10" s="41"/>
      <c r="R10" s="339">
        <f t="shared" si="4"/>
        <v>299</v>
      </c>
      <c r="S10" s="324">
        <f t="shared" si="5"/>
        <v>159</v>
      </c>
      <c r="T10" s="324">
        <f t="shared" si="6"/>
        <v>106</v>
      </c>
      <c r="U10" s="324">
        <f t="shared" si="7"/>
        <v>109</v>
      </c>
      <c r="V10" s="339">
        <f t="shared" si="8"/>
        <v>115</v>
      </c>
      <c r="W10" s="41"/>
      <c r="X10" s="339">
        <f t="shared" si="10"/>
        <v>254</v>
      </c>
      <c r="Y10" s="339">
        <f t="shared" si="11"/>
        <v>134</v>
      </c>
      <c r="Z10" s="259">
        <f t="shared" si="12"/>
        <v>89.333333333333329</v>
      </c>
      <c r="AA10" s="339">
        <f t="shared" si="13"/>
        <v>92</v>
      </c>
      <c r="AB10" s="339">
        <f t="shared" si="14"/>
        <v>100</v>
      </c>
    </row>
    <row r="11" spans="1:28">
      <c r="D11" s="247">
        <v>4</v>
      </c>
      <c r="E11" s="174" t="s">
        <v>338</v>
      </c>
      <c r="F11">
        <f t="shared" si="1"/>
        <v>120</v>
      </c>
      <c r="H11" s="41">
        <f t="shared" si="2"/>
        <v>299</v>
      </c>
      <c r="I11" s="41">
        <v>159</v>
      </c>
      <c r="J11" s="41">
        <v>0</v>
      </c>
      <c r="K11" s="41">
        <v>115</v>
      </c>
      <c r="L11" s="41"/>
      <c r="M11" s="41">
        <f t="shared" si="3"/>
        <v>244</v>
      </c>
      <c r="N11" s="41">
        <v>124</v>
      </c>
      <c r="O11" s="41">
        <v>0</v>
      </c>
      <c r="P11" s="41">
        <v>95</v>
      </c>
      <c r="Q11" s="41"/>
      <c r="R11" s="339">
        <f t="shared" si="4"/>
        <v>299</v>
      </c>
      <c r="S11" s="324">
        <f t="shared" si="5"/>
        <v>159</v>
      </c>
      <c r="T11" s="324">
        <f t="shared" si="6"/>
        <v>106</v>
      </c>
      <c r="U11" s="324">
        <f t="shared" si="7"/>
        <v>109</v>
      </c>
      <c r="V11" s="339">
        <f t="shared" si="8"/>
        <v>115</v>
      </c>
      <c r="W11" s="41"/>
      <c r="X11" s="339">
        <f t="shared" si="10"/>
        <v>244</v>
      </c>
      <c r="Y11" s="339">
        <f t="shared" si="11"/>
        <v>124</v>
      </c>
      <c r="Z11" s="259">
        <f t="shared" si="12"/>
        <v>82.666666666666671</v>
      </c>
      <c r="AA11" s="339">
        <f t="shared" si="13"/>
        <v>85.75</v>
      </c>
      <c r="AB11" s="339">
        <f t="shared" si="14"/>
        <v>95</v>
      </c>
    </row>
    <row r="12" spans="1:28">
      <c r="D12" s="247">
        <v>4</v>
      </c>
      <c r="E12" t="s">
        <v>339</v>
      </c>
      <c r="F12">
        <f t="shared" si="1"/>
        <v>120</v>
      </c>
      <c r="H12" s="41">
        <f t="shared" si="2"/>
        <v>319</v>
      </c>
      <c r="I12" s="41">
        <v>179</v>
      </c>
      <c r="J12" s="41">
        <v>0</v>
      </c>
      <c r="K12" s="41">
        <v>115</v>
      </c>
      <c r="L12" s="41"/>
      <c r="M12" s="41">
        <f t="shared" si="3"/>
        <v>274</v>
      </c>
      <c r="N12" s="41">
        <v>154</v>
      </c>
      <c r="O12" s="41">
        <v>0</v>
      </c>
      <c r="P12" s="41">
        <v>100</v>
      </c>
      <c r="Q12" s="41"/>
      <c r="R12" s="339">
        <f t="shared" si="4"/>
        <v>319</v>
      </c>
      <c r="S12" s="324">
        <f t="shared" si="5"/>
        <v>179</v>
      </c>
      <c r="T12" s="324">
        <f t="shared" si="6"/>
        <v>120</v>
      </c>
      <c r="U12" s="324">
        <f t="shared" si="7"/>
        <v>119</v>
      </c>
      <c r="V12" s="339">
        <f t="shared" si="8"/>
        <v>115</v>
      </c>
      <c r="W12" s="41"/>
      <c r="X12" s="339">
        <f t="shared" si="10"/>
        <v>274</v>
      </c>
      <c r="Y12" s="339">
        <f t="shared" si="11"/>
        <v>154</v>
      </c>
      <c r="Z12" s="259">
        <f t="shared" si="12"/>
        <v>102.66666666666667</v>
      </c>
      <c r="AA12" s="339">
        <f t="shared" si="13"/>
        <v>102</v>
      </c>
      <c r="AB12" s="339">
        <f t="shared" si="14"/>
        <v>100</v>
      </c>
    </row>
    <row r="13" spans="1:28">
      <c r="D13" s="247">
        <v>4</v>
      </c>
      <c r="E13" s="174" t="s">
        <v>340</v>
      </c>
      <c r="F13">
        <f t="shared" si="1"/>
        <v>120</v>
      </c>
      <c r="H13" s="41">
        <f t="shared" si="2"/>
        <v>299</v>
      </c>
      <c r="I13" s="41">
        <v>159</v>
      </c>
      <c r="J13" s="41">
        <v>0</v>
      </c>
      <c r="K13" s="41">
        <v>115</v>
      </c>
      <c r="L13" s="41"/>
      <c r="M13" s="41">
        <f t="shared" si="3"/>
        <v>239</v>
      </c>
      <c r="N13" s="41">
        <v>119</v>
      </c>
      <c r="O13" s="41">
        <v>0</v>
      </c>
      <c r="P13" s="41">
        <v>95</v>
      </c>
      <c r="Q13" s="41"/>
      <c r="R13" s="339">
        <f t="shared" si="4"/>
        <v>299</v>
      </c>
      <c r="S13" s="324">
        <f t="shared" si="5"/>
        <v>159</v>
      </c>
      <c r="T13" s="324">
        <f t="shared" si="6"/>
        <v>106</v>
      </c>
      <c r="U13" s="324">
        <f t="shared" si="7"/>
        <v>109</v>
      </c>
      <c r="V13" s="339">
        <f t="shared" si="8"/>
        <v>115</v>
      </c>
      <c r="W13" s="41"/>
      <c r="X13" s="339">
        <f t="shared" si="10"/>
        <v>239</v>
      </c>
      <c r="Y13" s="339">
        <f t="shared" si="11"/>
        <v>119</v>
      </c>
      <c r="Z13" s="259">
        <f t="shared" si="12"/>
        <v>79.333333333333329</v>
      </c>
      <c r="AA13" s="339">
        <f t="shared" si="13"/>
        <v>83.25</v>
      </c>
      <c r="AB13" s="339">
        <f t="shared" si="14"/>
        <v>95</v>
      </c>
    </row>
    <row r="14" spans="1:28" s="335" customFormat="1">
      <c r="D14" s="340">
        <v>4</v>
      </c>
      <c r="E14" s="335" t="s">
        <v>403</v>
      </c>
      <c r="F14" s="335">
        <f>80*(D14-1)</f>
        <v>240</v>
      </c>
      <c r="H14" s="335">
        <f>F14+I14+20</f>
        <v>549</v>
      </c>
      <c r="I14" s="335">
        <v>289</v>
      </c>
      <c r="J14" s="335">
        <v>0</v>
      </c>
      <c r="K14" s="335">
        <v>115</v>
      </c>
      <c r="M14" s="335">
        <f t="shared" si="3"/>
        <v>489</v>
      </c>
      <c r="N14" s="335">
        <v>249</v>
      </c>
      <c r="O14" s="335">
        <v>0</v>
      </c>
      <c r="P14" s="335">
        <v>95</v>
      </c>
      <c r="R14" s="340">
        <f t="shared" si="4"/>
        <v>549</v>
      </c>
      <c r="S14" s="335">
        <f t="shared" si="5"/>
        <v>289</v>
      </c>
      <c r="T14" s="335">
        <f t="shared" si="6"/>
        <v>193</v>
      </c>
      <c r="U14" s="335">
        <f t="shared" si="7"/>
        <v>174</v>
      </c>
      <c r="V14" s="340">
        <f t="shared" si="8"/>
        <v>115</v>
      </c>
      <c r="X14" s="340">
        <f t="shared" si="10"/>
        <v>489</v>
      </c>
      <c r="Y14" s="340">
        <f t="shared" si="11"/>
        <v>249</v>
      </c>
      <c r="Z14" s="341">
        <f t="shared" si="12"/>
        <v>166</v>
      </c>
      <c r="AA14" s="340">
        <f t="shared" si="13"/>
        <v>148.25</v>
      </c>
      <c r="AB14" s="340">
        <f t="shared" si="14"/>
        <v>95</v>
      </c>
    </row>
    <row r="15" spans="1:28">
      <c r="A15" t="s">
        <v>342</v>
      </c>
      <c r="B15" t="s">
        <v>211</v>
      </c>
      <c r="C15" s="250" t="s">
        <v>343</v>
      </c>
      <c r="D15" s="247">
        <v>4</v>
      </c>
      <c r="E15" s="41" t="s">
        <v>336</v>
      </c>
      <c r="F15">
        <f t="shared" si="1"/>
        <v>120</v>
      </c>
      <c r="H15" s="41">
        <f t="shared" si="2"/>
        <v>299</v>
      </c>
      <c r="I15" s="41">
        <v>159</v>
      </c>
      <c r="J15" s="41">
        <v>0</v>
      </c>
      <c r="K15" s="41">
        <v>115</v>
      </c>
      <c r="L15" s="41"/>
      <c r="M15" s="41">
        <f t="shared" si="3"/>
        <v>254</v>
      </c>
      <c r="N15" s="41">
        <v>134</v>
      </c>
      <c r="O15" s="41">
        <v>0</v>
      </c>
      <c r="P15" s="41">
        <v>100</v>
      </c>
      <c r="Q15" s="41"/>
      <c r="R15" s="339">
        <f t="shared" si="4"/>
        <v>299</v>
      </c>
      <c r="S15" s="324">
        <f t="shared" si="5"/>
        <v>159</v>
      </c>
      <c r="T15" s="324">
        <f t="shared" si="6"/>
        <v>106</v>
      </c>
      <c r="U15" s="324">
        <f t="shared" si="7"/>
        <v>109</v>
      </c>
      <c r="V15" s="339">
        <f t="shared" si="8"/>
        <v>115</v>
      </c>
      <c r="W15" s="41"/>
      <c r="X15" s="339">
        <f t="shared" si="10"/>
        <v>254</v>
      </c>
      <c r="Y15" s="339">
        <f t="shared" si="11"/>
        <v>134</v>
      </c>
      <c r="Z15" s="259">
        <f t="shared" si="12"/>
        <v>89.333333333333329</v>
      </c>
      <c r="AA15" s="339">
        <f t="shared" si="13"/>
        <v>92</v>
      </c>
      <c r="AB15" s="339">
        <f t="shared" si="14"/>
        <v>100</v>
      </c>
    </row>
    <row r="16" spans="1:28">
      <c r="D16" s="247">
        <v>4</v>
      </c>
      <c r="E16" s="174" t="s">
        <v>338</v>
      </c>
      <c r="F16">
        <f t="shared" si="1"/>
        <v>120</v>
      </c>
      <c r="H16" s="41">
        <f t="shared" si="2"/>
        <v>299</v>
      </c>
      <c r="I16" s="41">
        <v>159</v>
      </c>
      <c r="J16" s="41">
        <v>0</v>
      </c>
      <c r="K16" s="41">
        <v>115</v>
      </c>
      <c r="L16" s="41"/>
      <c r="M16" s="41">
        <f t="shared" si="3"/>
        <v>244</v>
      </c>
      <c r="N16" s="41">
        <v>124</v>
      </c>
      <c r="O16" s="41">
        <v>0</v>
      </c>
      <c r="P16" s="41">
        <v>95</v>
      </c>
      <c r="Q16" s="41"/>
      <c r="R16" s="339">
        <f t="shared" si="4"/>
        <v>299</v>
      </c>
      <c r="S16" s="324">
        <f t="shared" si="5"/>
        <v>159</v>
      </c>
      <c r="T16" s="324">
        <f t="shared" si="6"/>
        <v>106</v>
      </c>
      <c r="U16" s="324">
        <f t="shared" si="7"/>
        <v>109</v>
      </c>
      <c r="V16" s="339">
        <f t="shared" si="8"/>
        <v>115</v>
      </c>
      <c r="W16" s="41"/>
      <c r="X16" s="339">
        <f t="shared" si="10"/>
        <v>244</v>
      </c>
      <c r="Y16" s="339">
        <f t="shared" si="11"/>
        <v>124</v>
      </c>
      <c r="Z16" s="259">
        <f t="shared" si="12"/>
        <v>82.666666666666671</v>
      </c>
      <c r="AA16" s="339">
        <f t="shared" si="13"/>
        <v>85.75</v>
      </c>
      <c r="AB16" s="339">
        <f t="shared" si="14"/>
        <v>95</v>
      </c>
    </row>
    <row r="17" spans="1:28">
      <c r="D17" s="247">
        <v>4</v>
      </c>
      <c r="E17" t="s">
        <v>339</v>
      </c>
      <c r="F17">
        <f t="shared" si="1"/>
        <v>120</v>
      </c>
      <c r="H17" s="41">
        <f t="shared" si="2"/>
        <v>319</v>
      </c>
      <c r="I17" s="41">
        <v>179</v>
      </c>
      <c r="J17" s="41">
        <v>0</v>
      </c>
      <c r="K17" s="41">
        <v>115</v>
      </c>
      <c r="L17" s="41"/>
      <c r="M17" s="41">
        <f t="shared" si="3"/>
        <v>274</v>
      </c>
      <c r="N17" s="41">
        <v>154</v>
      </c>
      <c r="O17" s="41">
        <v>0</v>
      </c>
      <c r="P17" s="41">
        <v>100</v>
      </c>
      <c r="Q17" s="41"/>
      <c r="R17" s="339">
        <f t="shared" si="4"/>
        <v>319</v>
      </c>
      <c r="S17" s="324">
        <f t="shared" si="5"/>
        <v>179</v>
      </c>
      <c r="T17" s="324">
        <f t="shared" si="6"/>
        <v>120</v>
      </c>
      <c r="U17" s="324">
        <f t="shared" si="7"/>
        <v>119</v>
      </c>
      <c r="V17" s="339">
        <f t="shared" si="8"/>
        <v>115</v>
      </c>
      <c r="W17" s="41"/>
      <c r="X17" s="339">
        <f t="shared" si="10"/>
        <v>274</v>
      </c>
      <c r="Y17" s="339">
        <f t="shared" si="11"/>
        <v>154</v>
      </c>
      <c r="Z17" s="259">
        <f t="shared" si="12"/>
        <v>102.66666666666667</v>
      </c>
      <c r="AA17" s="339">
        <f t="shared" si="13"/>
        <v>102</v>
      </c>
      <c r="AB17" s="339">
        <f t="shared" si="14"/>
        <v>100</v>
      </c>
    </row>
    <row r="18" spans="1:28">
      <c r="D18" s="247">
        <v>4</v>
      </c>
      <c r="E18" s="174" t="s">
        <v>340</v>
      </c>
      <c r="F18">
        <f t="shared" si="1"/>
        <v>120</v>
      </c>
      <c r="H18" s="41">
        <f t="shared" si="2"/>
        <v>299</v>
      </c>
      <c r="I18" s="41">
        <v>159</v>
      </c>
      <c r="J18" s="41">
        <v>0</v>
      </c>
      <c r="K18" s="41">
        <v>115</v>
      </c>
      <c r="L18" s="41"/>
      <c r="M18" s="41">
        <f t="shared" si="3"/>
        <v>239</v>
      </c>
      <c r="N18" s="41">
        <v>119</v>
      </c>
      <c r="O18" s="41">
        <v>0</v>
      </c>
      <c r="P18" s="41">
        <v>95</v>
      </c>
      <c r="Q18" s="41"/>
      <c r="R18" s="339">
        <f t="shared" si="4"/>
        <v>299</v>
      </c>
      <c r="S18" s="324">
        <f t="shared" si="5"/>
        <v>159</v>
      </c>
      <c r="T18" s="324">
        <f t="shared" si="6"/>
        <v>106</v>
      </c>
      <c r="U18" s="324">
        <f t="shared" si="7"/>
        <v>109</v>
      </c>
      <c r="V18" s="339">
        <f t="shared" si="8"/>
        <v>115</v>
      </c>
      <c r="W18" s="41"/>
      <c r="X18" s="339">
        <f t="shared" si="10"/>
        <v>239</v>
      </c>
      <c r="Y18" s="339">
        <f t="shared" si="11"/>
        <v>119</v>
      </c>
      <c r="Z18" s="259">
        <f t="shared" si="12"/>
        <v>79.333333333333329</v>
      </c>
      <c r="AA18" s="339">
        <f t="shared" si="13"/>
        <v>83.25</v>
      </c>
      <c r="AB18" s="339">
        <f t="shared" si="14"/>
        <v>95</v>
      </c>
    </row>
    <row r="19" spans="1:28" s="335" customFormat="1">
      <c r="D19" s="340">
        <v>4</v>
      </c>
      <c r="E19" s="335" t="s">
        <v>403</v>
      </c>
      <c r="F19" s="335">
        <f>80*(D19-1)</f>
        <v>240</v>
      </c>
      <c r="H19" s="335">
        <f>F19+I19+20</f>
        <v>549</v>
      </c>
      <c r="I19" s="335">
        <v>289</v>
      </c>
      <c r="J19" s="335">
        <v>0</v>
      </c>
      <c r="K19" s="335">
        <v>115</v>
      </c>
      <c r="M19" s="335">
        <f t="shared" si="3"/>
        <v>489</v>
      </c>
      <c r="N19" s="335">
        <v>249</v>
      </c>
      <c r="O19" s="335">
        <v>0</v>
      </c>
      <c r="P19" s="335">
        <v>95</v>
      </c>
      <c r="R19" s="340">
        <f t="shared" si="4"/>
        <v>549</v>
      </c>
      <c r="S19" s="335">
        <f t="shared" si="5"/>
        <v>289</v>
      </c>
      <c r="T19" s="335">
        <f t="shared" si="6"/>
        <v>193</v>
      </c>
      <c r="U19" s="335">
        <f t="shared" si="7"/>
        <v>174</v>
      </c>
      <c r="V19" s="340">
        <f t="shared" si="8"/>
        <v>115</v>
      </c>
      <c r="X19" s="340">
        <f t="shared" si="10"/>
        <v>489</v>
      </c>
      <c r="Y19" s="340">
        <f t="shared" si="11"/>
        <v>249</v>
      </c>
      <c r="Z19" s="341">
        <f t="shared" si="12"/>
        <v>166</v>
      </c>
      <c r="AA19" s="340">
        <f t="shared" si="13"/>
        <v>148.25</v>
      </c>
      <c r="AB19" s="340">
        <f t="shared" si="14"/>
        <v>95</v>
      </c>
    </row>
    <row r="20" spans="1:28">
      <c r="A20" t="s">
        <v>344</v>
      </c>
      <c r="B20" t="s">
        <v>212</v>
      </c>
      <c r="C20" s="250" t="s">
        <v>343</v>
      </c>
      <c r="D20" s="247">
        <v>4</v>
      </c>
      <c r="E20" s="41" t="s">
        <v>336</v>
      </c>
      <c r="F20">
        <f t="shared" si="1"/>
        <v>120</v>
      </c>
      <c r="H20" s="41">
        <f t="shared" si="2"/>
        <v>299</v>
      </c>
      <c r="I20" s="41">
        <v>159</v>
      </c>
      <c r="J20" s="41">
        <v>0</v>
      </c>
      <c r="K20" s="41">
        <v>115</v>
      </c>
      <c r="L20" s="41"/>
      <c r="M20" s="41">
        <f t="shared" si="3"/>
        <v>254</v>
      </c>
      <c r="N20" s="41">
        <v>134</v>
      </c>
      <c r="O20" s="41">
        <v>0</v>
      </c>
      <c r="P20" s="41">
        <v>100</v>
      </c>
      <c r="Q20" s="41"/>
      <c r="R20" s="339">
        <f t="shared" si="4"/>
        <v>299</v>
      </c>
      <c r="S20" s="324">
        <f t="shared" si="5"/>
        <v>159</v>
      </c>
      <c r="T20" s="324">
        <f t="shared" si="6"/>
        <v>106</v>
      </c>
      <c r="U20" s="324">
        <f t="shared" si="7"/>
        <v>109</v>
      </c>
      <c r="V20" s="339">
        <f t="shared" si="8"/>
        <v>115</v>
      </c>
      <c r="W20" s="41"/>
      <c r="X20" s="339">
        <f t="shared" si="10"/>
        <v>254</v>
      </c>
      <c r="Y20" s="339">
        <f t="shared" si="11"/>
        <v>134</v>
      </c>
      <c r="Z20" s="259">
        <f t="shared" si="12"/>
        <v>89.333333333333329</v>
      </c>
      <c r="AA20" s="339">
        <f t="shared" si="13"/>
        <v>92</v>
      </c>
      <c r="AB20" s="339">
        <f t="shared" si="14"/>
        <v>100</v>
      </c>
    </row>
    <row r="21" spans="1:28">
      <c r="D21" s="247">
        <v>4</v>
      </c>
      <c r="E21" s="174" t="s">
        <v>338</v>
      </c>
      <c r="F21">
        <f t="shared" si="1"/>
        <v>120</v>
      </c>
      <c r="H21" s="41">
        <f t="shared" si="2"/>
        <v>299</v>
      </c>
      <c r="I21" s="41">
        <v>159</v>
      </c>
      <c r="J21" s="41">
        <v>0</v>
      </c>
      <c r="K21" s="41">
        <v>115</v>
      </c>
      <c r="L21" s="41"/>
      <c r="M21" s="41">
        <f t="shared" si="3"/>
        <v>244</v>
      </c>
      <c r="N21" s="41">
        <v>124</v>
      </c>
      <c r="O21" s="41">
        <v>0</v>
      </c>
      <c r="P21" s="41">
        <v>95</v>
      </c>
      <c r="Q21" s="41"/>
      <c r="R21" s="339">
        <f t="shared" si="4"/>
        <v>299</v>
      </c>
      <c r="S21" s="324">
        <f t="shared" si="5"/>
        <v>159</v>
      </c>
      <c r="T21" s="324">
        <f t="shared" si="6"/>
        <v>106</v>
      </c>
      <c r="U21" s="324">
        <f t="shared" si="7"/>
        <v>109</v>
      </c>
      <c r="V21" s="339">
        <f t="shared" si="8"/>
        <v>115</v>
      </c>
      <c r="W21" s="41"/>
      <c r="X21" s="339">
        <f t="shared" si="10"/>
        <v>244</v>
      </c>
      <c r="Y21" s="339">
        <f t="shared" si="11"/>
        <v>124</v>
      </c>
      <c r="Z21" s="259">
        <f t="shared" si="12"/>
        <v>82.666666666666671</v>
      </c>
      <c r="AA21" s="339">
        <f t="shared" si="13"/>
        <v>85.75</v>
      </c>
      <c r="AB21" s="339">
        <f t="shared" si="14"/>
        <v>95</v>
      </c>
    </row>
    <row r="22" spans="1:28">
      <c r="D22" s="247">
        <v>4</v>
      </c>
      <c r="E22" t="s">
        <v>339</v>
      </c>
      <c r="F22">
        <f t="shared" si="1"/>
        <v>120</v>
      </c>
      <c r="H22" s="41">
        <f t="shared" si="2"/>
        <v>319</v>
      </c>
      <c r="I22" s="41">
        <v>179</v>
      </c>
      <c r="J22" s="41">
        <v>0</v>
      </c>
      <c r="K22" s="41">
        <v>115</v>
      </c>
      <c r="L22" s="41"/>
      <c r="M22" s="41">
        <f t="shared" si="3"/>
        <v>274</v>
      </c>
      <c r="N22" s="41">
        <v>154</v>
      </c>
      <c r="O22" s="41">
        <v>0</v>
      </c>
      <c r="P22" s="41">
        <v>100</v>
      </c>
      <c r="Q22" s="41"/>
      <c r="R22" s="339">
        <f t="shared" si="4"/>
        <v>319</v>
      </c>
      <c r="S22" s="324">
        <f t="shared" si="5"/>
        <v>179</v>
      </c>
      <c r="T22" s="324">
        <f t="shared" si="6"/>
        <v>120</v>
      </c>
      <c r="U22" s="324">
        <f t="shared" si="7"/>
        <v>119</v>
      </c>
      <c r="V22" s="339">
        <f t="shared" si="8"/>
        <v>115</v>
      </c>
      <c r="W22" s="41"/>
      <c r="X22" s="339">
        <f t="shared" si="10"/>
        <v>274</v>
      </c>
      <c r="Y22" s="339">
        <f t="shared" si="11"/>
        <v>154</v>
      </c>
      <c r="Z22" s="259">
        <f t="shared" si="12"/>
        <v>102.66666666666667</v>
      </c>
      <c r="AA22" s="339">
        <f t="shared" si="13"/>
        <v>102</v>
      </c>
      <c r="AB22" s="339">
        <f t="shared" si="14"/>
        <v>100</v>
      </c>
    </row>
    <row r="23" spans="1:28">
      <c r="D23" s="247">
        <v>4</v>
      </c>
      <c r="E23" s="174" t="s">
        <v>340</v>
      </c>
      <c r="F23">
        <f t="shared" si="1"/>
        <v>120</v>
      </c>
      <c r="H23" s="41">
        <f t="shared" si="2"/>
        <v>299</v>
      </c>
      <c r="I23" s="41">
        <v>159</v>
      </c>
      <c r="J23" s="41">
        <v>0</v>
      </c>
      <c r="K23" s="41">
        <v>115</v>
      </c>
      <c r="L23" s="41"/>
      <c r="M23" s="41">
        <f t="shared" si="3"/>
        <v>239</v>
      </c>
      <c r="N23" s="41">
        <v>119</v>
      </c>
      <c r="O23" s="41">
        <v>0</v>
      </c>
      <c r="P23" s="41">
        <v>95</v>
      </c>
      <c r="Q23" s="41"/>
      <c r="R23" s="339">
        <f t="shared" si="4"/>
        <v>299</v>
      </c>
      <c r="S23" s="324">
        <f t="shared" si="5"/>
        <v>159</v>
      </c>
      <c r="T23" s="324">
        <f t="shared" si="6"/>
        <v>106</v>
      </c>
      <c r="U23" s="324">
        <f t="shared" si="7"/>
        <v>109</v>
      </c>
      <c r="V23" s="339">
        <f t="shared" si="8"/>
        <v>115</v>
      </c>
      <c r="W23" s="41"/>
      <c r="X23" s="339">
        <f t="shared" si="10"/>
        <v>239</v>
      </c>
      <c r="Y23" s="339">
        <f t="shared" si="11"/>
        <v>119</v>
      </c>
      <c r="Z23" s="259">
        <f t="shared" si="12"/>
        <v>79.333333333333329</v>
      </c>
      <c r="AA23" s="339">
        <f t="shared" si="13"/>
        <v>83.25</v>
      </c>
      <c r="AB23" s="339">
        <f t="shared" si="14"/>
        <v>95</v>
      </c>
    </row>
    <row r="24" spans="1:28" s="335" customFormat="1">
      <c r="D24" s="340">
        <v>4</v>
      </c>
      <c r="E24" s="335" t="s">
        <v>403</v>
      </c>
      <c r="F24" s="335">
        <f>80*(D24-1)</f>
        <v>240</v>
      </c>
      <c r="H24" s="335">
        <f>F24+I24+20</f>
        <v>549</v>
      </c>
      <c r="I24" s="335">
        <v>289</v>
      </c>
      <c r="J24" s="335">
        <v>0</v>
      </c>
      <c r="K24" s="335">
        <v>115</v>
      </c>
      <c r="M24" s="335">
        <f t="shared" si="3"/>
        <v>489</v>
      </c>
      <c r="N24" s="335">
        <v>249</v>
      </c>
      <c r="O24" s="335">
        <v>0</v>
      </c>
      <c r="P24" s="335">
        <v>95</v>
      </c>
      <c r="R24" s="340">
        <f t="shared" si="4"/>
        <v>549</v>
      </c>
      <c r="S24" s="335">
        <f t="shared" si="5"/>
        <v>289</v>
      </c>
      <c r="T24" s="335">
        <f t="shared" si="6"/>
        <v>193</v>
      </c>
      <c r="U24" s="335">
        <f t="shared" si="7"/>
        <v>174</v>
      </c>
      <c r="V24" s="340">
        <f t="shared" si="8"/>
        <v>115</v>
      </c>
      <c r="X24" s="340">
        <f t="shared" si="10"/>
        <v>489</v>
      </c>
      <c r="Y24" s="340">
        <f t="shared" si="11"/>
        <v>249</v>
      </c>
      <c r="Z24" s="341">
        <f t="shared" si="12"/>
        <v>166</v>
      </c>
      <c r="AA24" s="340">
        <f t="shared" si="13"/>
        <v>148.25</v>
      </c>
      <c r="AB24" s="340">
        <f t="shared" si="14"/>
        <v>95</v>
      </c>
    </row>
    <row r="25" spans="1:28">
      <c r="A25" t="s">
        <v>345</v>
      </c>
      <c r="B25" t="s">
        <v>220</v>
      </c>
      <c r="C25" s="250" t="s">
        <v>346</v>
      </c>
      <c r="D25" s="247">
        <v>3</v>
      </c>
      <c r="E25" t="s">
        <v>336</v>
      </c>
      <c r="F25">
        <f t="shared" si="1"/>
        <v>80</v>
      </c>
      <c r="H25" s="41">
        <f>F25+I25+20</f>
        <v>209</v>
      </c>
      <c r="I25" s="41">
        <v>109</v>
      </c>
      <c r="J25" s="41">
        <v>0</v>
      </c>
      <c r="K25" s="41">
        <v>85</v>
      </c>
      <c r="L25" s="41"/>
      <c r="M25" s="41">
        <f t="shared" si="3"/>
        <v>169</v>
      </c>
      <c r="N25" s="41">
        <v>89</v>
      </c>
      <c r="O25" s="41">
        <v>0</v>
      </c>
      <c r="P25" s="41">
        <v>75</v>
      </c>
      <c r="Q25" s="41"/>
      <c r="R25" s="339">
        <f t="shared" si="4"/>
        <v>209</v>
      </c>
      <c r="S25" s="324">
        <f t="shared" si="5"/>
        <v>109</v>
      </c>
      <c r="T25" s="324">
        <f t="shared" si="6"/>
        <v>73</v>
      </c>
      <c r="U25" s="324">
        <f t="shared" si="7"/>
        <v>76</v>
      </c>
      <c r="V25" s="339">
        <f t="shared" si="8"/>
        <v>85</v>
      </c>
      <c r="W25" s="41"/>
      <c r="X25" s="339">
        <f t="shared" si="10"/>
        <v>169</v>
      </c>
      <c r="Y25" s="339">
        <f t="shared" si="11"/>
        <v>89</v>
      </c>
      <c r="Z25" s="259">
        <f t="shared" si="12"/>
        <v>59.333333333333336</v>
      </c>
      <c r="AA25" s="339">
        <f t="shared" si="13"/>
        <v>63.25</v>
      </c>
      <c r="AB25" s="339">
        <f t="shared" si="14"/>
        <v>75</v>
      </c>
    </row>
    <row r="26" spans="1:28">
      <c r="D26" s="247">
        <v>3</v>
      </c>
      <c r="E26" s="174" t="s">
        <v>347</v>
      </c>
      <c r="F26">
        <f t="shared" si="1"/>
        <v>80</v>
      </c>
      <c r="H26" s="41">
        <f t="shared" si="2"/>
        <v>209</v>
      </c>
      <c r="I26" s="41">
        <v>109</v>
      </c>
      <c r="J26" s="41">
        <v>0</v>
      </c>
      <c r="K26" s="41">
        <v>85</v>
      </c>
      <c r="L26" s="41"/>
      <c r="M26" s="41">
        <f t="shared" si="3"/>
        <v>149</v>
      </c>
      <c r="N26" s="41">
        <v>69</v>
      </c>
      <c r="O26" s="41">
        <v>0</v>
      </c>
      <c r="P26" s="41">
        <v>65</v>
      </c>
      <c r="Q26" s="41"/>
      <c r="R26" s="339">
        <f t="shared" si="4"/>
        <v>209</v>
      </c>
      <c r="S26" s="324">
        <f t="shared" si="5"/>
        <v>109</v>
      </c>
      <c r="T26" s="324">
        <f t="shared" si="6"/>
        <v>73</v>
      </c>
      <c r="U26" s="324">
        <f t="shared" si="7"/>
        <v>76</v>
      </c>
      <c r="V26" s="339">
        <f t="shared" si="8"/>
        <v>85</v>
      </c>
      <c r="W26" s="41"/>
      <c r="X26" s="339">
        <f t="shared" si="10"/>
        <v>149</v>
      </c>
      <c r="Y26" s="339">
        <f t="shared" si="11"/>
        <v>69</v>
      </c>
      <c r="Z26" s="259">
        <f t="shared" si="12"/>
        <v>46</v>
      </c>
      <c r="AA26" s="339">
        <f t="shared" si="13"/>
        <v>50.75</v>
      </c>
      <c r="AB26" s="339">
        <f t="shared" si="14"/>
        <v>65</v>
      </c>
    </row>
    <row r="27" spans="1:28">
      <c r="D27" s="247">
        <v>3</v>
      </c>
      <c r="E27" s="174" t="s">
        <v>348</v>
      </c>
      <c r="F27">
        <f t="shared" si="1"/>
        <v>80</v>
      </c>
      <c r="H27" s="41">
        <f t="shared" si="2"/>
        <v>229</v>
      </c>
      <c r="I27" s="41">
        <v>129</v>
      </c>
      <c r="J27" s="41">
        <v>0</v>
      </c>
      <c r="K27" s="41">
        <v>85</v>
      </c>
      <c r="L27" s="41"/>
      <c r="M27" s="41">
        <f t="shared" si="3"/>
        <v>169</v>
      </c>
      <c r="N27" s="41">
        <v>89</v>
      </c>
      <c r="O27" s="41">
        <v>0</v>
      </c>
      <c r="P27" s="41">
        <v>65</v>
      </c>
      <c r="Q27" s="41"/>
      <c r="R27" s="339">
        <f t="shared" si="4"/>
        <v>229</v>
      </c>
      <c r="S27" s="324">
        <f t="shared" si="5"/>
        <v>129</v>
      </c>
      <c r="T27" s="324">
        <f t="shared" si="6"/>
        <v>86</v>
      </c>
      <c r="U27" s="324">
        <f t="shared" si="7"/>
        <v>86</v>
      </c>
      <c r="V27" s="339">
        <f t="shared" si="8"/>
        <v>85</v>
      </c>
      <c r="W27" s="41"/>
      <c r="X27" s="339">
        <f t="shared" si="10"/>
        <v>169</v>
      </c>
      <c r="Y27" s="339">
        <f t="shared" si="11"/>
        <v>89</v>
      </c>
      <c r="Z27" s="259">
        <f t="shared" si="12"/>
        <v>59.333333333333336</v>
      </c>
      <c r="AA27" s="339">
        <f t="shared" si="13"/>
        <v>60.75</v>
      </c>
      <c r="AB27" s="339">
        <f t="shared" si="14"/>
        <v>65</v>
      </c>
    </row>
    <row r="28" spans="1:28">
      <c r="D28" s="247">
        <v>3</v>
      </c>
      <c r="E28" t="s">
        <v>349</v>
      </c>
      <c r="F28">
        <f t="shared" si="1"/>
        <v>80</v>
      </c>
      <c r="H28" s="41">
        <f t="shared" si="2"/>
        <v>229</v>
      </c>
      <c r="I28" s="41">
        <v>129</v>
      </c>
      <c r="J28" s="41">
        <v>0</v>
      </c>
      <c r="K28" s="41">
        <v>85</v>
      </c>
      <c r="M28" s="41">
        <f t="shared" si="3"/>
        <v>189</v>
      </c>
      <c r="N28" s="41">
        <v>109</v>
      </c>
      <c r="O28" s="41">
        <v>0</v>
      </c>
      <c r="P28" s="41">
        <v>75</v>
      </c>
      <c r="R28" s="339">
        <f t="shared" si="4"/>
        <v>229</v>
      </c>
      <c r="S28" s="324">
        <f t="shared" si="5"/>
        <v>129</v>
      </c>
      <c r="T28" s="324">
        <f t="shared" si="6"/>
        <v>86</v>
      </c>
      <c r="U28" s="324">
        <f t="shared" si="7"/>
        <v>86</v>
      </c>
      <c r="V28" s="339">
        <f t="shared" si="8"/>
        <v>85</v>
      </c>
      <c r="W28" s="41"/>
      <c r="X28" s="339">
        <f t="shared" si="10"/>
        <v>189</v>
      </c>
      <c r="Y28" s="339">
        <f t="shared" si="11"/>
        <v>109</v>
      </c>
      <c r="Z28" s="259">
        <f t="shared" si="12"/>
        <v>72.666666666666671</v>
      </c>
      <c r="AA28" s="339">
        <f t="shared" si="13"/>
        <v>73.25</v>
      </c>
      <c r="AB28" s="339">
        <f t="shared" si="14"/>
        <v>75</v>
      </c>
    </row>
    <row r="29" spans="1:28" s="335" customFormat="1">
      <c r="D29" s="340">
        <v>3</v>
      </c>
      <c r="E29" s="335" t="s">
        <v>401</v>
      </c>
      <c r="F29" s="335">
        <f>80*(D29-1)</f>
        <v>160</v>
      </c>
      <c r="H29" s="335">
        <f t="shared" si="2"/>
        <v>379</v>
      </c>
      <c r="I29" s="335">
        <v>199</v>
      </c>
      <c r="J29" s="335">
        <v>0</v>
      </c>
      <c r="K29" s="335">
        <v>85</v>
      </c>
      <c r="M29" s="335">
        <f t="shared" si="3"/>
        <v>319</v>
      </c>
      <c r="N29" s="335">
        <v>159</v>
      </c>
      <c r="O29" s="335">
        <v>0</v>
      </c>
      <c r="P29" s="335">
        <v>65</v>
      </c>
      <c r="R29" s="340">
        <f t="shared" si="4"/>
        <v>379</v>
      </c>
      <c r="S29" s="335">
        <f t="shared" si="5"/>
        <v>199</v>
      </c>
      <c r="T29" s="335">
        <f t="shared" si="6"/>
        <v>133</v>
      </c>
      <c r="U29" s="335">
        <f t="shared" si="7"/>
        <v>121</v>
      </c>
      <c r="V29" s="340">
        <f t="shared" si="8"/>
        <v>85</v>
      </c>
      <c r="X29" s="340">
        <f t="shared" si="10"/>
        <v>319</v>
      </c>
      <c r="Y29" s="340">
        <f t="shared" si="11"/>
        <v>159</v>
      </c>
      <c r="Z29" s="341">
        <f t="shared" si="12"/>
        <v>106</v>
      </c>
      <c r="AA29" s="340">
        <f t="shared" si="13"/>
        <v>95.75</v>
      </c>
      <c r="AB29" s="340">
        <f t="shared" si="14"/>
        <v>65</v>
      </c>
    </row>
    <row r="30" spans="1:28" s="335" customFormat="1">
      <c r="D30" s="340">
        <v>3</v>
      </c>
      <c r="E30" s="335" t="s">
        <v>402</v>
      </c>
      <c r="F30" s="335">
        <f>80*(D30-1)</f>
        <v>160</v>
      </c>
      <c r="H30" s="335">
        <f t="shared" si="2"/>
        <v>419</v>
      </c>
      <c r="I30" s="335">
        <v>239</v>
      </c>
      <c r="J30" s="335">
        <v>0</v>
      </c>
      <c r="K30" s="335">
        <v>85</v>
      </c>
      <c r="M30" s="335">
        <f t="shared" si="3"/>
        <v>359</v>
      </c>
      <c r="N30" s="335">
        <v>199</v>
      </c>
      <c r="O30" s="335">
        <v>0</v>
      </c>
      <c r="P30" s="335">
        <v>65</v>
      </c>
      <c r="R30" s="340">
        <f t="shared" si="4"/>
        <v>419</v>
      </c>
      <c r="S30" s="335">
        <f t="shared" si="5"/>
        <v>239</v>
      </c>
      <c r="T30" s="335">
        <f t="shared" si="6"/>
        <v>160</v>
      </c>
      <c r="U30" s="335">
        <f t="shared" si="7"/>
        <v>141</v>
      </c>
      <c r="V30" s="340">
        <f t="shared" si="8"/>
        <v>85</v>
      </c>
      <c r="X30" s="340">
        <f t="shared" si="10"/>
        <v>359</v>
      </c>
      <c r="Y30" s="340">
        <f t="shared" si="11"/>
        <v>199</v>
      </c>
      <c r="Z30" s="341">
        <f t="shared" si="12"/>
        <v>132.66666666666666</v>
      </c>
      <c r="AA30" s="340">
        <f t="shared" si="13"/>
        <v>115.75</v>
      </c>
      <c r="AB30" s="340">
        <f t="shared" si="14"/>
        <v>65</v>
      </c>
    </row>
    <row r="31" spans="1:28">
      <c r="A31" t="s">
        <v>350</v>
      </c>
      <c r="B31" t="s">
        <v>221</v>
      </c>
      <c r="C31" s="250" t="s">
        <v>346</v>
      </c>
      <c r="D31" s="247">
        <v>3</v>
      </c>
      <c r="E31" t="s">
        <v>336</v>
      </c>
      <c r="F31">
        <f t="shared" si="1"/>
        <v>80</v>
      </c>
      <c r="H31" s="41">
        <f t="shared" si="2"/>
        <v>209</v>
      </c>
      <c r="I31" s="41">
        <v>109</v>
      </c>
      <c r="J31" s="41">
        <v>0</v>
      </c>
      <c r="K31" s="41">
        <v>85</v>
      </c>
      <c r="M31" s="41">
        <f t="shared" si="3"/>
        <v>169</v>
      </c>
      <c r="N31" s="41">
        <v>89</v>
      </c>
      <c r="O31" s="41">
        <v>0</v>
      </c>
      <c r="P31" s="41">
        <v>75</v>
      </c>
      <c r="R31" s="339">
        <f t="shared" si="4"/>
        <v>209</v>
      </c>
      <c r="S31" s="324">
        <f t="shared" si="5"/>
        <v>109</v>
      </c>
      <c r="T31" s="324">
        <f t="shared" si="6"/>
        <v>73</v>
      </c>
      <c r="U31" s="324">
        <f t="shared" si="7"/>
        <v>76</v>
      </c>
      <c r="V31" s="339">
        <f t="shared" si="8"/>
        <v>85</v>
      </c>
      <c r="W31" s="41"/>
      <c r="X31" s="339">
        <f t="shared" si="10"/>
        <v>169</v>
      </c>
      <c r="Y31" s="339">
        <f t="shared" si="11"/>
        <v>89</v>
      </c>
      <c r="Z31" s="259">
        <f t="shared" si="12"/>
        <v>59.333333333333336</v>
      </c>
      <c r="AA31" s="339">
        <f t="shared" si="13"/>
        <v>63.25</v>
      </c>
      <c r="AB31" s="339">
        <f t="shared" si="14"/>
        <v>75</v>
      </c>
    </row>
    <row r="32" spans="1:28">
      <c r="D32" s="247">
        <v>3</v>
      </c>
      <c r="E32" s="174" t="s">
        <v>347</v>
      </c>
      <c r="F32">
        <f t="shared" si="1"/>
        <v>80</v>
      </c>
      <c r="H32" s="41">
        <f t="shared" si="2"/>
        <v>209</v>
      </c>
      <c r="I32" s="41">
        <v>109</v>
      </c>
      <c r="J32" s="41">
        <v>0</v>
      </c>
      <c r="K32" s="41">
        <v>85</v>
      </c>
      <c r="M32" s="41">
        <f t="shared" si="3"/>
        <v>149</v>
      </c>
      <c r="N32" s="41">
        <v>69</v>
      </c>
      <c r="O32" s="41">
        <v>0</v>
      </c>
      <c r="P32" s="41">
        <v>65</v>
      </c>
      <c r="R32" s="339">
        <f t="shared" si="4"/>
        <v>209</v>
      </c>
      <c r="S32" s="324">
        <f t="shared" si="5"/>
        <v>109</v>
      </c>
      <c r="T32" s="324">
        <f t="shared" si="6"/>
        <v>73</v>
      </c>
      <c r="U32" s="324">
        <f t="shared" si="7"/>
        <v>76</v>
      </c>
      <c r="V32" s="339">
        <f t="shared" si="8"/>
        <v>85</v>
      </c>
      <c r="W32" s="41"/>
      <c r="X32" s="339">
        <f t="shared" si="10"/>
        <v>149</v>
      </c>
      <c r="Y32" s="339">
        <f t="shared" si="11"/>
        <v>69</v>
      </c>
      <c r="Z32" s="259">
        <f t="shared" si="12"/>
        <v>46</v>
      </c>
      <c r="AA32" s="339">
        <f t="shared" si="13"/>
        <v>50.75</v>
      </c>
      <c r="AB32" s="339">
        <f t="shared" si="14"/>
        <v>65</v>
      </c>
    </row>
    <row r="33" spans="1:28">
      <c r="D33" s="247">
        <v>3</v>
      </c>
      <c r="E33" s="174" t="s">
        <v>348</v>
      </c>
      <c r="F33">
        <f t="shared" si="1"/>
        <v>80</v>
      </c>
      <c r="H33" s="41">
        <f t="shared" si="2"/>
        <v>229</v>
      </c>
      <c r="I33" s="41">
        <v>129</v>
      </c>
      <c r="J33" s="41">
        <v>0</v>
      </c>
      <c r="K33" s="41">
        <v>85</v>
      </c>
      <c r="M33" s="41">
        <f t="shared" si="3"/>
        <v>169</v>
      </c>
      <c r="N33" s="41">
        <v>89</v>
      </c>
      <c r="O33" s="41">
        <v>0</v>
      </c>
      <c r="P33" s="41">
        <v>65</v>
      </c>
      <c r="R33" s="339">
        <f t="shared" si="4"/>
        <v>229</v>
      </c>
      <c r="S33" s="324">
        <f t="shared" si="5"/>
        <v>129</v>
      </c>
      <c r="T33" s="324">
        <f t="shared" si="6"/>
        <v>86</v>
      </c>
      <c r="U33" s="324">
        <f t="shared" si="7"/>
        <v>86</v>
      </c>
      <c r="V33" s="339">
        <f t="shared" si="8"/>
        <v>85</v>
      </c>
      <c r="W33" s="41"/>
      <c r="X33" s="339">
        <f t="shared" si="10"/>
        <v>169</v>
      </c>
      <c r="Y33" s="339">
        <f t="shared" si="11"/>
        <v>89</v>
      </c>
      <c r="Z33" s="259">
        <f t="shared" si="12"/>
        <v>59.333333333333336</v>
      </c>
      <c r="AA33" s="339">
        <f t="shared" si="13"/>
        <v>60.75</v>
      </c>
      <c r="AB33" s="339">
        <f t="shared" si="14"/>
        <v>65</v>
      </c>
    </row>
    <row r="34" spans="1:28">
      <c r="D34" s="247">
        <v>3</v>
      </c>
      <c r="E34" t="s">
        <v>349</v>
      </c>
      <c r="F34">
        <f t="shared" si="1"/>
        <v>80</v>
      </c>
      <c r="H34" s="41">
        <f t="shared" si="2"/>
        <v>229</v>
      </c>
      <c r="I34" s="41">
        <v>129</v>
      </c>
      <c r="J34" s="41">
        <v>0</v>
      </c>
      <c r="K34" s="41">
        <v>85</v>
      </c>
      <c r="M34" s="41">
        <f t="shared" si="3"/>
        <v>189</v>
      </c>
      <c r="N34" s="41">
        <v>109</v>
      </c>
      <c r="O34" s="41">
        <v>0</v>
      </c>
      <c r="P34" s="41">
        <v>75</v>
      </c>
      <c r="R34" s="339">
        <f t="shared" si="4"/>
        <v>229</v>
      </c>
      <c r="S34" s="324">
        <f t="shared" si="5"/>
        <v>129</v>
      </c>
      <c r="T34" s="324">
        <f t="shared" si="6"/>
        <v>86</v>
      </c>
      <c r="U34" s="324">
        <f t="shared" si="7"/>
        <v>86</v>
      </c>
      <c r="V34" s="339">
        <f t="shared" si="8"/>
        <v>85</v>
      </c>
      <c r="W34" s="41"/>
      <c r="X34" s="339">
        <f t="shared" si="10"/>
        <v>189</v>
      </c>
      <c r="Y34" s="339">
        <f t="shared" si="11"/>
        <v>109</v>
      </c>
      <c r="Z34" s="259">
        <f t="shared" si="12"/>
        <v>72.666666666666671</v>
      </c>
      <c r="AA34" s="339">
        <f t="shared" si="13"/>
        <v>73.25</v>
      </c>
      <c r="AB34" s="339">
        <f t="shared" si="14"/>
        <v>75</v>
      </c>
    </row>
    <row r="35" spans="1:28" s="335" customFormat="1">
      <c r="D35" s="340">
        <v>3</v>
      </c>
      <c r="E35" s="335" t="s">
        <v>401</v>
      </c>
      <c r="F35" s="335">
        <f>80*(D35-1)</f>
        <v>160</v>
      </c>
      <c r="H35" s="335">
        <f t="shared" ref="H35:H36" si="15">F35+I35+20</f>
        <v>379</v>
      </c>
      <c r="I35" s="335">
        <v>199</v>
      </c>
      <c r="J35" s="335">
        <v>0</v>
      </c>
      <c r="K35" s="335">
        <v>85</v>
      </c>
      <c r="M35" s="335">
        <f t="shared" ref="M35:M36" si="16">N35+F35</f>
        <v>319</v>
      </c>
      <c r="N35" s="335">
        <v>159</v>
      </c>
      <c r="O35" s="335">
        <v>0</v>
      </c>
      <c r="P35" s="335">
        <v>65</v>
      </c>
      <c r="R35" s="340">
        <f t="shared" si="4"/>
        <v>379</v>
      </c>
      <c r="S35" s="335">
        <f t="shared" si="5"/>
        <v>199</v>
      </c>
      <c r="T35" s="335">
        <f t="shared" si="6"/>
        <v>133</v>
      </c>
      <c r="U35" s="335">
        <f t="shared" si="7"/>
        <v>121</v>
      </c>
      <c r="V35" s="340">
        <f t="shared" si="8"/>
        <v>85</v>
      </c>
      <c r="X35" s="340">
        <f t="shared" si="10"/>
        <v>319</v>
      </c>
      <c r="Y35" s="340">
        <f t="shared" si="11"/>
        <v>159</v>
      </c>
      <c r="Z35" s="341">
        <f t="shared" si="12"/>
        <v>106</v>
      </c>
      <c r="AA35" s="340">
        <f t="shared" si="13"/>
        <v>95.75</v>
      </c>
      <c r="AB35" s="340">
        <f t="shared" si="14"/>
        <v>65</v>
      </c>
    </row>
    <row r="36" spans="1:28" s="335" customFormat="1">
      <c r="D36" s="340">
        <v>3</v>
      </c>
      <c r="E36" s="335" t="s">
        <v>402</v>
      </c>
      <c r="F36" s="335">
        <f>80*(D36-1)</f>
        <v>160</v>
      </c>
      <c r="H36" s="335">
        <f t="shared" si="15"/>
        <v>419</v>
      </c>
      <c r="I36" s="335">
        <v>239</v>
      </c>
      <c r="J36" s="335">
        <v>0</v>
      </c>
      <c r="K36" s="335">
        <v>85</v>
      </c>
      <c r="M36" s="335">
        <f t="shared" si="16"/>
        <v>359</v>
      </c>
      <c r="N36" s="335">
        <v>199</v>
      </c>
      <c r="O36" s="335">
        <v>0</v>
      </c>
      <c r="P36" s="335">
        <v>65</v>
      </c>
      <c r="R36" s="340">
        <f t="shared" si="4"/>
        <v>419</v>
      </c>
      <c r="S36" s="335">
        <f t="shared" si="5"/>
        <v>239</v>
      </c>
      <c r="T36" s="335">
        <f t="shared" si="6"/>
        <v>160</v>
      </c>
      <c r="U36" s="335">
        <f t="shared" si="7"/>
        <v>141</v>
      </c>
      <c r="V36" s="340">
        <f t="shared" si="8"/>
        <v>85</v>
      </c>
      <c r="X36" s="340">
        <f t="shared" si="10"/>
        <v>359</v>
      </c>
      <c r="Y36" s="340">
        <f t="shared" si="11"/>
        <v>199</v>
      </c>
      <c r="Z36" s="341">
        <f t="shared" si="12"/>
        <v>132.66666666666666</v>
      </c>
      <c r="AA36" s="340">
        <f t="shared" si="13"/>
        <v>115.75</v>
      </c>
      <c r="AB36" s="340">
        <f t="shared" si="14"/>
        <v>65</v>
      </c>
    </row>
    <row r="37" spans="1:28">
      <c r="A37" t="s">
        <v>351</v>
      </c>
      <c r="B37" t="s">
        <v>218</v>
      </c>
      <c r="C37" s="250" t="s">
        <v>352</v>
      </c>
      <c r="D37" s="247">
        <v>3</v>
      </c>
      <c r="E37" t="s">
        <v>336</v>
      </c>
      <c r="F37">
        <f t="shared" si="1"/>
        <v>80</v>
      </c>
      <c r="H37" s="41">
        <f t="shared" si="2"/>
        <v>209</v>
      </c>
      <c r="I37" s="41">
        <v>109</v>
      </c>
      <c r="J37" s="41">
        <v>0</v>
      </c>
      <c r="K37" s="41">
        <v>85</v>
      </c>
      <c r="M37" s="41">
        <f t="shared" si="3"/>
        <v>169</v>
      </c>
      <c r="N37" s="41">
        <v>89</v>
      </c>
      <c r="O37" s="41">
        <v>0</v>
      </c>
      <c r="P37" s="41">
        <v>75</v>
      </c>
      <c r="R37" s="339">
        <f t="shared" si="4"/>
        <v>209</v>
      </c>
      <c r="S37" s="324">
        <f t="shared" si="5"/>
        <v>109</v>
      </c>
      <c r="T37" s="324">
        <f t="shared" si="6"/>
        <v>73</v>
      </c>
      <c r="U37" s="324">
        <f t="shared" si="7"/>
        <v>76</v>
      </c>
      <c r="V37" s="339">
        <f t="shared" si="8"/>
        <v>85</v>
      </c>
      <c r="W37" s="41"/>
      <c r="X37" s="339">
        <f t="shared" si="10"/>
        <v>169</v>
      </c>
      <c r="Y37" s="339">
        <f t="shared" si="11"/>
        <v>89</v>
      </c>
      <c r="Z37" s="259">
        <f t="shared" si="12"/>
        <v>59.333333333333336</v>
      </c>
      <c r="AA37" s="339">
        <f t="shared" si="13"/>
        <v>63.25</v>
      </c>
      <c r="AB37" s="339">
        <f t="shared" si="14"/>
        <v>75</v>
      </c>
    </row>
    <row r="38" spans="1:28">
      <c r="D38" s="247">
        <v>3</v>
      </c>
      <c r="E38" s="174" t="s">
        <v>347</v>
      </c>
      <c r="F38">
        <f t="shared" si="1"/>
        <v>80</v>
      </c>
      <c r="H38" s="41">
        <f t="shared" si="2"/>
        <v>209</v>
      </c>
      <c r="I38" s="41">
        <v>109</v>
      </c>
      <c r="J38" s="41">
        <v>0</v>
      </c>
      <c r="K38" s="41">
        <v>85</v>
      </c>
      <c r="M38" s="41">
        <f t="shared" si="3"/>
        <v>149</v>
      </c>
      <c r="N38" s="41">
        <v>69</v>
      </c>
      <c r="O38" s="41">
        <v>0</v>
      </c>
      <c r="P38" s="41">
        <v>65</v>
      </c>
      <c r="R38" s="339">
        <f t="shared" si="4"/>
        <v>209</v>
      </c>
      <c r="S38" s="324">
        <f t="shared" si="5"/>
        <v>109</v>
      </c>
      <c r="T38" s="324">
        <f t="shared" si="6"/>
        <v>73</v>
      </c>
      <c r="U38" s="324">
        <f t="shared" si="7"/>
        <v>76</v>
      </c>
      <c r="V38" s="339">
        <f t="shared" si="8"/>
        <v>85</v>
      </c>
      <c r="W38" s="41"/>
      <c r="X38" s="339">
        <f t="shared" si="10"/>
        <v>149</v>
      </c>
      <c r="Y38" s="339">
        <f t="shared" si="11"/>
        <v>69</v>
      </c>
      <c r="Z38" s="259">
        <f t="shared" si="12"/>
        <v>46</v>
      </c>
      <c r="AA38" s="339">
        <f t="shared" si="13"/>
        <v>50.75</v>
      </c>
      <c r="AB38" s="339">
        <f t="shared" si="14"/>
        <v>65</v>
      </c>
    </row>
    <row r="39" spans="1:28">
      <c r="D39" s="247">
        <v>3</v>
      </c>
      <c r="E39" s="174" t="s">
        <v>348</v>
      </c>
      <c r="F39">
        <f t="shared" si="1"/>
        <v>80</v>
      </c>
      <c r="H39" s="41">
        <f t="shared" si="2"/>
        <v>229</v>
      </c>
      <c r="I39" s="41">
        <v>129</v>
      </c>
      <c r="J39" s="41">
        <v>0</v>
      </c>
      <c r="K39" s="41">
        <v>85</v>
      </c>
      <c r="M39" s="41">
        <f t="shared" si="3"/>
        <v>169</v>
      </c>
      <c r="N39" s="41">
        <v>89</v>
      </c>
      <c r="O39" s="41">
        <v>0</v>
      </c>
      <c r="P39" s="41">
        <v>65</v>
      </c>
      <c r="R39" s="339">
        <f t="shared" si="4"/>
        <v>229</v>
      </c>
      <c r="S39" s="324">
        <f t="shared" si="5"/>
        <v>129</v>
      </c>
      <c r="T39" s="324">
        <f t="shared" si="6"/>
        <v>86</v>
      </c>
      <c r="U39" s="324">
        <f t="shared" si="7"/>
        <v>86</v>
      </c>
      <c r="V39" s="339">
        <f t="shared" si="8"/>
        <v>85</v>
      </c>
      <c r="W39" s="41"/>
      <c r="X39" s="339">
        <f t="shared" si="10"/>
        <v>169</v>
      </c>
      <c r="Y39" s="339">
        <f t="shared" si="11"/>
        <v>89</v>
      </c>
      <c r="Z39" s="259">
        <f t="shared" si="12"/>
        <v>59.333333333333336</v>
      </c>
      <c r="AA39" s="339">
        <f t="shared" si="13"/>
        <v>60.75</v>
      </c>
      <c r="AB39" s="339">
        <f t="shared" si="14"/>
        <v>65</v>
      </c>
    </row>
    <row r="40" spans="1:28">
      <c r="D40" s="247">
        <v>3</v>
      </c>
      <c r="E40" t="s">
        <v>349</v>
      </c>
      <c r="F40">
        <f t="shared" si="1"/>
        <v>80</v>
      </c>
      <c r="H40" s="41">
        <f t="shared" si="2"/>
        <v>229</v>
      </c>
      <c r="I40" s="41">
        <v>129</v>
      </c>
      <c r="J40" s="41">
        <v>0</v>
      </c>
      <c r="K40" s="41">
        <v>85</v>
      </c>
      <c r="M40" s="41">
        <f t="shared" si="3"/>
        <v>189</v>
      </c>
      <c r="N40" s="41">
        <v>109</v>
      </c>
      <c r="O40" s="41">
        <v>0</v>
      </c>
      <c r="P40" s="41">
        <v>75</v>
      </c>
      <c r="R40" s="339">
        <f t="shared" si="4"/>
        <v>229</v>
      </c>
      <c r="S40" s="324">
        <f t="shared" si="5"/>
        <v>129</v>
      </c>
      <c r="T40" s="324">
        <f t="shared" si="6"/>
        <v>86</v>
      </c>
      <c r="U40" s="324">
        <f t="shared" si="7"/>
        <v>86</v>
      </c>
      <c r="V40" s="339">
        <f t="shared" si="8"/>
        <v>85</v>
      </c>
      <c r="W40" s="41"/>
      <c r="X40" s="339">
        <f t="shared" si="10"/>
        <v>189</v>
      </c>
      <c r="Y40" s="339">
        <f t="shared" si="11"/>
        <v>109</v>
      </c>
      <c r="Z40" s="259">
        <f t="shared" si="12"/>
        <v>72.666666666666671</v>
      </c>
      <c r="AA40" s="339">
        <f t="shared" si="13"/>
        <v>73.25</v>
      </c>
      <c r="AB40" s="339">
        <f t="shared" si="14"/>
        <v>75</v>
      </c>
    </row>
    <row r="41" spans="1:28" s="335" customFormat="1">
      <c r="D41" s="340">
        <v>3</v>
      </c>
      <c r="E41" s="335" t="s">
        <v>401</v>
      </c>
      <c r="F41" s="335">
        <f>80*(D41-1)</f>
        <v>160</v>
      </c>
      <c r="H41" s="335">
        <f t="shared" si="2"/>
        <v>379</v>
      </c>
      <c r="I41" s="335">
        <v>199</v>
      </c>
      <c r="J41" s="335">
        <v>0</v>
      </c>
      <c r="K41" s="335">
        <v>85</v>
      </c>
      <c r="M41" s="335">
        <f t="shared" si="3"/>
        <v>319</v>
      </c>
      <c r="N41" s="335">
        <v>159</v>
      </c>
      <c r="O41" s="335">
        <v>0</v>
      </c>
      <c r="P41" s="335">
        <v>65</v>
      </c>
      <c r="R41" s="340">
        <f t="shared" si="4"/>
        <v>379</v>
      </c>
      <c r="S41" s="335">
        <f t="shared" si="5"/>
        <v>199</v>
      </c>
      <c r="T41" s="335">
        <f t="shared" si="6"/>
        <v>133</v>
      </c>
      <c r="U41" s="335">
        <f t="shared" si="7"/>
        <v>121</v>
      </c>
      <c r="V41" s="340">
        <f t="shared" si="8"/>
        <v>85</v>
      </c>
      <c r="X41" s="340">
        <f t="shared" si="10"/>
        <v>319</v>
      </c>
      <c r="Y41" s="340">
        <f t="shared" si="11"/>
        <v>159</v>
      </c>
      <c r="Z41" s="341">
        <f t="shared" si="12"/>
        <v>106</v>
      </c>
      <c r="AA41" s="340">
        <f t="shared" si="13"/>
        <v>95.75</v>
      </c>
      <c r="AB41" s="340">
        <f t="shared" si="14"/>
        <v>65</v>
      </c>
    </row>
    <row r="42" spans="1:28" s="335" customFormat="1">
      <c r="D42" s="340">
        <v>3</v>
      </c>
      <c r="E42" s="335" t="s">
        <v>402</v>
      </c>
      <c r="F42" s="335">
        <f>80*(D42-1)</f>
        <v>160</v>
      </c>
      <c r="H42" s="335">
        <f t="shared" si="2"/>
        <v>419</v>
      </c>
      <c r="I42" s="335">
        <v>239</v>
      </c>
      <c r="J42" s="335">
        <v>0</v>
      </c>
      <c r="K42" s="335">
        <v>85</v>
      </c>
      <c r="M42" s="335">
        <f t="shared" si="3"/>
        <v>359</v>
      </c>
      <c r="N42" s="335">
        <v>199</v>
      </c>
      <c r="O42" s="335">
        <v>0</v>
      </c>
      <c r="P42" s="335">
        <v>65</v>
      </c>
      <c r="R42" s="340">
        <f t="shared" si="4"/>
        <v>419</v>
      </c>
      <c r="S42" s="335">
        <f t="shared" si="5"/>
        <v>239</v>
      </c>
      <c r="T42" s="335">
        <f t="shared" si="6"/>
        <v>160</v>
      </c>
      <c r="U42" s="335">
        <f t="shared" si="7"/>
        <v>141</v>
      </c>
      <c r="V42" s="340">
        <f t="shared" si="8"/>
        <v>85</v>
      </c>
      <c r="X42" s="340">
        <f t="shared" si="10"/>
        <v>359</v>
      </c>
      <c r="Y42" s="340">
        <f t="shared" si="11"/>
        <v>199</v>
      </c>
      <c r="Z42" s="341">
        <f t="shared" si="12"/>
        <v>132.66666666666666</v>
      </c>
      <c r="AA42" s="340">
        <f t="shared" si="13"/>
        <v>115.75</v>
      </c>
      <c r="AB42" s="340">
        <f t="shared" si="14"/>
        <v>65</v>
      </c>
    </row>
    <row r="43" spans="1:28">
      <c r="A43" t="s">
        <v>353</v>
      </c>
      <c r="B43" t="s">
        <v>219</v>
      </c>
      <c r="C43" s="250" t="s">
        <v>352</v>
      </c>
      <c r="D43" s="247">
        <v>3</v>
      </c>
      <c r="E43" t="s">
        <v>336</v>
      </c>
      <c r="F43">
        <f t="shared" si="1"/>
        <v>80</v>
      </c>
      <c r="H43" s="41">
        <f t="shared" si="2"/>
        <v>209</v>
      </c>
      <c r="I43" s="41">
        <v>109</v>
      </c>
      <c r="J43" s="41">
        <v>0</v>
      </c>
      <c r="K43" s="41">
        <v>85</v>
      </c>
      <c r="M43" s="41">
        <f t="shared" si="3"/>
        <v>169</v>
      </c>
      <c r="N43" s="41">
        <v>89</v>
      </c>
      <c r="O43" s="41">
        <v>0</v>
      </c>
      <c r="P43" s="41">
        <v>75</v>
      </c>
      <c r="R43" s="339">
        <f t="shared" si="4"/>
        <v>209</v>
      </c>
      <c r="S43" s="324">
        <f t="shared" si="5"/>
        <v>109</v>
      </c>
      <c r="T43" s="324">
        <f t="shared" si="6"/>
        <v>73</v>
      </c>
      <c r="U43" s="324">
        <f t="shared" si="7"/>
        <v>76</v>
      </c>
      <c r="V43" s="339">
        <f t="shared" si="8"/>
        <v>85</v>
      </c>
      <c r="W43" s="41"/>
      <c r="X43" s="339">
        <f t="shared" si="10"/>
        <v>169</v>
      </c>
      <c r="Y43" s="339">
        <f t="shared" si="11"/>
        <v>89</v>
      </c>
      <c r="Z43" s="259">
        <f t="shared" si="12"/>
        <v>59.333333333333336</v>
      </c>
      <c r="AA43" s="339">
        <f t="shared" si="13"/>
        <v>63.25</v>
      </c>
      <c r="AB43" s="339">
        <f t="shared" si="14"/>
        <v>75</v>
      </c>
    </row>
    <row r="44" spans="1:28">
      <c r="D44" s="247">
        <v>3</v>
      </c>
      <c r="E44" s="174" t="s">
        <v>347</v>
      </c>
      <c r="F44">
        <f t="shared" si="1"/>
        <v>80</v>
      </c>
      <c r="H44" s="41">
        <f t="shared" si="2"/>
        <v>209</v>
      </c>
      <c r="I44" s="41">
        <v>109</v>
      </c>
      <c r="J44" s="41">
        <v>0</v>
      </c>
      <c r="K44" s="41">
        <v>85</v>
      </c>
      <c r="M44" s="41">
        <f t="shared" si="3"/>
        <v>149</v>
      </c>
      <c r="N44" s="41">
        <v>69</v>
      </c>
      <c r="O44" s="41">
        <v>0</v>
      </c>
      <c r="P44" s="41">
        <v>65</v>
      </c>
      <c r="R44" s="339">
        <f t="shared" si="4"/>
        <v>209</v>
      </c>
      <c r="S44" s="324">
        <f t="shared" si="5"/>
        <v>109</v>
      </c>
      <c r="T44" s="324">
        <f t="shared" si="6"/>
        <v>73</v>
      </c>
      <c r="U44" s="324">
        <f t="shared" si="7"/>
        <v>76</v>
      </c>
      <c r="V44" s="339">
        <f t="shared" si="8"/>
        <v>85</v>
      </c>
      <c r="W44" s="41"/>
      <c r="X44" s="339">
        <f t="shared" si="10"/>
        <v>149</v>
      </c>
      <c r="Y44" s="339">
        <f t="shared" si="11"/>
        <v>69</v>
      </c>
      <c r="Z44" s="259">
        <f t="shared" si="12"/>
        <v>46</v>
      </c>
      <c r="AA44" s="339">
        <f t="shared" si="13"/>
        <v>50.75</v>
      </c>
      <c r="AB44" s="339">
        <f t="shared" si="14"/>
        <v>65</v>
      </c>
    </row>
    <row r="45" spans="1:28">
      <c r="D45" s="247">
        <v>3</v>
      </c>
      <c r="E45" s="174" t="s">
        <v>348</v>
      </c>
      <c r="F45">
        <f t="shared" si="1"/>
        <v>80</v>
      </c>
      <c r="H45" s="41">
        <f t="shared" si="2"/>
        <v>229</v>
      </c>
      <c r="I45" s="41">
        <v>129</v>
      </c>
      <c r="J45" s="41">
        <v>0</v>
      </c>
      <c r="K45" s="41">
        <v>85</v>
      </c>
      <c r="M45" s="41">
        <f t="shared" si="3"/>
        <v>169</v>
      </c>
      <c r="N45" s="41">
        <v>89</v>
      </c>
      <c r="O45" s="41">
        <v>0</v>
      </c>
      <c r="P45" s="41">
        <v>65</v>
      </c>
      <c r="R45" s="339">
        <f t="shared" si="4"/>
        <v>229</v>
      </c>
      <c r="S45" s="324">
        <f t="shared" si="5"/>
        <v>129</v>
      </c>
      <c r="T45" s="324">
        <f t="shared" si="6"/>
        <v>86</v>
      </c>
      <c r="U45" s="324">
        <f t="shared" si="7"/>
        <v>86</v>
      </c>
      <c r="V45" s="339">
        <f t="shared" si="8"/>
        <v>85</v>
      </c>
      <c r="W45" s="41"/>
      <c r="X45" s="339">
        <f t="shared" si="10"/>
        <v>169</v>
      </c>
      <c r="Y45" s="339">
        <f t="shared" si="11"/>
        <v>89</v>
      </c>
      <c r="Z45" s="259">
        <f t="shared" si="12"/>
        <v>59.333333333333336</v>
      </c>
      <c r="AA45" s="339">
        <f t="shared" si="13"/>
        <v>60.75</v>
      </c>
      <c r="AB45" s="339">
        <f t="shared" si="14"/>
        <v>65</v>
      </c>
    </row>
    <row r="46" spans="1:28">
      <c r="D46" s="247">
        <v>3</v>
      </c>
      <c r="E46" t="s">
        <v>349</v>
      </c>
      <c r="F46">
        <f t="shared" si="1"/>
        <v>80</v>
      </c>
      <c r="H46" s="41">
        <f t="shared" si="2"/>
        <v>229</v>
      </c>
      <c r="I46" s="41">
        <v>129</v>
      </c>
      <c r="J46" s="41">
        <v>0</v>
      </c>
      <c r="K46" s="41">
        <v>85</v>
      </c>
      <c r="M46" s="41">
        <f t="shared" si="3"/>
        <v>189</v>
      </c>
      <c r="N46" s="41">
        <v>109</v>
      </c>
      <c r="O46" s="41">
        <v>0</v>
      </c>
      <c r="P46" s="41">
        <v>75</v>
      </c>
      <c r="R46" s="339">
        <f t="shared" si="4"/>
        <v>229</v>
      </c>
      <c r="S46" s="324">
        <f t="shared" si="5"/>
        <v>129</v>
      </c>
      <c r="T46" s="324">
        <f t="shared" si="6"/>
        <v>86</v>
      </c>
      <c r="U46" s="324">
        <f t="shared" si="7"/>
        <v>86</v>
      </c>
      <c r="V46" s="339">
        <f t="shared" si="8"/>
        <v>85</v>
      </c>
      <c r="W46" s="41"/>
      <c r="X46" s="339">
        <f t="shared" si="10"/>
        <v>189</v>
      </c>
      <c r="Y46" s="339">
        <f t="shared" si="11"/>
        <v>109</v>
      </c>
      <c r="Z46" s="259">
        <f t="shared" si="12"/>
        <v>72.666666666666671</v>
      </c>
      <c r="AA46" s="339">
        <f t="shared" si="13"/>
        <v>73.25</v>
      </c>
      <c r="AB46" s="339">
        <f t="shared" si="14"/>
        <v>75</v>
      </c>
    </row>
    <row r="47" spans="1:28" s="335" customFormat="1">
      <c r="D47" s="340">
        <v>3</v>
      </c>
      <c r="E47" s="335" t="s">
        <v>401</v>
      </c>
      <c r="F47" s="335">
        <f>80*(D47-1)</f>
        <v>160</v>
      </c>
      <c r="H47" s="335">
        <f t="shared" si="2"/>
        <v>379</v>
      </c>
      <c r="I47" s="335">
        <v>199</v>
      </c>
      <c r="J47" s="335">
        <v>0</v>
      </c>
      <c r="K47" s="335">
        <v>85</v>
      </c>
      <c r="M47" s="335">
        <f t="shared" si="3"/>
        <v>319</v>
      </c>
      <c r="N47" s="335">
        <v>159</v>
      </c>
      <c r="O47" s="335">
        <v>0</v>
      </c>
      <c r="P47" s="335">
        <v>65</v>
      </c>
      <c r="R47" s="340">
        <f t="shared" si="4"/>
        <v>379</v>
      </c>
      <c r="S47" s="335">
        <f t="shared" si="5"/>
        <v>199</v>
      </c>
      <c r="T47" s="335">
        <f t="shared" si="6"/>
        <v>133</v>
      </c>
      <c r="U47" s="335">
        <f t="shared" si="7"/>
        <v>121</v>
      </c>
      <c r="V47" s="340">
        <f t="shared" si="8"/>
        <v>85</v>
      </c>
      <c r="X47" s="340">
        <f t="shared" si="10"/>
        <v>319</v>
      </c>
      <c r="Y47" s="340">
        <f t="shared" si="11"/>
        <v>159</v>
      </c>
      <c r="Z47" s="341">
        <f t="shared" si="12"/>
        <v>106</v>
      </c>
      <c r="AA47" s="340">
        <f t="shared" si="13"/>
        <v>95.75</v>
      </c>
      <c r="AB47" s="340">
        <f t="shared" si="14"/>
        <v>65</v>
      </c>
    </row>
    <row r="48" spans="1:28" s="335" customFormat="1">
      <c r="D48" s="340">
        <v>3</v>
      </c>
      <c r="E48" s="335" t="s">
        <v>402</v>
      </c>
      <c r="F48" s="335">
        <f>80*(D48-1)</f>
        <v>160</v>
      </c>
      <c r="H48" s="335">
        <f t="shared" si="2"/>
        <v>419</v>
      </c>
      <c r="I48" s="335">
        <v>239</v>
      </c>
      <c r="J48" s="335">
        <v>0</v>
      </c>
      <c r="K48" s="335">
        <v>85</v>
      </c>
      <c r="M48" s="335">
        <f t="shared" si="3"/>
        <v>359</v>
      </c>
      <c r="N48" s="335">
        <v>199</v>
      </c>
      <c r="O48" s="335">
        <v>0</v>
      </c>
      <c r="P48" s="335">
        <v>65</v>
      </c>
      <c r="R48" s="340">
        <f t="shared" si="4"/>
        <v>419</v>
      </c>
      <c r="S48" s="335">
        <f t="shared" si="5"/>
        <v>239</v>
      </c>
      <c r="T48" s="335">
        <f t="shared" si="6"/>
        <v>160</v>
      </c>
      <c r="U48" s="335">
        <f t="shared" si="7"/>
        <v>141</v>
      </c>
      <c r="V48" s="340">
        <f t="shared" si="8"/>
        <v>85</v>
      </c>
      <c r="X48" s="340">
        <f t="shared" si="10"/>
        <v>359</v>
      </c>
      <c r="Y48" s="340">
        <f t="shared" si="11"/>
        <v>199</v>
      </c>
      <c r="Z48" s="341">
        <f t="shared" si="12"/>
        <v>132.66666666666666</v>
      </c>
      <c r="AA48" s="340">
        <f t="shared" si="13"/>
        <v>115.75</v>
      </c>
      <c r="AB48" s="340">
        <f t="shared" si="14"/>
        <v>65</v>
      </c>
    </row>
    <row r="49" spans="1:28">
      <c r="A49" s="174" t="s">
        <v>354</v>
      </c>
      <c r="B49" t="s">
        <v>355</v>
      </c>
      <c r="D49" s="247">
        <v>3</v>
      </c>
      <c r="E49" t="s">
        <v>336</v>
      </c>
      <c r="F49">
        <f t="shared" si="1"/>
        <v>80</v>
      </c>
      <c r="H49" s="41">
        <f t="shared" si="2"/>
        <v>209</v>
      </c>
      <c r="I49" s="41">
        <v>109</v>
      </c>
      <c r="J49" s="41">
        <v>0</v>
      </c>
      <c r="K49" s="41">
        <v>85</v>
      </c>
      <c r="M49" s="41">
        <f t="shared" si="3"/>
        <v>169</v>
      </c>
      <c r="N49" s="41">
        <v>89</v>
      </c>
      <c r="O49" s="41">
        <v>0</v>
      </c>
      <c r="P49" s="41">
        <v>75</v>
      </c>
      <c r="R49" s="339">
        <f t="shared" si="4"/>
        <v>209</v>
      </c>
      <c r="S49" s="324">
        <f t="shared" si="5"/>
        <v>109</v>
      </c>
      <c r="T49" s="324">
        <f t="shared" si="6"/>
        <v>73</v>
      </c>
      <c r="U49" s="324">
        <f t="shared" si="7"/>
        <v>76</v>
      </c>
      <c r="V49" s="339">
        <f t="shared" si="8"/>
        <v>85</v>
      </c>
      <c r="W49" s="41"/>
      <c r="X49" s="339">
        <f t="shared" si="10"/>
        <v>169</v>
      </c>
      <c r="Y49" s="339">
        <f t="shared" si="11"/>
        <v>89</v>
      </c>
      <c r="Z49" s="259">
        <f t="shared" si="12"/>
        <v>59.333333333333336</v>
      </c>
      <c r="AA49" s="339">
        <f t="shared" si="13"/>
        <v>63.25</v>
      </c>
      <c r="AB49" s="339">
        <f t="shared" si="14"/>
        <v>75</v>
      </c>
    </row>
    <row r="50" spans="1:28">
      <c r="D50" s="247">
        <v>3</v>
      </c>
      <c r="E50" s="174" t="s">
        <v>347</v>
      </c>
      <c r="F50">
        <f t="shared" si="1"/>
        <v>80</v>
      </c>
      <c r="H50" s="41">
        <f t="shared" si="2"/>
        <v>209</v>
      </c>
      <c r="I50" s="41">
        <v>109</v>
      </c>
      <c r="J50" s="41">
        <v>0</v>
      </c>
      <c r="K50" s="41">
        <v>85</v>
      </c>
      <c r="M50" s="41">
        <f t="shared" si="3"/>
        <v>149</v>
      </c>
      <c r="N50" s="41">
        <v>69</v>
      </c>
      <c r="O50" s="41">
        <v>0</v>
      </c>
      <c r="P50" s="41">
        <v>65</v>
      </c>
      <c r="R50" s="339">
        <f t="shared" si="4"/>
        <v>209</v>
      </c>
      <c r="S50" s="324">
        <f t="shared" si="5"/>
        <v>109</v>
      </c>
      <c r="T50" s="324">
        <f t="shared" si="6"/>
        <v>73</v>
      </c>
      <c r="U50" s="324">
        <f t="shared" si="7"/>
        <v>76</v>
      </c>
      <c r="V50" s="339">
        <f t="shared" si="8"/>
        <v>85</v>
      </c>
      <c r="W50" s="41"/>
      <c r="X50" s="339">
        <f t="shared" si="10"/>
        <v>149</v>
      </c>
      <c r="Y50" s="339">
        <f t="shared" si="11"/>
        <v>69</v>
      </c>
      <c r="Z50" s="259">
        <f t="shared" si="12"/>
        <v>46</v>
      </c>
      <c r="AA50" s="339">
        <f t="shared" si="13"/>
        <v>50.75</v>
      </c>
      <c r="AB50" s="339">
        <f t="shared" si="14"/>
        <v>65</v>
      </c>
    </row>
    <row r="51" spans="1:28">
      <c r="D51" s="247">
        <v>3</v>
      </c>
      <c r="E51" s="174" t="s">
        <v>348</v>
      </c>
      <c r="F51">
        <f t="shared" si="1"/>
        <v>80</v>
      </c>
      <c r="H51" s="41">
        <f t="shared" si="2"/>
        <v>229</v>
      </c>
      <c r="I51" s="41">
        <v>129</v>
      </c>
      <c r="J51" s="41">
        <v>0</v>
      </c>
      <c r="K51" s="41">
        <v>85</v>
      </c>
      <c r="M51" s="41">
        <f t="shared" si="3"/>
        <v>169</v>
      </c>
      <c r="N51" s="41">
        <v>89</v>
      </c>
      <c r="O51" s="41">
        <v>0</v>
      </c>
      <c r="P51" s="41">
        <v>65</v>
      </c>
      <c r="R51" s="339">
        <f t="shared" si="4"/>
        <v>229</v>
      </c>
      <c r="S51" s="324">
        <f t="shared" si="5"/>
        <v>129</v>
      </c>
      <c r="T51" s="324">
        <f t="shared" si="6"/>
        <v>86</v>
      </c>
      <c r="U51" s="324">
        <f t="shared" si="7"/>
        <v>86</v>
      </c>
      <c r="V51" s="339">
        <f t="shared" si="8"/>
        <v>85</v>
      </c>
      <c r="W51" s="41"/>
      <c r="X51" s="339">
        <f t="shared" si="10"/>
        <v>169</v>
      </c>
      <c r="Y51" s="339">
        <f t="shared" si="11"/>
        <v>89</v>
      </c>
      <c r="Z51" s="259">
        <f t="shared" si="12"/>
        <v>59.333333333333336</v>
      </c>
      <c r="AA51" s="339">
        <f t="shared" si="13"/>
        <v>60.75</v>
      </c>
      <c r="AB51" s="339">
        <f t="shared" si="14"/>
        <v>65</v>
      </c>
    </row>
    <row r="52" spans="1:28">
      <c r="D52" s="247">
        <v>3</v>
      </c>
      <c r="E52" t="s">
        <v>349</v>
      </c>
      <c r="F52">
        <f t="shared" si="1"/>
        <v>80</v>
      </c>
      <c r="H52" s="41">
        <f t="shared" si="2"/>
        <v>229</v>
      </c>
      <c r="I52" s="41">
        <v>129</v>
      </c>
      <c r="J52" s="41">
        <v>0</v>
      </c>
      <c r="K52" s="41">
        <v>85</v>
      </c>
      <c r="M52" s="41">
        <f t="shared" si="3"/>
        <v>189</v>
      </c>
      <c r="N52" s="41">
        <v>109</v>
      </c>
      <c r="O52" s="41">
        <v>0</v>
      </c>
      <c r="P52" s="41">
        <v>75</v>
      </c>
      <c r="R52" s="339">
        <f t="shared" si="4"/>
        <v>229</v>
      </c>
      <c r="S52" s="324">
        <f t="shared" si="5"/>
        <v>129</v>
      </c>
      <c r="T52" s="324">
        <f t="shared" si="6"/>
        <v>86</v>
      </c>
      <c r="U52" s="324">
        <f t="shared" si="7"/>
        <v>86</v>
      </c>
      <c r="V52" s="339">
        <f t="shared" si="8"/>
        <v>85</v>
      </c>
      <c r="W52" s="41"/>
      <c r="X52" s="339">
        <f t="shared" si="10"/>
        <v>189</v>
      </c>
      <c r="Y52" s="339">
        <f t="shared" si="11"/>
        <v>109</v>
      </c>
      <c r="Z52" s="259">
        <f t="shared" si="12"/>
        <v>72.666666666666671</v>
      </c>
      <c r="AA52" s="339">
        <f t="shared" si="13"/>
        <v>73.25</v>
      </c>
      <c r="AB52" s="339">
        <f t="shared" si="14"/>
        <v>75</v>
      </c>
    </row>
    <row r="53" spans="1:28">
      <c r="A53" t="s">
        <v>356</v>
      </c>
      <c r="B53" t="s">
        <v>357</v>
      </c>
      <c r="C53" s="51" t="s">
        <v>358</v>
      </c>
      <c r="D53" s="247">
        <v>3</v>
      </c>
      <c r="E53" t="s">
        <v>359</v>
      </c>
      <c r="F53">
        <f t="shared" si="1"/>
        <v>80</v>
      </c>
      <c r="H53" s="41">
        <f t="shared" si="2"/>
        <v>240</v>
      </c>
      <c r="I53" s="41">
        <v>140</v>
      </c>
      <c r="J53" s="41">
        <v>0</v>
      </c>
      <c r="K53" s="41">
        <v>85</v>
      </c>
      <c r="M53" s="41">
        <f t="shared" si="3"/>
        <v>200</v>
      </c>
      <c r="N53" s="41">
        <v>120</v>
      </c>
      <c r="O53" s="41">
        <v>0</v>
      </c>
      <c r="P53" s="41">
        <v>75</v>
      </c>
      <c r="R53" s="339">
        <f t="shared" si="4"/>
        <v>240</v>
      </c>
      <c r="S53" s="324">
        <f t="shared" si="5"/>
        <v>140</v>
      </c>
      <c r="T53" s="324">
        <f t="shared" si="6"/>
        <v>94</v>
      </c>
      <c r="U53" s="324">
        <f t="shared" si="7"/>
        <v>92</v>
      </c>
      <c r="V53" s="339">
        <f t="shared" si="8"/>
        <v>85</v>
      </c>
      <c r="W53" s="41"/>
      <c r="X53" s="339">
        <f t="shared" si="10"/>
        <v>200</v>
      </c>
      <c r="Y53" s="339">
        <f t="shared" si="11"/>
        <v>120</v>
      </c>
      <c r="Z53" s="259">
        <f t="shared" si="12"/>
        <v>80</v>
      </c>
      <c r="AA53" s="339">
        <f t="shared" si="13"/>
        <v>78.75</v>
      </c>
      <c r="AB53" s="339">
        <f t="shared" si="14"/>
        <v>75</v>
      </c>
    </row>
    <row r="54" spans="1:28">
      <c r="D54" s="247">
        <v>3</v>
      </c>
      <c r="E54" s="174" t="s">
        <v>360</v>
      </c>
      <c r="F54">
        <f t="shared" si="1"/>
        <v>80</v>
      </c>
      <c r="H54" s="41">
        <f>F54+I54+20</f>
        <v>220</v>
      </c>
      <c r="I54" s="41">
        <v>120</v>
      </c>
      <c r="J54" s="41">
        <v>0</v>
      </c>
      <c r="K54" s="41">
        <v>85</v>
      </c>
      <c r="M54" s="41">
        <f>N54+F54</f>
        <v>170</v>
      </c>
      <c r="N54" s="41">
        <v>90</v>
      </c>
      <c r="O54" s="41">
        <v>0</v>
      </c>
      <c r="P54" s="41">
        <v>70</v>
      </c>
      <c r="R54" s="339">
        <f t="shared" si="4"/>
        <v>220</v>
      </c>
      <c r="S54" s="324">
        <f t="shared" si="5"/>
        <v>120</v>
      </c>
      <c r="T54" s="324">
        <f t="shared" si="6"/>
        <v>80</v>
      </c>
      <c r="U54" s="324">
        <f t="shared" si="7"/>
        <v>82</v>
      </c>
      <c r="V54" s="339">
        <f t="shared" si="8"/>
        <v>85</v>
      </c>
      <c r="W54" s="41"/>
      <c r="X54" s="339">
        <f t="shared" si="10"/>
        <v>170</v>
      </c>
      <c r="Y54" s="339">
        <f t="shared" si="11"/>
        <v>90</v>
      </c>
      <c r="Z54" s="259">
        <f t="shared" si="12"/>
        <v>60</v>
      </c>
      <c r="AA54" s="339">
        <f t="shared" si="13"/>
        <v>62.5</v>
      </c>
      <c r="AB54" s="339">
        <f t="shared" si="14"/>
        <v>70</v>
      </c>
    </row>
    <row r="55" spans="1:28" s="335" customFormat="1">
      <c r="D55" s="340">
        <v>3</v>
      </c>
      <c r="E55" s="342" t="s">
        <v>383</v>
      </c>
      <c r="F55" s="335">
        <f t="shared" ref="F55:F61" si="17">50*(D55-1)</f>
        <v>100</v>
      </c>
      <c r="H55" s="335">
        <f>F55+I55+20</f>
        <v>240</v>
      </c>
      <c r="I55" s="335">
        <v>120</v>
      </c>
      <c r="J55" s="335">
        <v>0</v>
      </c>
      <c r="K55" s="335">
        <v>85</v>
      </c>
      <c r="M55" s="335">
        <f t="shared" si="3"/>
        <v>190</v>
      </c>
      <c r="N55" s="335">
        <v>90</v>
      </c>
      <c r="O55" s="335">
        <v>0</v>
      </c>
      <c r="P55" s="335">
        <v>65</v>
      </c>
      <c r="R55" s="339">
        <f t="shared" si="4"/>
        <v>240</v>
      </c>
      <c r="S55" s="324">
        <f t="shared" si="5"/>
        <v>120</v>
      </c>
      <c r="T55" s="324">
        <f t="shared" si="6"/>
        <v>80</v>
      </c>
      <c r="U55" s="324">
        <f t="shared" si="7"/>
        <v>82</v>
      </c>
      <c r="V55" s="339">
        <f t="shared" si="8"/>
        <v>85</v>
      </c>
      <c r="X55" s="339">
        <f t="shared" si="10"/>
        <v>190</v>
      </c>
      <c r="Y55" s="339">
        <f t="shared" si="11"/>
        <v>90</v>
      </c>
      <c r="Z55" s="259">
        <f t="shared" si="12"/>
        <v>60</v>
      </c>
      <c r="AA55" s="339">
        <f t="shared" si="13"/>
        <v>61.25</v>
      </c>
      <c r="AB55" s="339">
        <f t="shared" si="14"/>
        <v>65</v>
      </c>
    </row>
    <row r="56" spans="1:28" s="335" customFormat="1">
      <c r="D56" s="340">
        <v>3</v>
      </c>
      <c r="E56" s="342" t="s">
        <v>384</v>
      </c>
      <c r="F56" s="335">
        <f t="shared" si="17"/>
        <v>100</v>
      </c>
      <c r="H56" s="335">
        <f t="shared" ref="H56:H61" si="18">F56+I56+20</f>
        <v>260</v>
      </c>
      <c r="I56" s="335">
        <v>140</v>
      </c>
      <c r="J56" s="335">
        <v>0</v>
      </c>
      <c r="K56" s="335">
        <v>85</v>
      </c>
      <c r="M56" s="335">
        <f t="shared" si="3"/>
        <v>220</v>
      </c>
      <c r="N56" s="335">
        <v>120</v>
      </c>
      <c r="O56" s="335">
        <v>0</v>
      </c>
      <c r="P56" s="335">
        <v>75</v>
      </c>
      <c r="R56" s="339">
        <f t="shared" si="4"/>
        <v>260</v>
      </c>
      <c r="S56" s="324">
        <f t="shared" si="5"/>
        <v>140</v>
      </c>
      <c r="T56" s="324">
        <f t="shared" si="6"/>
        <v>94</v>
      </c>
      <c r="U56" s="324">
        <f t="shared" si="7"/>
        <v>92</v>
      </c>
      <c r="V56" s="339">
        <f t="shared" si="8"/>
        <v>85</v>
      </c>
      <c r="X56" s="339">
        <f t="shared" si="10"/>
        <v>220</v>
      </c>
      <c r="Y56" s="339">
        <f t="shared" si="11"/>
        <v>120</v>
      </c>
      <c r="Z56" s="259">
        <f t="shared" si="12"/>
        <v>80</v>
      </c>
      <c r="AA56" s="339">
        <f t="shared" si="13"/>
        <v>78.75</v>
      </c>
      <c r="AB56" s="339">
        <f t="shared" si="14"/>
        <v>75</v>
      </c>
    </row>
    <row r="57" spans="1:28" s="335" customFormat="1">
      <c r="A57" s="335" t="s">
        <v>385</v>
      </c>
      <c r="B57" s="335" t="s">
        <v>386</v>
      </c>
      <c r="C57" s="335" t="s">
        <v>387</v>
      </c>
      <c r="D57" s="340">
        <v>3</v>
      </c>
      <c r="E57" s="342" t="s">
        <v>404</v>
      </c>
      <c r="F57" s="335">
        <f t="shared" si="17"/>
        <v>100</v>
      </c>
      <c r="H57" s="335">
        <f t="shared" si="18"/>
        <v>288</v>
      </c>
      <c r="I57" s="335">
        <v>168</v>
      </c>
      <c r="J57" s="335">
        <v>0</v>
      </c>
      <c r="K57" s="335">
        <v>85</v>
      </c>
      <c r="M57" s="335">
        <f t="shared" si="3"/>
        <v>248</v>
      </c>
      <c r="N57" s="335">
        <v>148</v>
      </c>
      <c r="O57" s="335">
        <v>0</v>
      </c>
      <c r="P57" s="335">
        <v>75</v>
      </c>
      <c r="R57" s="340">
        <f t="shared" si="4"/>
        <v>288</v>
      </c>
      <c r="S57" s="335">
        <f t="shared" si="5"/>
        <v>168</v>
      </c>
      <c r="T57" s="335">
        <f t="shared" si="6"/>
        <v>112</v>
      </c>
      <c r="U57" s="335">
        <f t="shared" si="7"/>
        <v>106</v>
      </c>
      <c r="V57" s="340">
        <f t="shared" si="8"/>
        <v>85</v>
      </c>
      <c r="X57" s="340">
        <f t="shared" si="10"/>
        <v>248</v>
      </c>
      <c r="Y57" s="340">
        <f t="shared" si="11"/>
        <v>148</v>
      </c>
      <c r="Z57" s="341">
        <f t="shared" si="12"/>
        <v>98.666666666666671</v>
      </c>
      <c r="AA57" s="340">
        <f t="shared" si="13"/>
        <v>92.75</v>
      </c>
      <c r="AB57" s="340">
        <f t="shared" si="14"/>
        <v>75</v>
      </c>
    </row>
    <row r="58" spans="1:28" s="335" customFormat="1">
      <c r="D58" s="340">
        <v>3</v>
      </c>
      <c r="E58" s="342" t="s">
        <v>388</v>
      </c>
      <c r="F58" s="335">
        <f t="shared" si="17"/>
        <v>100</v>
      </c>
      <c r="H58" s="335">
        <f t="shared" si="18"/>
        <v>288</v>
      </c>
      <c r="I58" s="335">
        <v>168</v>
      </c>
      <c r="J58" s="335">
        <v>0</v>
      </c>
      <c r="K58" s="335">
        <v>85</v>
      </c>
      <c r="M58" s="335">
        <f t="shared" si="3"/>
        <v>208</v>
      </c>
      <c r="N58" s="335">
        <v>108</v>
      </c>
      <c r="O58" s="335">
        <v>0</v>
      </c>
      <c r="P58" s="335">
        <v>65</v>
      </c>
      <c r="R58" s="340">
        <f t="shared" si="4"/>
        <v>288</v>
      </c>
      <c r="S58" s="335">
        <f t="shared" si="5"/>
        <v>168</v>
      </c>
      <c r="T58" s="335">
        <f t="shared" si="6"/>
        <v>112</v>
      </c>
      <c r="U58" s="335">
        <f t="shared" si="7"/>
        <v>106</v>
      </c>
      <c r="V58" s="340">
        <f t="shared" si="8"/>
        <v>85</v>
      </c>
      <c r="X58" s="340">
        <f t="shared" si="10"/>
        <v>208</v>
      </c>
      <c r="Y58" s="340">
        <f t="shared" si="11"/>
        <v>108</v>
      </c>
      <c r="Z58" s="341">
        <f t="shared" si="12"/>
        <v>72</v>
      </c>
      <c r="AA58" s="340">
        <f t="shared" si="13"/>
        <v>70.25</v>
      </c>
      <c r="AB58" s="340">
        <f t="shared" si="14"/>
        <v>65</v>
      </c>
    </row>
    <row r="59" spans="1:28" s="335" customFormat="1" ht="15.75">
      <c r="A59" s="335" t="s">
        <v>385</v>
      </c>
      <c r="B59" s="335" t="s">
        <v>389</v>
      </c>
      <c r="C59" s="343" t="s">
        <v>390</v>
      </c>
      <c r="D59" s="340">
        <v>3</v>
      </c>
      <c r="E59" s="342" t="s">
        <v>405</v>
      </c>
      <c r="F59" s="335">
        <f t="shared" si="17"/>
        <v>100</v>
      </c>
      <c r="H59" s="335">
        <f t="shared" si="18"/>
        <v>288</v>
      </c>
      <c r="I59" s="335">
        <v>168</v>
      </c>
      <c r="J59" s="335">
        <v>0</v>
      </c>
      <c r="K59" s="335">
        <v>85</v>
      </c>
      <c r="M59" s="335">
        <f t="shared" si="3"/>
        <v>248</v>
      </c>
      <c r="N59" s="335">
        <v>148</v>
      </c>
      <c r="O59" s="335">
        <v>0</v>
      </c>
      <c r="P59" s="335">
        <v>75</v>
      </c>
      <c r="R59" s="340">
        <f t="shared" si="4"/>
        <v>288</v>
      </c>
      <c r="S59" s="335">
        <f t="shared" si="5"/>
        <v>168</v>
      </c>
      <c r="T59" s="335">
        <f t="shared" si="6"/>
        <v>112</v>
      </c>
      <c r="U59" s="335">
        <f t="shared" si="7"/>
        <v>106</v>
      </c>
      <c r="V59" s="340">
        <f t="shared" si="8"/>
        <v>85</v>
      </c>
      <c r="X59" s="340">
        <f t="shared" si="10"/>
        <v>248</v>
      </c>
      <c r="Y59" s="340">
        <f t="shared" si="11"/>
        <v>148</v>
      </c>
      <c r="Z59" s="341">
        <f t="shared" si="12"/>
        <v>98.666666666666671</v>
      </c>
      <c r="AA59" s="340">
        <f t="shared" si="13"/>
        <v>92.75</v>
      </c>
      <c r="AB59" s="340">
        <f t="shared" si="14"/>
        <v>75</v>
      </c>
    </row>
    <row r="60" spans="1:28" s="335" customFormat="1">
      <c r="D60" s="340">
        <v>3</v>
      </c>
      <c r="E60" s="342" t="s">
        <v>388</v>
      </c>
      <c r="F60" s="335">
        <f t="shared" si="17"/>
        <v>100</v>
      </c>
      <c r="H60" s="335">
        <f t="shared" si="18"/>
        <v>288</v>
      </c>
      <c r="I60" s="335">
        <v>168</v>
      </c>
      <c r="J60" s="335">
        <v>0</v>
      </c>
      <c r="K60" s="335">
        <v>85</v>
      </c>
      <c r="M60" s="335">
        <f t="shared" si="3"/>
        <v>228</v>
      </c>
      <c r="N60" s="335">
        <v>128</v>
      </c>
      <c r="O60" s="335">
        <v>0</v>
      </c>
      <c r="P60" s="335">
        <v>65</v>
      </c>
      <c r="R60" s="340">
        <f t="shared" si="4"/>
        <v>288</v>
      </c>
      <c r="S60" s="335">
        <f t="shared" si="5"/>
        <v>168</v>
      </c>
      <c r="T60" s="335">
        <f t="shared" si="6"/>
        <v>112</v>
      </c>
      <c r="U60" s="335">
        <f t="shared" si="7"/>
        <v>106</v>
      </c>
      <c r="V60" s="340">
        <f t="shared" si="8"/>
        <v>85</v>
      </c>
      <c r="X60" s="340">
        <f t="shared" si="10"/>
        <v>228</v>
      </c>
      <c r="Y60" s="340">
        <f t="shared" si="11"/>
        <v>128</v>
      </c>
      <c r="Z60" s="341">
        <f t="shared" si="12"/>
        <v>85.333333333333329</v>
      </c>
      <c r="AA60" s="340">
        <f t="shared" si="13"/>
        <v>80.25</v>
      </c>
      <c r="AB60" s="340">
        <f t="shared" si="14"/>
        <v>65</v>
      </c>
    </row>
    <row r="61" spans="1:28" s="335" customFormat="1" ht="15.75">
      <c r="A61" s="335" t="s">
        <v>385</v>
      </c>
      <c r="B61" s="335" t="s">
        <v>391</v>
      </c>
      <c r="C61" s="343" t="s">
        <v>392</v>
      </c>
      <c r="D61" s="340">
        <v>4</v>
      </c>
      <c r="E61" s="342" t="s">
        <v>406</v>
      </c>
      <c r="F61" s="335">
        <f t="shared" si="17"/>
        <v>150</v>
      </c>
      <c r="H61" s="335">
        <f t="shared" si="18"/>
        <v>448</v>
      </c>
      <c r="I61" s="335">
        <v>278</v>
      </c>
      <c r="J61" s="335">
        <v>0</v>
      </c>
      <c r="K61" s="335">
        <v>178</v>
      </c>
      <c r="M61" s="335">
        <f t="shared" ref="M61:M62" si="19">N61+F61</f>
        <v>348</v>
      </c>
      <c r="N61" s="335">
        <v>198</v>
      </c>
      <c r="O61" s="335">
        <v>0</v>
      </c>
      <c r="P61" s="335">
        <v>138</v>
      </c>
      <c r="R61" s="340">
        <f t="shared" si="4"/>
        <v>448</v>
      </c>
      <c r="S61" s="335">
        <f t="shared" si="5"/>
        <v>278</v>
      </c>
      <c r="T61" s="335">
        <f t="shared" si="6"/>
        <v>186</v>
      </c>
      <c r="U61" s="335">
        <f t="shared" si="7"/>
        <v>184</v>
      </c>
      <c r="V61" s="340">
        <f t="shared" si="8"/>
        <v>178</v>
      </c>
      <c r="X61" s="340">
        <f t="shared" si="10"/>
        <v>348</v>
      </c>
      <c r="Y61" s="340">
        <f t="shared" si="11"/>
        <v>198</v>
      </c>
      <c r="Z61" s="341">
        <f t="shared" si="12"/>
        <v>132</v>
      </c>
      <c r="AA61" s="340">
        <f t="shared" si="13"/>
        <v>133.5</v>
      </c>
      <c r="AB61" s="340">
        <f t="shared" si="14"/>
        <v>138</v>
      </c>
    </row>
    <row r="62" spans="1:28" s="256" customFormat="1">
      <c r="E62" s="260"/>
      <c r="M62" s="258">
        <f t="shared" si="19"/>
        <v>0</v>
      </c>
      <c r="R62" s="257"/>
    </row>
    <row r="63" spans="1:28">
      <c r="A63" s="4"/>
      <c r="B63" s="4"/>
      <c r="C63" s="4"/>
      <c r="D63" s="4"/>
      <c r="E63" s="4"/>
      <c r="F63" s="4"/>
      <c r="G63" s="4"/>
      <c r="H63" s="248" t="s">
        <v>70</v>
      </c>
      <c r="I63" s="248"/>
      <c r="J63" s="248"/>
      <c r="K63" s="248" t="s">
        <v>361</v>
      </c>
      <c r="L63" s="248"/>
      <c r="R63" s="251"/>
    </row>
    <row r="64" spans="1:28">
      <c r="A64" s="4"/>
      <c r="B64" s="4"/>
      <c r="C64" s="4"/>
      <c r="D64" s="4"/>
      <c r="E64" s="4"/>
      <c r="F64" s="4"/>
      <c r="G64" s="4"/>
      <c r="H64" s="248" t="s">
        <v>362</v>
      </c>
      <c r="I64" s="248" t="s">
        <v>333</v>
      </c>
      <c r="J64" s="248" t="s">
        <v>363</v>
      </c>
      <c r="K64" s="248" t="s">
        <v>362</v>
      </c>
      <c r="L64" s="248" t="s">
        <v>333</v>
      </c>
      <c r="R64" s="251"/>
    </row>
    <row r="65" spans="1:18">
      <c r="A65" s="4" t="s">
        <v>364</v>
      </c>
      <c r="B65" s="4" t="s">
        <v>224</v>
      </c>
      <c r="C65" s="253" t="s">
        <v>365</v>
      </c>
      <c r="D65" s="248">
        <v>1</v>
      </c>
      <c r="E65" s="254" t="s">
        <v>366</v>
      </c>
      <c r="F65" s="4"/>
      <c r="G65" s="4"/>
      <c r="H65" s="179">
        <v>105</v>
      </c>
      <c r="I65" s="179">
        <v>105</v>
      </c>
      <c r="J65" s="149"/>
      <c r="K65" s="179">
        <v>80</v>
      </c>
      <c r="L65" s="179">
        <v>80</v>
      </c>
      <c r="R65" s="251"/>
    </row>
    <row r="66" spans="1:18">
      <c r="A66" s="4"/>
      <c r="B66" s="4"/>
      <c r="C66" s="4"/>
      <c r="D66" s="4"/>
      <c r="E66" s="255" t="s">
        <v>367</v>
      </c>
      <c r="F66" s="4"/>
      <c r="G66" s="4"/>
      <c r="H66" s="179">
        <v>105</v>
      </c>
      <c r="I66" s="179">
        <v>105</v>
      </c>
      <c r="J66" s="149"/>
      <c r="K66" s="179">
        <v>90</v>
      </c>
      <c r="L66" s="179">
        <v>90</v>
      </c>
      <c r="R66" s="251"/>
    </row>
    <row r="67" spans="1:18">
      <c r="A67" s="4"/>
      <c r="B67" s="4"/>
      <c r="C67" s="4"/>
      <c r="D67" s="4"/>
      <c r="E67" s="4"/>
      <c r="F67" s="4"/>
      <c r="G67" s="4"/>
      <c r="H67" s="179"/>
      <c r="I67" s="179"/>
      <c r="J67" s="149"/>
      <c r="K67" s="179"/>
      <c r="L67" s="179"/>
      <c r="R67" s="251"/>
    </row>
    <row r="68" spans="1:18">
      <c r="A68" s="4" t="s">
        <v>368</v>
      </c>
      <c r="B68" s="4" t="s">
        <v>223</v>
      </c>
      <c r="C68" s="253" t="s">
        <v>369</v>
      </c>
      <c r="D68" s="248">
        <v>1</v>
      </c>
      <c r="E68" s="254" t="s">
        <v>366</v>
      </c>
      <c r="F68" s="4"/>
      <c r="G68" s="4"/>
      <c r="H68" s="179">
        <v>65</v>
      </c>
      <c r="I68" s="179">
        <v>65</v>
      </c>
      <c r="J68" s="149"/>
      <c r="K68" s="179">
        <v>40</v>
      </c>
      <c r="L68" s="179">
        <v>40</v>
      </c>
      <c r="R68" s="251"/>
    </row>
    <row r="69" spans="1:18">
      <c r="A69" s="4"/>
      <c r="B69" s="4"/>
      <c r="C69" s="4"/>
      <c r="D69" s="4"/>
      <c r="E69" s="255" t="s">
        <v>367</v>
      </c>
      <c r="F69" s="4"/>
      <c r="G69" s="4"/>
      <c r="H69" s="179">
        <v>65</v>
      </c>
      <c r="I69" s="179">
        <v>65</v>
      </c>
      <c r="J69" s="149"/>
      <c r="K69" s="179">
        <v>50</v>
      </c>
      <c r="L69" s="179">
        <v>50</v>
      </c>
      <c r="R69" s="251"/>
    </row>
    <row r="70" spans="1:18">
      <c r="A70" s="4" t="s">
        <v>370</v>
      </c>
      <c r="B70" s="4" t="s">
        <v>213</v>
      </c>
      <c r="C70" s="4" t="s">
        <v>371</v>
      </c>
      <c r="D70" s="248">
        <v>1</v>
      </c>
      <c r="E70" s="254" t="s">
        <v>372</v>
      </c>
      <c r="F70" s="4"/>
      <c r="G70" s="4"/>
      <c r="H70" s="179">
        <v>100</v>
      </c>
      <c r="I70" s="179">
        <v>95</v>
      </c>
      <c r="J70" s="149"/>
      <c r="K70" s="179">
        <v>90</v>
      </c>
      <c r="L70" s="179">
        <v>85</v>
      </c>
      <c r="R70" s="251"/>
    </row>
    <row r="71" spans="1:18">
      <c r="A71" s="4" t="s">
        <v>373</v>
      </c>
      <c r="B71" s="4" t="s">
        <v>214</v>
      </c>
      <c r="C71" s="4" t="s">
        <v>374</v>
      </c>
      <c r="D71" s="248">
        <v>1</v>
      </c>
      <c r="E71" s="254" t="s">
        <v>372</v>
      </c>
      <c r="F71" s="4"/>
      <c r="G71" s="4"/>
      <c r="H71" s="179">
        <v>100</v>
      </c>
      <c r="I71" s="179">
        <v>95</v>
      </c>
      <c r="J71" s="149"/>
      <c r="K71" s="179">
        <v>90</v>
      </c>
      <c r="L71" s="179">
        <v>85</v>
      </c>
      <c r="R71" s="251"/>
    </row>
    <row r="72" spans="1:18">
      <c r="A72" s="4" t="s">
        <v>375</v>
      </c>
      <c r="B72" s="4" t="s">
        <v>215</v>
      </c>
      <c r="C72" s="4" t="s">
        <v>376</v>
      </c>
      <c r="D72" s="248">
        <v>1</v>
      </c>
      <c r="E72" s="254" t="s">
        <v>372</v>
      </c>
      <c r="F72" s="4"/>
      <c r="G72" s="4"/>
      <c r="H72" s="179">
        <v>100</v>
      </c>
      <c r="I72" s="179">
        <v>95</v>
      </c>
      <c r="J72" s="149"/>
      <c r="K72" s="179">
        <v>90</v>
      </c>
      <c r="L72" s="179">
        <v>85</v>
      </c>
      <c r="R72" s="251"/>
    </row>
    <row r="73" spans="1:18">
      <c r="A73" s="254" t="s">
        <v>354</v>
      </c>
      <c r="B73" s="4" t="s">
        <v>377</v>
      </c>
      <c r="C73" s="4" t="s">
        <v>378</v>
      </c>
      <c r="D73" s="248">
        <v>1</v>
      </c>
      <c r="E73" s="254" t="s">
        <v>372</v>
      </c>
      <c r="F73" s="4"/>
      <c r="G73" s="4"/>
      <c r="H73" s="179">
        <v>100</v>
      </c>
      <c r="I73" s="179">
        <v>95</v>
      </c>
      <c r="J73" s="149"/>
      <c r="K73" s="179">
        <v>90</v>
      </c>
      <c r="L73" s="179">
        <v>85</v>
      </c>
      <c r="R73" s="251"/>
    </row>
    <row r="74" spans="1:18">
      <c r="A74" s="4" t="s">
        <v>379</v>
      </c>
      <c r="B74" s="4" t="s">
        <v>216</v>
      </c>
      <c r="C74" s="4" t="s">
        <v>380</v>
      </c>
      <c r="D74" s="248">
        <v>1</v>
      </c>
      <c r="E74" s="254" t="s">
        <v>372</v>
      </c>
      <c r="F74" s="4"/>
      <c r="G74" s="4"/>
      <c r="H74" s="179">
        <v>65</v>
      </c>
      <c r="I74" s="179">
        <v>60</v>
      </c>
      <c r="J74" s="248"/>
      <c r="K74" s="179">
        <v>55</v>
      </c>
      <c r="L74" s="179">
        <v>50</v>
      </c>
      <c r="R74" s="251"/>
    </row>
    <row r="75" spans="1:18">
      <c r="A75" s="4" t="s">
        <v>381</v>
      </c>
      <c r="B75" s="4" t="s">
        <v>217</v>
      </c>
      <c r="C75" s="4" t="s">
        <v>382</v>
      </c>
      <c r="D75" s="248">
        <v>1</v>
      </c>
      <c r="E75" s="254" t="s">
        <v>372</v>
      </c>
      <c r="F75" s="4"/>
      <c r="G75" s="4"/>
      <c r="H75" s="179">
        <v>65</v>
      </c>
      <c r="I75" s="179">
        <v>60</v>
      </c>
      <c r="J75" s="248"/>
      <c r="K75" s="179">
        <v>55</v>
      </c>
      <c r="L75" s="179">
        <v>50</v>
      </c>
      <c r="R75" s="251"/>
    </row>
    <row r="76" spans="1:18">
      <c r="R76" s="251"/>
    </row>
    <row r="77" spans="1:18">
      <c r="R77" s="251"/>
    </row>
    <row r="78" spans="1:18">
      <c r="R78" s="251"/>
    </row>
    <row r="79" spans="1:18">
      <c r="R79" s="251"/>
    </row>
    <row r="80" spans="1:18">
      <c r="R80" s="251"/>
    </row>
  </sheetData>
  <hyperlinks>
    <hyperlink ref="C71" r:id="rId1" display="http://www.usitrip.com/dishini-luoshanji-1d-lvyou.html"/>
    <hyperlink ref="C72" r:id="rId2" display="http://www.usitrip.com/haiyangshijie-shengdiyage-1d-lvyou.html"/>
    <hyperlink ref="C74" r:id="rId3" display="http://www.usitrip.com/luoshanji-shengtamonika-1d-lvyou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洛杉矶参团- 2N LAS </vt:lpstr>
      <vt:lpstr>B-洛杉矶入团-3N LAS</vt:lpstr>
      <vt:lpstr>SFO 参团</vt:lpstr>
      <vt:lpstr>拉斯维加斯参团</vt:lpstr>
      <vt:lpstr>黄石</vt:lpstr>
      <vt:lpstr>黄石2014早来鸟计划</vt:lpstr>
      <vt:lpstr>local tour</vt:lpstr>
      <vt:lpstr>Local 团 （10-15 to 12-15) 和节日价格 </vt:lpstr>
      <vt:lpstr>黄石!OLE_LINK2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2012-01-26T16:40:22Z</dcterms:created>
  <dcterms:modified xsi:type="dcterms:W3CDTF">2013-12-12T21:58:07Z</dcterms:modified>
</cp:coreProperties>
</file>