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28755" windowHeight="12525" activeTab="3"/>
  </bookViews>
  <sheets>
    <sheet name="洛杉矶参团- 2N LAS " sheetId="2" r:id="rId1"/>
    <sheet name="SFO 参团" sheetId="3" r:id="rId2"/>
    <sheet name="拉斯维加斯参团" sheetId="4" r:id="rId3"/>
    <sheet name="黄石团" sheetId="5" r:id="rId4"/>
  </sheets>
  <calcPr calcId="145621"/>
</workbook>
</file>

<file path=xl/calcChain.xml><?xml version="1.0" encoding="utf-8"?>
<calcChain xmlns="http://schemas.openxmlformats.org/spreadsheetml/2006/main">
  <c r="J7" i="5" l="1"/>
  <c r="J8" i="5"/>
  <c r="J9" i="5"/>
  <c r="J10" i="5"/>
  <c r="J6" i="5"/>
  <c r="P10" i="5" l="1"/>
  <c r="S9" i="5"/>
  <c r="L6" i="5" l="1"/>
  <c r="R8" i="5" l="1"/>
  <c r="X8" i="5"/>
  <c r="W7" i="5"/>
  <c r="X7" i="5"/>
  <c r="Y7" i="5"/>
  <c r="W8" i="5"/>
  <c r="Y8" i="5"/>
  <c r="W9" i="5"/>
  <c r="X9" i="5"/>
  <c r="Y9" i="5"/>
  <c r="W10" i="5"/>
  <c r="X10" i="5"/>
  <c r="Y10" i="5"/>
  <c r="X6" i="5"/>
  <c r="Y6" i="5"/>
  <c r="V7" i="5"/>
  <c r="V8" i="5"/>
  <c r="V9" i="5"/>
  <c r="V10" i="5"/>
  <c r="W6" i="5"/>
  <c r="V6" i="5"/>
  <c r="P8" i="5"/>
  <c r="P7" i="5"/>
  <c r="P6" i="5"/>
  <c r="S7" i="5"/>
  <c r="S8" i="5"/>
  <c r="S10" i="5"/>
  <c r="S6" i="5"/>
  <c r="R7" i="5"/>
  <c r="R9" i="5"/>
  <c r="R10" i="5"/>
  <c r="R6" i="5"/>
  <c r="Q7" i="5"/>
  <c r="Q8" i="5"/>
  <c r="Q9" i="5"/>
  <c r="Q10" i="5"/>
  <c r="Q6" i="5"/>
  <c r="P9" i="5"/>
  <c r="N7" i="5"/>
  <c r="N8" i="5"/>
  <c r="N9" i="5"/>
  <c r="N10" i="5"/>
  <c r="N6" i="5"/>
  <c r="M7" i="5"/>
  <c r="M8" i="5"/>
  <c r="M9" i="5"/>
  <c r="M10" i="5"/>
  <c r="M6" i="5"/>
  <c r="L7" i="5"/>
  <c r="K7" i="5"/>
  <c r="K8" i="5"/>
  <c r="K9" i="5"/>
  <c r="K10" i="5"/>
  <c r="K6" i="5"/>
  <c r="AE11" i="4" l="1"/>
  <c r="AD11" i="4"/>
  <c r="AC11" i="4"/>
  <c r="AB11" i="4"/>
  <c r="AA11" i="4"/>
  <c r="AE10" i="4"/>
  <c r="AD10" i="4"/>
  <c r="AC10" i="4"/>
  <c r="AB10" i="4"/>
  <c r="AA10" i="4"/>
  <c r="AC9" i="4"/>
  <c r="AC8" i="4"/>
  <c r="AB8" i="4"/>
  <c r="AA8" i="4"/>
  <c r="AC7" i="4"/>
  <c r="AE5" i="4"/>
  <c r="AD5" i="4"/>
  <c r="AC5" i="4"/>
  <c r="AB5" i="4"/>
  <c r="AA5" i="4"/>
  <c r="AJ5" i="4"/>
  <c r="AI5" i="4"/>
  <c r="AH5" i="4"/>
  <c r="AG5" i="4"/>
  <c r="AK10" i="4"/>
  <c r="AJ10" i="4"/>
  <c r="AI10" i="4"/>
  <c r="AH10" i="4"/>
  <c r="AG10" i="4"/>
  <c r="AE6" i="4"/>
  <c r="N6" i="2"/>
  <c r="AB6" i="4"/>
  <c r="AK11" i="4"/>
  <c r="AJ11" i="4"/>
  <c r="AI11" i="4"/>
  <c r="AH11" i="4"/>
  <c r="AG11" i="4"/>
  <c r="AK9" i="4"/>
  <c r="AJ9" i="4"/>
  <c r="AI9" i="4"/>
  <c r="AH9" i="4"/>
  <c r="AG9" i="4"/>
  <c r="AK8" i="4"/>
  <c r="AJ8" i="4"/>
  <c r="AI8" i="4"/>
  <c r="AH8" i="4"/>
  <c r="AG8" i="4"/>
  <c r="AK7" i="4"/>
  <c r="AJ7" i="4"/>
  <c r="AI7" i="4"/>
  <c r="AH7" i="4"/>
  <c r="AG7" i="4"/>
  <c r="AK6" i="4"/>
  <c r="AJ6" i="4"/>
  <c r="AI6" i="4"/>
  <c r="AH6" i="4"/>
  <c r="AG6" i="4"/>
  <c r="AD6" i="4"/>
  <c r="AC6" i="4"/>
  <c r="AA6" i="4"/>
  <c r="AA7" i="4"/>
  <c r="AB7" i="4"/>
  <c r="AD7" i="4"/>
  <c r="AE7" i="4"/>
  <c r="AD8" i="4"/>
  <c r="AE8" i="4"/>
  <c r="AA9" i="4"/>
  <c r="AB9" i="4"/>
  <c r="AD9" i="4"/>
  <c r="AE9" i="4"/>
  <c r="AK5" i="4"/>
  <c r="AG9" i="3"/>
  <c r="AH9" i="3"/>
  <c r="AI9" i="3"/>
  <c r="AJ9" i="3"/>
  <c r="AK9" i="3"/>
  <c r="AG10" i="3"/>
  <c r="AH10" i="3"/>
  <c r="AI10" i="3"/>
  <c r="AJ10" i="3"/>
  <c r="AK10" i="3"/>
  <c r="AG11" i="3"/>
  <c r="AH11" i="3"/>
  <c r="AI11" i="3"/>
  <c r="AJ11" i="3"/>
  <c r="AK11" i="3"/>
  <c r="AA9" i="3"/>
  <c r="AB9" i="3"/>
  <c r="AC9" i="3"/>
  <c r="AD9" i="3"/>
  <c r="AE9" i="3"/>
  <c r="AA10" i="3"/>
  <c r="AB10" i="3"/>
  <c r="AC10" i="3"/>
  <c r="AD10" i="3"/>
  <c r="AE10" i="3"/>
  <c r="AA11" i="3"/>
  <c r="AB11" i="3"/>
  <c r="AC11" i="3"/>
  <c r="AD11" i="3"/>
  <c r="AE11" i="3"/>
  <c r="AK6" i="2" l="1"/>
  <c r="AJ6" i="2"/>
  <c r="AI6" i="2"/>
  <c r="AH7" i="2"/>
  <c r="AI7" i="2"/>
  <c r="AJ7" i="2"/>
  <c r="AK7" i="2"/>
  <c r="AL7" i="2"/>
  <c r="AH8" i="2"/>
  <c r="AI8" i="2"/>
  <c r="AJ8" i="2"/>
  <c r="AK8" i="2"/>
  <c r="AL8" i="2"/>
  <c r="AH9" i="2"/>
  <c r="AI9" i="2"/>
  <c r="AJ9" i="2"/>
  <c r="AK9" i="2"/>
  <c r="AL9" i="2"/>
  <c r="AH15" i="2"/>
  <c r="AI15" i="2"/>
  <c r="AJ15" i="2"/>
  <c r="AK15" i="2"/>
  <c r="AL15" i="2"/>
  <c r="AH16" i="2"/>
  <c r="AI16" i="2"/>
  <c r="AJ16" i="2"/>
  <c r="AK16" i="2"/>
  <c r="AL16" i="2"/>
  <c r="AH17" i="2"/>
  <c r="AI17" i="2"/>
  <c r="AJ17" i="2"/>
  <c r="AK17" i="2"/>
  <c r="AL17" i="2"/>
  <c r="AH18" i="2"/>
  <c r="AI18" i="2"/>
  <c r="AJ18" i="2"/>
  <c r="AK18" i="2"/>
  <c r="AL18" i="2"/>
  <c r="AL6" i="2"/>
  <c r="AH6" i="2"/>
  <c r="AC8" i="2"/>
  <c r="AF7" i="2"/>
  <c r="AC7" i="2"/>
  <c r="AD7" i="2"/>
  <c r="AE7" i="2"/>
  <c r="AD8" i="2"/>
  <c r="AE8" i="2"/>
  <c r="AF8" i="2"/>
  <c r="AC9" i="2"/>
  <c r="AD9" i="2"/>
  <c r="AE9" i="2"/>
  <c r="AF9" i="2"/>
  <c r="AC15" i="2"/>
  <c r="AD15" i="2"/>
  <c r="AE15" i="2"/>
  <c r="AF15" i="2"/>
  <c r="AC16" i="2"/>
  <c r="AD16" i="2"/>
  <c r="AE16" i="2"/>
  <c r="AF16" i="2"/>
  <c r="AC17" i="2"/>
  <c r="AD17" i="2"/>
  <c r="AE17" i="2"/>
  <c r="AF17" i="2"/>
  <c r="AC18" i="2"/>
  <c r="AD18" i="2"/>
  <c r="AE18" i="2"/>
  <c r="AF18" i="2"/>
  <c r="AB7" i="2"/>
  <c r="AB8" i="2"/>
  <c r="AB9" i="2"/>
  <c r="AB15" i="2"/>
  <c r="AB16" i="2"/>
  <c r="AB17" i="2"/>
  <c r="AB18" i="2"/>
  <c r="AE6" i="2"/>
  <c r="AF6" i="2"/>
  <c r="AD6" i="2"/>
  <c r="AC6" i="2"/>
  <c r="AB6" i="2"/>
  <c r="W5" i="4" l="1"/>
  <c r="X5" i="4"/>
  <c r="Q11" i="4"/>
  <c r="Q10" i="4"/>
  <c r="Q9" i="4"/>
  <c r="Q8" i="4"/>
  <c r="Q7" i="4"/>
  <c r="Q5" i="4"/>
  <c r="V5" i="4"/>
  <c r="U5" i="4"/>
  <c r="T6" i="4"/>
  <c r="T5" i="4"/>
  <c r="O5" i="4"/>
  <c r="N11" i="4"/>
  <c r="N10" i="4"/>
  <c r="N9" i="4"/>
  <c r="N8" i="4"/>
  <c r="N5" i="4"/>
  <c r="I8" i="4"/>
  <c r="K8" i="4"/>
  <c r="K6" i="4"/>
  <c r="K7" i="4"/>
  <c r="K9" i="4"/>
  <c r="K10" i="4"/>
  <c r="K11" i="4"/>
  <c r="K5" i="4"/>
  <c r="Q14" i="2"/>
  <c r="Q12" i="2"/>
  <c r="O6" i="2"/>
  <c r="I6" i="2"/>
  <c r="W11" i="3"/>
  <c r="Q9" i="3"/>
  <c r="W9" i="3"/>
  <c r="W8" i="3"/>
  <c r="W7" i="3"/>
  <c r="W6" i="3"/>
  <c r="V11" i="3"/>
  <c r="V10" i="3"/>
  <c r="V8" i="3"/>
  <c r="V9" i="3"/>
  <c r="P7" i="3"/>
  <c r="V7" i="3"/>
  <c r="V6" i="3"/>
  <c r="I11" i="3"/>
  <c r="I10" i="3"/>
  <c r="I9" i="3"/>
  <c r="I8" i="3"/>
  <c r="I7" i="3"/>
  <c r="I6" i="3"/>
  <c r="N6" i="3"/>
  <c r="T9" i="3"/>
  <c r="T8" i="3"/>
  <c r="T7" i="3"/>
  <c r="T6" i="3"/>
  <c r="R6" i="3"/>
  <c r="Q11" i="3"/>
  <c r="Q10" i="3"/>
  <c r="Q8" i="3"/>
  <c r="Q6" i="3"/>
  <c r="P6" i="3"/>
  <c r="K6" i="3"/>
  <c r="U6" i="4" l="1"/>
  <c r="V6" i="4"/>
  <c r="X6" i="4" s="1"/>
  <c r="W6" i="4"/>
  <c r="U7" i="4"/>
  <c r="V7" i="4"/>
  <c r="X7" i="4" s="1"/>
  <c r="W7" i="4"/>
  <c r="U8" i="4"/>
  <c r="V8" i="4"/>
  <c r="X8" i="4" s="1"/>
  <c r="W8" i="4"/>
  <c r="U9" i="4"/>
  <c r="V9" i="4"/>
  <c r="X9" i="4" s="1"/>
  <c r="W9" i="4"/>
  <c r="U10" i="4"/>
  <c r="V10" i="4"/>
  <c r="W10" i="4"/>
  <c r="X10" i="4"/>
  <c r="U11" i="4"/>
  <c r="V11" i="4"/>
  <c r="X11" i="4" s="1"/>
  <c r="W11" i="4"/>
  <c r="U6" i="3"/>
  <c r="X6" i="3"/>
  <c r="U7" i="3"/>
  <c r="X7" i="3"/>
  <c r="U8" i="3"/>
  <c r="X8" i="3"/>
  <c r="U9" i="3"/>
  <c r="X9" i="3"/>
  <c r="U10" i="3"/>
  <c r="X10" i="3"/>
  <c r="W10" i="3"/>
  <c r="U11" i="3"/>
  <c r="X11" i="3"/>
  <c r="U7" i="2" l="1"/>
  <c r="V7" i="2"/>
  <c r="X7" i="2" s="1"/>
  <c r="W7" i="2"/>
  <c r="U8" i="2"/>
  <c r="V8" i="2"/>
  <c r="W8" i="2"/>
  <c r="X8" i="2"/>
  <c r="U9" i="2"/>
  <c r="V9" i="2"/>
  <c r="X9" i="2" s="1"/>
  <c r="W9" i="2"/>
  <c r="U10" i="2"/>
  <c r="V10" i="2"/>
  <c r="X10" i="2" s="1"/>
  <c r="W10" i="2"/>
  <c r="U11" i="2"/>
  <c r="V11" i="2"/>
  <c r="X11" i="2" s="1"/>
  <c r="W11" i="2"/>
  <c r="U12" i="2"/>
  <c r="V12" i="2"/>
  <c r="X12" i="2" s="1"/>
  <c r="W12" i="2"/>
  <c r="U13" i="2"/>
  <c r="V13" i="2"/>
  <c r="X13" i="2" s="1"/>
  <c r="W13" i="2"/>
  <c r="U14" i="2"/>
  <c r="V14" i="2"/>
  <c r="X14" i="2" s="1"/>
  <c r="W14" i="2"/>
  <c r="U15" i="2"/>
  <c r="V15" i="2"/>
  <c r="X15" i="2" s="1"/>
  <c r="W15" i="2"/>
  <c r="U16" i="2"/>
  <c r="V16" i="2"/>
  <c r="X16" i="2" s="1"/>
  <c r="W16" i="2"/>
  <c r="U17" i="2"/>
  <c r="V17" i="2"/>
  <c r="X17" i="2" s="1"/>
  <c r="W17" i="2"/>
  <c r="U18" i="2"/>
  <c r="V18" i="2"/>
  <c r="X18" i="2" s="1"/>
  <c r="W18" i="2"/>
  <c r="W6" i="2"/>
  <c r="V6" i="2"/>
  <c r="U6" i="2"/>
  <c r="J6" i="4"/>
  <c r="L6" i="4"/>
  <c r="R6" i="4" s="1"/>
  <c r="J7" i="4"/>
  <c r="O7" i="4" s="1"/>
  <c r="L7" i="4"/>
  <c r="R7" i="4" s="1"/>
  <c r="J8" i="4"/>
  <c r="O8" i="4" s="1"/>
  <c r="L8" i="4"/>
  <c r="R8" i="4"/>
  <c r="J9" i="4"/>
  <c r="O9" i="4" s="1"/>
  <c r="L9" i="4"/>
  <c r="R9" i="4" s="1"/>
  <c r="J10" i="4"/>
  <c r="L10" i="4"/>
  <c r="R10" i="4" s="1"/>
  <c r="J11" i="4"/>
  <c r="O11" i="4" s="1"/>
  <c r="L11" i="4"/>
  <c r="R11" i="4" s="1"/>
  <c r="L5" i="4"/>
  <c r="R5" i="4" s="1"/>
  <c r="J5" i="4"/>
  <c r="J6" i="3"/>
  <c r="L6" i="3"/>
  <c r="J7" i="3"/>
  <c r="O7" i="3" s="1"/>
  <c r="K7" i="3"/>
  <c r="L7" i="3"/>
  <c r="R7" i="3" s="1"/>
  <c r="J8" i="3"/>
  <c r="K8" i="3"/>
  <c r="L8" i="3"/>
  <c r="R8" i="3" s="1"/>
  <c r="J9" i="3"/>
  <c r="K9" i="3"/>
  <c r="L9" i="3"/>
  <c r="R9" i="3" s="1"/>
  <c r="J10" i="3"/>
  <c r="O10" i="3" s="1"/>
  <c r="K10" i="3"/>
  <c r="L10" i="3"/>
  <c r="R10" i="3" s="1"/>
  <c r="J11" i="3"/>
  <c r="O11" i="3" s="1"/>
  <c r="K11" i="3"/>
  <c r="L11" i="3"/>
  <c r="R11" i="3" s="1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J17" i="2"/>
  <c r="K17" i="2"/>
  <c r="L17" i="2"/>
  <c r="J18" i="2"/>
  <c r="K18" i="2"/>
  <c r="L18" i="2"/>
  <c r="K6" i="2"/>
  <c r="G11" i="4"/>
  <c r="T11" i="4" s="1"/>
  <c r="G10" i="4"/>
  <c r="T10" i="4" s="1"/>
  <c r="G9" i="4"/>
  <c r="T9" i="4" s="1"/>
  <c r="G8" i="4"/>
  <c r="T8" i="4" s="1"/>
  <c r="G7" i="4"/>
  <c r="G6" i="4"/>
  <c r="G5" i="4"/>
  <c r="G11" i="3"/>
  <c r="T11" i="3" s="1"/>
  <c r="G10" i="3"/>
  <c r="T10" i="3" s="1"/>
  <c r="G9" i="3"/>
  <c r="G8" i="3"/>
  <c r="G7" i="3"/>
  <c r="G6" i="3"/>
  <c r="I7" i="4" l="1"/>
  <c r="N7" i="4" s="1"/>
  <c r="T7" i="4"/>
  <c r="I6" i="4"/>
  <c r="N6" i="4" s="1"/>
  <c r="I11" i="4"/>
  <c r="I5" i="4"/>
  <c r="P8" i="4"/>
  <c r="N8" i="3"/>
  <c r="N10" i="3"/>
  <c r="N7" i="3"/>
  <c r="P11" i="3"/>
  <c r="N9" i="3"/>
  <c r="Q7" i="3"/>
  <c r="I9" i="4"/>
  <c r="Q6" i="4"/>
  <c r="I10" i="4"/>
  <c r="P7" i="4"/>
  <c r="N11" i="3"/>
  <c r="O8" i="3"/>
  <c r="P8" i="3"/>
  <c r="P9" i="4"/>
  <c r="P11" i="4"/>
  <c r="O10" i="4"/>
  <c r="O6" i="4"/>
  <c r="P10" i="4"/>
  <c r="P6" i="4"/>
  <c r="P5" i="4"/>
  <c r="P10" i="3"/>
  <c r="O9" i="3"/>
  <c r="P9" i="3"/>
  <c r="O6" i="3"/>
  <c r="O7" i="2" l="1"/>
  <c r="P7" i="2"/>
  <c r="Q7" i="2"/>
  <c r="R7" i="2"/>
  <c r="O8" i="2"/>
  <c r="Q8" i="2"/>
  <c r="R8" i="2"/>
  <c r="O9" i="2"/>
  <c r="P9" i="2"/>
  <c r="Q9" i="2"/>
  <c r="R9" i="2"/>
  <c r="O10" i="2"/>
  <c r="Q10" i="2"/>
  <c r="R10" i="2"/>
  <c r="O11" i="2"/>
  <c r="Q11" i="2"/>
  <c r="R11" i="2"/>
  <c r="O12" i="2"/>
  <c r="P12" i="2"/>
  <c r="R12" i="2"/>
  <c r="O13" i="2"/>
  <c r="Q13" i="2"/>
  <c r="R13" i="2"/>
  <c r="O14" i="2"/>
  <c r="R14" i="2"/>
  <c r="O15" i="2"/>
  <c r="Q15" i="2"/>
  <c r="R15" i="2"/>
  <c r="O16" i="2"/>
  <c r="P16" i="2"/>
  <c r="Q16" i="2"/>
  <c r="R16" i="2"/>
  <c r="O17" i="2"/>
  <c r="P17" i="2"/>
  <c r="Q17" i="2"/>
  <c r="R17" i="2"/>
  <c r="O18" i="2"/>
  <c r="P18" i="2"/>
  <c r="Q18" i="2"/>
  <c r="R18" i="2"/>
  <c r="X6" i="2"/>
  <c r="L6" i="2"/>
  <c r="R6" i="2" s="1"/>
  <c r="J6" i="2"/>
  <c r="G7" i="2"/>
  <c r="T7" i="2" s="1"/>
  <c r="G8" i="2"/>
  <c r="T8" i="2" s="1"/>
  <c r="G9" i="2"/>
  <c r="T9" i="2" s="1"/>
  <c r="G10" i="2"/>
  <c r="T10" i="2" s="1"/>
  <c r="G11" i="2"/>
  <c r="T11" i="2" s="1"/>
  <c r="G12" i="2"/>
  <c r="T12" i="2" s="1"/>
  <c r="G13" i="2"/>
  <c r="T13" i="2" s="1"/>
  <c r="G14" i="2"/>
  <c r="T14" i="2" s="1"/>
  <c r="G15" i="2"/>
  <c r="T15" i="2" s="1"/>
  <c r="G16" i="2"/>
  <c r="T16" i="2" s="1"/>
  <c r="G17" i="2"/>
  <c r="T17" i="2" s="1"/>
  <c r="G18" i="2"/>
  <c r="T18" i="2" s="1"/>
  <c r="I11" i="2" l="1"/>
  <c r="N11" i="2" s="1"/>
  <c r="I12" i="2"/>
  <c r="N12" i="2" s="1"/>
  <c r="I13" i="2"/>
  <c r="N13" i="2" s="1"/>
  <c r="I14" i="2"/>
  <c r="N14" i="2" s="1"/>
  <c r="I15" i="2"/>
  <c r="N15" i="2" s="1"/>
  <c r="I7" i="2"/>
  <c r="N7" i="2" s="1"/>
  <c r="I16" i="2"/>
  <c r="N16" i="2" s="1"/>
  <c r="I8" i="2"/>
  <c r="N8" i="2" s="1"/>
  <c r="I17" i="2"/>
  <c r="N17" i="2" s="1"/>
  <c r="I9" i="2"/>
  <c r="N9" i="2" s="1"/>
  <c r="I18" i="2"/>
  <c r="N18" i="2" s="1"/>
  <c r="I10" i="2"/>
  <c r="N10" i="2" s="1"/>
  <c r="Q6" i="2"/>
  <c r="G6" i="2"/>
  <c r="T6" i="2" s="1"/>
</calcChain>
</file>

<file path=xl/comments1.xml><?xml version="1.0" encoding="utf-8"?>
<comments xmlns="http://schemas.openxmlformats.org/spreadsheetml/2006/main">
  <authors>
    <author>Sisi-Huang</author>
  </authors>
  <commentList>
    <comment ref="B10" authorId="0">
      <text>
        <r>
          <rPr>
            <b/>
            <sz val="9"/>
            <color indexed="81"/>
            <rFont val="Tahoma"/>
            <charset val="1"/>
          </rPr>
          <t>Sisi-Huang:</t>
        </r>
        <r>
          <rPr>
            <sz val="9"/>
            <color indexed="81"/>
            <rFont val="Tahoma"/>
            <charset val="1"/>
          </rPr>
          <t xml:space="preserve">
价格有调整（2013-3-18日调整</t>
        </r>
      </text>
    </comment>
  </commentList>
</comments>
</file>

<file path=xl/sharedStrings.xml><?xml version="1.0" encoding="utf-8"?>
<sst xmlns="http://schemas.openxmlformats.org/spreadsheetml/2006/main" count="273" uniqueCount="121">
  <si>
    <t>团号</t>
  </si>
  <si>
    <t>主要景点</t>
  </si>
  <si>
    <t>天数</t>
  </si>
  <si>
    <t>免费者</t>
  </si>
  <si>
    <t>4 th</t>
  </si>
  <si>
    <t>价格</t>
  </si>
  <si>
    <t>大峽谷、拉斯維加斯、舊金山、優勝美地、赫氏古堡</t>
  </si>
  <si>
    <t>单人房</t>
  </si>
  <si>
    <t>双人房</t>
  </si>
  <si>
    <t>三人房</t>
  </si>
  <si>
    <t>四人房</t>
  </si>
  <si>
    <t>儿童</t>
  </si>
  <si>
    <t>双人</t>
  </si>
  <si>
    <t>第三人</t>
  </si>
  <si>
    <t>第四人</t>
  </si>
  <si>
    <t>单人房差</t>
  </si>
  <si>
    <t xml:space="preserve"> 2 nd</t>
  </si>
  <si>
    <t>卖价</t>
  </si>
  <si>
    <t>底价</t>
  </si>
  <si>
    <t>底价计算公式</t>
  </si>
  <si>
    <t>2013美西逍遥遊價格 (買2送1)</t>
  </si>
  <si>
    <t>(4/1/13-03/31/14)</t>
  </si>
  <si>
    <t xml:space="preserve">  4/1/13-03/31/14</t>
  </si>
  <si>
    <t xml:space="preserve"> 单人</t>
  </si>
  <si>
    <t>旧网站卖价显示方式</t>
  </si>
  <si>
    <t>卖价：单人房价格为（双人房卖价+单人房差),第三人价格为(底价x1.2)
***免費者付門票價格均為Net Price (NO Commission)</t>
  </si>
  <si>
    <t>洛杉磯入團 (兩晚拉斯維加斯) (33.5% Commission)                       4/1/13-03/31/14</t>
  </si>
  <si>
    <t>建议卖价</t>
  </si>
  <si>
    <t xml:space="preserve">大峽谷、兩晚拉斯維加斯， </t>
  </si>
  <si>
    <t xml:space="preserve">大峽谷、兩晚拉斯維加斯、1 大主題公園， </t>
  </si>
  <si>
    <t xml:space="preserve">大峽谷、兩晚拉斯維加斯、環球影城、1大主題公園， </t>
  </si>
  <si>
    <t xml:space="preserve">大峽谷、兩晚拉斯維加斯、環球影城、海洋世界、1 大主題公園，         </t>
  </si>
  <si>
    <t>舊金山、優勝美地、赫氏古堡，</t>
  </si>
  <si>
    <t xml:space="preserve">舊金山、優勝美地、赫氏古堡、1 大主題公園， </t>
  </si>
  <si>
    <t xml:space="preserve">舊金山、優勝美地、赫氏古堡、環球影城、1大主題公園， </t>
  </si>
  <si>
    <t>舊金山、優勝美地、赫氏古堡、環球影城、海洋世界、1大主題公園，</t>
  </si>
  <si>
    <t xml:space="preserve">大峽谷、拉斯維加斯、舊金山、優勝美地、赫氏古堡、1大主題公園,              </t>
  </si>
  <si>
    <t xml:space="preserve">大峽谷、拉斯維加斯、舊金山、赫氏古堡、優勝美地、環球影城、海洋世界、1大主題公園， </t>
  </si>
  <si>
    <t>单人房：           双人房单价的卖价*0.665+单人房差</t>
  </si>
  <si>
    <t>双人房/人：   双人房单价的卖价*0.665</t>
  </si>
  <si>
    <t>三人房/人：   （双人房单价的卖价*2*0.665+第三人价格）/3</t>
  </si>
  <si>
    <t>四人房/人：   （双人房单价的卖价*2*0.665+第三人价格+第四人价格*0.665）/4</t>
  </si>
  <si>
    <t xml:space="preserve">舊金山、優勝美地、1 大主題公園 </t>
  </si>
  <si>
    <t xml:space="preserve">舊金山、優勝美地、環球影城、1 大主題
公園， </t>
  </si>
  <si>
    <t xml:space="preserve">舊金山、優勝美地、海洋世界、環球影
城、1大主題公園， </t>
  </si>
  <si>
    <t>大峽谷、兩晚拉斯維加斯、舊金山、
優勝美地、1大主題公園</t>
  </si>
  <si>
    <t>大峽谷、兩晚拉斯維加斯、舊金山、優
勝美地、環球影城、1 大主題公園，</t>
  </si>
  <si>
    <t xml:space="preserve">大峽谷、兩晚拉斯維加斯、舊金山、優
勝美地、環球影城、海洋世界、1大主題公園， </t>
  </si>
  <si>
    <t xml:space="preserve">大峽谷、兩晚拉斯維加斯、1 大主題公園; </t>
  </si>
  <si>
    <t xml:space="preserve">大峽谷、兩晚拉斯維加斯、環球影城、1大主題公園 </t>
  </si>
  <si>
    <t xml:space="preserve">大峽谷、兩晚拉斯維加斯、海洋世界、環球影城、1 大主題公園， </t>
  </si>
  <si>
    <t xml:space="preserve">大峽谷、兩晚拉斯維加斯、舊金山、
優勝美地、赫氏古堡， </t>
  </si>
  <si>
    <t xml:space="preserve">大峽谷、兩晚拉斯維加斯、舊金山、優勝美地、赫氏古堡、1大主題公園， </t>
  </si>
  <si>
    <t>大峽谷、兩晚拉斯維加斯、舊金山、赫氏古堡、優勝美地、環球影城、1大主題公園</t>
  </si>
  <si>
    <t>大峽谷、兩晚拉斯維加斯、舊金山、赫氏古堡、優勝美地、環球影城、海洋世界、1大主題公園，</t>
  </si>
  <si>
    <t xml:space="preserve">環球影城、海洋世界、1 大主題公園，  </t>
  </si>
  <si>
    <t>大峽谷、拉斯維加斯、舊金山、赫氏古堡、優勝美地、環球影城、1大公園，</t>
  </si>
  <si>
    <t xml:space="preserve">LG4, LG4W
</t>
  </si>
  <si>
    <t>LG5, LG5W</t>
  </si>
  <si>
    <t>LG6 (2条）</t>
  </si>
  <si>
    <t>LG7</t>
  </si>
  <si>
    <t>LS4LA</t>
  </si>
  <si>
    <t>LS5LA</t>
  </si>
  <si>
    <t>LS6LA</t>
  </si>
  <si>
    <t>LS7LA</t>
  </si>
  <si>
    <t>LA4</t>
  </si>
  <si>
    <t>LC7</t>
  </si>
  <si>
    <t xml:space="preserve">LC8 </t>
  </si>
  <si>
    <t>LC9,LC9W</t>
  </si>
  <si>
    <t>AW10</t>
  </si>
  <si>
    <t>LS4F</t>
  </si>
  <si>
    <t>LS5F</t>
  </si>
  <si>
    <t>LS6F</t>
  </si>
  <si>
    <t>LS7F, LS7FW</t>
  </si>
  <si>
    <t>LS8F, LS8FW</t>
  </si>
  <si>
    <t>LS9F, LS9FW</t>
  </si>
  <si>
    <t>GS4,GS4W</t>
  </si>
  <si>
    <t>GS5,GS5W</t>
  </si>
  <si>
    <t>GS6, GS6W</t>
  </si>
  <si>
    <t>GF6</t>
  </si>
  <si>
    <t>GS7, GS7W</t>
  </si>
  <si>
    <t>GS8, GS8W</t>
  </si>
  <si>
    <t>GS9, GS9W</t>
  </si>
  <si>
    <t>旧网站卖价显示方式，第3人×1.2</t>
  </si>
  <si>
    <t>Franky's 核对，我们的单房差没佣金，但我们没有加钱在卖价上</t>
  </si>
  <si>
    <t>X</t>
  </si>
  <si>
    <t>节日卖价</t>
  </si>
  <si>
    <t>节日底价</t>
  </si>
  <si>
    <t>單人房</t>
  </si>
  <si>
    <t>三人</t>
  </si>
  <si>
    <t>四人</t>
  </si>
  <si>
    <t>Commision 为 33.5%  ， 单房房差没佣金， 第三人没佣金，所以要加20%在卖价，第4人佣金为33.5%， 节日底价加$80， 我们节日卖价$110</t>
  </si>
  <si>
    <t>核对完毕</t>
  </si>
  <si>
    <t>核对正确</t>
  </si>
  <si>
    <t>Commision 为 33.5%  ， 单房房差没佣金， 第三人没佣金，所以要加20%在卖价，第4人佣金为33.5%，节日底价加$80， 我们节日卖价$110</t>
  </si>
  <si>
    <t>无节日价格</t>
  </si>
  <si>
    <t>不经拉斯维加斯，没节日价格</t>
  </si>
  <si>
    <t>地接团号</t>
  </si>
  <si>
    <t>BY5</t>
  </si>
  <si>
    <t>BY6</t>
  </si>
  <si>
    <t>BY7</t>
  </si>
  <si>
    <t>BYL</t>
  </si>
  <si>
    <t>BYS</t>
  </si>
  <si>
    <t>ID</t>
  </si>
  <si>
    <t>行程</t>
  </si>
  <si>
    <t>丹佛、總統巨石、黃石公園、大提頓</t>
  </si>
  <si>
    <t>丹佛、總統巨石、黃石公園、拱門</t>
  </si>
  <si>
    <t>總統巨石、黃石公園、拱門、大提頓 鹽湖城、拉斯維加斯</t>
  </si>
  <si>
    <t>總統巨石 黃石公園 拱門  舊金山 優勝美地 拉斯維加斯</t>
  </si>
  <si>
    <t>舊金山 優勝美地 總統巨石 拱門  黃石公園 拉斯維加斯</t>
  </si>
  <si>
    <t>1st &amp;2nd</t>
  </si>
  <si>
    <t>3nd</t>
  </si>
  <si>
    <t>4th</t>
  </si>
  <si>
    <t>成本</t>
  </si>
  <si>
    <t>利润率</t>
  </si>
  <si>
    <t>从地接发邮件的那天 5-3-13年开始</t>
  </si>
  <si>
    <t>（我们网站还没上，但底价先改了）</t>
  </si>
  <si>
    <t>万象建议卖价</t>
  </si>
  <si>
    <t xml:space="preserve">Franky 刚才跟万象通过电话， 我们双人和第四人都有27%的 COMM, 单人房差没有佣金， </t>
  </si>
  <si>
    <t>需要修改，但SOFIA还没确定价格，先按旧价格买</t>
  </si>
  <si>
    <t>Franky 已在网上修改底价，请WENDY核对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</si>
</sst>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0000"/>
      <name val="宋体"/>
      <charset val="134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6" fontId="0" fillId="0" borderId="1" xfId="0" applyNumberFormat="1" applyBorder="1" applyAlignment="1">
      <alignment wrapText="1"/>
    </xf>
    <xf numFmtId="0" fontId="0" fillId="0" borderId="6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6" xfId="0" applyFill="1" applyBorder="1"/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6" fontId="0" fillId="0" borderId="0" xfId="0" applyNumberFormat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0" borderId="5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3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6" fontId="0" fillId="0" borderId="1" xfId="0" applyNumberFormat="1" applyFill="1" applyBorder="1" applyAlignment="1">
      <alignment wrapText="1"/>
    </xf>
    <xf numFmtId="6" fontId="0" fillId="0" borderId="0" xfId="0" applyNumberFormat="1" applyFill="1" applyBorder="1" applyAlignment="1">
      <alignment wrapText="1"/>
    </xf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2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0" fillId="0" borderId="0" xfId="0" applyNumberFormat="1"/>
    <xf numFmtId="0" fontId="0" fillId="0" borderId="0" xfId="0" applyFont="1" applyAlignment="1"/>
    <xf numFmtId="2" fontId="0" fillId="0" borderId="0" xfId="0" applyNumberFormat="1" applyFill="1"/>
    <xf numFmtId="2" fontId="0" fillId="4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1" fillId="5" borderId="0" xfId="0" applyFont="1" applyFill="1" applyBorder="1" applyAlignment="1">
      <alignment horizontal="center" wrapText="1"/>
    </xf>
    <xf numFmtId="0" fontId="0" fillId="0" borderId="0" xfId="0"/>
    <xf numFmtId="0" fontId="0" fillId="0" borderId="0" xfId="0" applyFill="1"/>
    <xf numFmtId="0" fontId="11" fillId="5" borderId="1" xfId="0" applyFont="1" applyFill="1" applyBorder="1" applyAlignment="1">
      <alignment horizontal="center" wrapText="1"/>
    </xf>
    <xf numFmtId="2" fontId="0" fillId="0" borderId="1" xfId="0" applyNumberFormat="1" applyBorder="1"/>
    <xf numFmtId="0" fontId="0" fillId="2" borderId="8" xfId="0" applyFill="1" applyBorder="1"/>
    <xf numFmtId="0" fontId="0" fillId="6" borderId="0" xfId="0" applyFill="1"/>
    <xf numFmtId="2" fontId="0" fillId="0" borderId="1" xfId="0" applyNumberFormat="1" applyFill="1" applyBorder="1" applyAlignment="1">
      <alignment horizontal="center"/>
    </xf>
    <xf numFmtId="2" fontId="0" fillId="3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2" fontId="0" fillId="0" borderId="1" xfId="0" applyNumberFormat="1" applyFill="1" applyBorder="1"/>
    <xf numFmtId="0" fontId="0" fillId="6" borderId="1" xfId="0" applyFill="1" applyBorder="1"/>
    <xf numFmtId="0" fontId="0" fillId="0" borderId="1" xfId="0" applyBorder="1"/>
    <xf numFmtId="0" fontId="1" fillId="0" borderId="0" xfId="0" applyFont="1"/>
    <xf numFmtId="10" fontId="0" fillId="0" borderId="0" xfId="1" applyNumberFormat="1" applyFont="1"/>
    <xf numFmtId="0" fontId="0" fillId="3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2" fontId="8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8" borderId="1" xfId="0" applyFill="1" applyBorder="1"/>
    <xf numFmtId="2" fontId="0" fillId="8" borderId="1" xfId="0" applyNumberFormat="1" applyFill="1" applyBorder="1"/>
    <xf numFmtId="0" fontId="0" fillId="8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"/>
  <sheetViews>
    <sheetView workbookViewId="0">
      <pane xSplit="3" ySplit="5" topLeftCell="D12" activePane="bottomRight" state="frozen"/>
      <selection pane="topRight" activeCell="D1" sqref="D1"/>
      <selection pane="bottomLeft" activeCell="A5" sqref="A5"/>
      <selection pane="bottomRight" activeCell="A14" sqref="A14:XFD14"/>
    </sheetView>
  </sheetViews>
  <sheetFormatPr defaultRowHeight="18.75" customHeight="1"/>
  <cols>
    <col min="1" max="1" width="8.85546875" customWidth="1"/>
    <col min="2" max="2" width="29.5703125" customWidth="1"/>
    <col min="3" max="3" width="6.28515625" customWidth="1"/>
    <col min="4" max="4" width="5.85546875" customWidth="1"/>
    <col min="5" max="5" width="6.85546875" customWidth="1"/>
    <col min="6" max="6" width="5.42578125" customWidth="1"/>
    <col min="7" max="7" width="8.5703125" customWidth="1"/>
    <col min="8" max="8" width="2.85546875" customWidth="1"/>
    <col min="9" max="9" width="6.85546875" customWidth="1"/>
    <col min="10" max="10" width="5.7109375" customWidth="1"/>
    <col min="11" max="11" width="6.85546875" customWidth="1"/>
    <col min="12" max="12" width="6.7109375" customWidth="1"/>
    <col min="13" max="13" width="2.85546875" customWidth="1"/>
    <col min="14" max="14" width="7.5703125" bestFit="1" customWidth="1"/>
    <col min="15" max="16" width="7.140625" customWidth="1"/>
    <col min="17" max="17" width="6.85546875" customWidth="1"/>
    <col min="18" max="18" width="6.7109375" customWidth="1"/>
    <col min="19" max="19" width="5" customWidth="1"/>
    <col min="21" max="21" width="7.7109375" customWidth="1"/>
    <col min="22" max="22" width="8.42578125" customWidth="1"/>
    <col min="23" max="23" width="8" customWidth="1"/>
    <col min="24" max="24" width="7.140625" customWidth="1"/>
    <col min="25" max="26" width="5" customWidth="1"/>
    <col min="27" max="27" width="7.140625" customWidth="1"/>
    <col min="33" max="33" width="9.140625" style="88"/>
  </cols>
  <sheetData>
    <row r="1" spans="1:64" ht="34.5" customHeight="1">
      <c r="A1" s="103" t="s">
        <v>20</v>
      </c>
      <c r="B1" s="104"/>
      <c r="C1" s="104"/>
      <c r="D1" s="104"/>
      <c r="E1" s="104"/>
      <c r="F1" s="104"/>
      <c r="G1" s="104"/>
      <c r="H1" s="81"/>
      <c r="I1" s="77" t="s">
        <v>91</v>
      </c>
      <c r="J1" s="76"/>
      <c r="K1" s="9"/>
      <c r="L1" s="9"/>
      <c r="AC1" t="s">
        <v>84</v>
      </c>
    </row>
    <row r="2" spans="1:64" s="88" customFormat="1" ht="34.5" customHeight="1">
      <c r="A2" s="85"/>
      <c r="B2" s="86"/>
      <c r="C2" s="86"/>
      <c r="D2" s="86"/>
      <c r="E2" s="86"/>
      <c r="F2" s="86"/>
      <c r="G2" s="86"/>
      <c r="H2" s="81"/>
      <c r="I2" s="77" t="s">
        <v>96</v>
      </c>
      <c r="J2" s="76"/>
      <c r="K2" s="86"/>
      <c r="L2" s="86"/>
    </row>
    <row r="3" spans="1:64" ht="33" customHeight="1">
      <c r="A3" s="105" t="s">
        <v>26</v>
      </c>
      <c r="B3" s="105"/>
      <c r="C3" s="105"/>
      <c r="D3" s="105"/>
      <c r="E3" s="105"/>
      <c r="F3" s="105"/>
      <c r="G3" s="105"/>
      <c r="H3" s="15"/>
      <c r="I3" s="15"/>
      <c r="J3" s="15"/>
      <c r="K3" s="15"/>
      <c r="L3" s="15"/>
      <c r="N3" s="32" t="s">
        <v>17</v>
      </c>
      <c r="O3" s="31"/>
      <c r="T3" s="32" t="s">
        <v>18</v>
      </c>
      <c r="U3" s="31"/>
      <c r="AB3" s="32" t="s">
        <v>86</v>
      </c>
      <c r="AH3" s="32" t="s">
        <v>87</v>
      </c>
    </row>
    <row r="4" spans="1:64" ht="18.75" customHeight="1">
      <c r="A4" s="107" t="s">
        <v>0</v>
      </c>
      <c r="B4" s="107" t="s">
        <v>1</v>
      </c>
      <c r="C4" s="108" t="s">
        <v>2</v>
      </c>
      <c r="D4" s="17" t="s">
        <v>27</v>
      </c>
      <c r="E4" s="18"/>
      <c r="F4" s="18"/>
      <c r="G4" s="34"/>
      <c r="H4" s="15"/>
      <c r="I4" s="17" t="s">
        <v>24</v>
      </c>
      <c r="J4" s="18"/>
      <c r="K4" s="18"/>
      <c r="L4" s="8"/>
      <c r="N4" s="118" t="s">
        <v>5</v>
      </c>
      <c r="O4" s="119"/>
      <c r="P4" s="119"/>
      <c r="Q4" s="119"/>
      <c r="R4" s="120"/>
      <c r="T4" s="107" t="s">
        <v>5</v>
      </c>
      <c r="U4" s="107"/>
      <c r="V4" s="107"/>
      <c r="W4" s="107"/>
      <c r="X4" s="107"/>
    </row>
    <row r="5" spans="1:64" ht="18.75" customHeight="1">
      <c r="A5" s="107"/>
      <c r="B5" s="107"/>
      <c r="C5" s="108"/>
      <c r="D5" s="6" t="s">
        <v>16</v>
      </c>
      <c r="E5" s="6" t="s">
        <v>3</v>
      </c>
      <c r="F5" s="6" t="s">
        <v>4</v>
      </c>
      <c r="G5" s="6" t="s">
        <v>15</v>
      </c>
      <c r="H5" s="7"/>
      <c r="I5" s="6" t="s">
        <v>23</v>
      </c>
      <c r="J5" s="6" t="s">
        <v>12</v>
      </c>
      <c r="K5" s="6" t="s">
        <v>13</v>
      </c>
      <c r="L5" s="6" t="s">
        <v>14</v>
      </c>
      <c r="N5" s="11" t="s">
        <v>7</v>
      </c>
      <c r="O5" s="11" t="s">
        <v>8</v>
      </c>
      <c r="P5" s="11" t="s">
        <v>9</v>
      </c>
      <c r="Q5" s="12" t="s">
        <v>10</v>
      </c>
      <c r="R5" s="12" t="s">
        <v>11</v>
      </c>
      <c r="T5" s="11" t="s">
        <v>7</v>
      </c>
      <c r="U5" s="11" t="s">
        <v>8</v>
      </c>
      <c r="V5" s="11" t="s">
        <v>9</v>
      </c>
      <c r="W5" s="12" t="s">
        <v>10</v>
      </c>
      <c r="X5" s="12" t="s">
        <v>11</v>
      </c>
      <c r="Z5" s="92" t="s">
        <v>92</v>
      </c>
      <c r="AB5" s="90" t="s">
        <v>88</v>
      </c>
      <c r="AC5" s="90" t="s">
        <v>12</v>
      </c>
      <c r="AD5" s="90" t="s">
        <v>89</v>
      </c>
      <c r="AE5" s="90" t="s">
        <v>90</v>
      </c>
      <c r="AF5" s="90" t="s">
        <v>11</v>
      </c>
      <c r="AG5" s="87"/>
      <c r="AH5" s="90" t="s">
        <v>88</v>
      </c>
      <c r="AI5" s="90" t="s">
        <v>12</v>
      </c>
      <c r="AJ5" s="90" t="s">
        <v>89</v>
      </c>
      <c r="AK5" s="90" t="s">
        <v>90</v>
      </c>
      <c r="AL5" s="90" t="s">
        <v>11</v>
      </c>
    </row>
    <row r="6" spans="1:64" ht="44.45" customHeight="1">
      <c r="A6" s="3" t="s">
        <v>57</v>
      </c>
      <c r="B6" s="3" t="s">
        <v>28</v>
      </c>
      <c r="C6" s="4">
        <v>4</v>
      </c>
      <c r="D6" s="3">
        <v>218</v>
      </c>
      <c r="E6" s="5">
        <v>10</v>
      </c>
      <c r="F6" s="5">
        <v>138</v>
      </c>
      <c r="G6" s="5">
        <f>(C6-1)*40</f>
        <v>120</v>
      </c>
      <c r="H6" s="16"/>
      <c r="I6" s="35">
        <f>D6+G6</f>
        <v>338</v>
      </c>
      <c r="J6" s="36">
        <f>D6</f>
        <v>218</v>
      </c>
      <c r="K6" s="36">
        <f>E6*1.2</f>
        <v>12</v>
      </c>
      <c r="L6" s="36">
        <f>F6</f>
        <v>138</v>
      </c>
      <c r="N6" s="70">
        <f>I6</f>
        <v>338</v>
      </c>
      <c r="O6" s="70">
        <f>J6</f>
        <v>218</v>
      </c>
      <c r="P6" s="96">
        <v>150</v>
      </c>
      <c r="Q6" s="70">
        <f>(J6*2+K6+L6)/4</f>
        <v>146.5</v>
      </c>
      <c r="R6" s="70">
        <f>L6</f>
        <v>138</v>
      </c>
      <c r="S6" s="80"/>
      <c r="T6" s="70">
        <f>D6*0.665+G6</f>
        <v>264.97000000000003</v>
      </c>
      <c r="U6" s="70">
        <f>D6*0.665</f>
        <v>144.97</v>
      </c>
      <c r="V6" s="70">
        <f>(D6*2*0.665+E6)/3</f>
        <v>99.98</v>
      </c>
      <c r="W6" s="70">
        <f>((D6*2+F6)*0.665+E6)/4</f>
        <v>97.927500000000009</v>
      </c>
      <c r="X6" s="70">
        <f>V6</f>
        <v>99.98</v>
      </c>
      <c r="Z6" s="75" t="s">
        <v>85</v>
      </c>
      <c r="AB6" s="91">
        <f>N6+110</f>
        <v>448</v>
      </c>
      <c r="AC6" s="91">
        <f>O6+55</f>
        <v>273</v>
      </c>
      <c r="AD6" s="97">
        <f>P6+37</f>
        <v>187</v>
      </c>
      <c r="AE6" s="91">
        <f>Q6+28</f>
        <v>174.5</v>
      </c>
      <c r="AF6" s="91">
        <f>R6+28</f>
        <v>166</v>
      </c>
      <c r="AH6" s="91">
        <f>T6+80</f>
        <v>344.97</v>
      </c>
      <c r="AI6" s="91">
        <f>U6+40</f>
        <v>184.97</v>
      </c>
      <c r="AJ6" s="91">
        <f>V6+26.67</f>
        <v>126.65</v>
      </c>
      <c r="AK6" s="91">
        <f>W6+20</f>
        <v>117.92750000000001</v>
      </c>
      <c r="AL6" s="91">
        <f>X6+20</f>
        <v>119.98</v>
      </c>
    </row>
    <row r="7" spans="1:64" ht="38.450000000000003" customHeight="1">
      <c r="A7" s="44" t="s">
        <v>58</v>
      </c>
      <c r="B7" s="3" t="s">
        <v>29</v>
      </c>
      <c r="C7" s="4">
        <v>5</v>
      </c>
      <c r="D7" s="3">
        <v>378</v>
      </c>
      <c r="E7" s="5">
        <v>105</v>
      </c>
      <c r="F7" s="5">
        <v>278</v>
      </c>
      <c r="G7" s="5">
        <f t="shared" ref="G7:G18" si="0">(C7-1)*40</f>
        <v>160</v>
      </c>
      <c r="H7" s="16"/>
      <c r="I7" s="35">
        <f t="shared" ref="I7:I18" si="1">D7+G7</f>
        <v>538</v>
      </c>
      <c r="J7" s="36">
        <f t="shared" ref="J7:J18" si="2">D7</f>
        <v>378</v>
      </c>
      <c r="K7" s="36">
        <f t="shared" ref="K7:K18" si="3">E7*1.2</f>
        <v>126</v>
      </c>
      <c r="L7" s="36">
        <f t="shared" ref="L7:L18" si="4">F7</f>
        <v>278</v>
      </c>
      <c r="N7" s="70">
        <f t="shared" ref="N7:N18" si="5">I7</f>
        <v>538</v>
      </c>
      <c r="O7" s="70">
        <f t="shared" ref="O7:O18" si="6">J7</f>
        <v>378</v>
      </c>
      <c r="P7" s="70">
        <f t="shared" ref="P7:P18" si="7">(J7*2+K7)/3</f>
        <v>294</v>
      </c>
      <c r="Q7" s="70">
        <f t="shared" ref="Q7:Q18" si="8">(J7*2+K7+L7)/4</f>
        <v>290</v>
      </c>
      <c r="R7" s="70">
        <f t="shared" ref="R7:R18" si="9">L7</f>
        <v>278</v>
      </c>
      <c r="S7" s="80"/>
      <c r="T7" s="70">
        <f t="shared" ref="T7:T18" si="10">D7*0.665+G7</f>
        <v>411.37</v>
      </c>
      <c r="U7" s="70">
        <f t="shared" ref="U7:U18" si="11">D7*0.665</f>
        <v>251.37</v>
      </c>
      <c r="V7" s="70">
        <f t="shared" ref="V7:V18" si="12">(D7*2*0.665+E7)/3</f>
        <v>202.58</v>
      </c>
      <c r="W7" s="70">
        <f t="shared" ref="W7:W18" si="13">((D7*2+F7)*0.665+E7)/4</f>
        <v>198.1525</v>
      </c>
      <c r="X7" s="70">
        <f t="shared" ref="X7:X18" si="14">V7</f>
        <v>202.58</v>
      </c>
      <c r="Z7" s="75" t="s">
        <v>85</v>
      </c>
      <c r="AB7" s="91">
        <f t="shared" ref="AB7:AB18" si="15">N7+110</f>
        <v>648</v>
      </c>
      <c r="AC7" s="91">
        <f t="shared" ref="AC7:AC18" si="16">O7+55</f>
        <v>433</v>
      </c>
      <c r="AD7" s="91">
        <f t="shared" ref="AD7:AD18" si="17">P7+37</f>
        <v>331</v>
      </c>
      <c r="AE7" s="91">
        <f t="shared" ref="AE7:AE18" si="18">Q7+28</f>
        <v>318</v>
      </c>
      <c r="AF7" s="91">
        <f>R7+28</f>
        <v>306</v>
      </c>
      <c r="AH7" s="91">
        <f t="shared" ref="AH7:AH18" si="19">T7+80</f>
        <v>491.37</v>
      </c>
      <c r="AI7" s="91">
        <f t="shared" ref="AI7:AI18" si="20">U7+40</f>
        <v>291.37</v>
      </c>
      <c r="AJ7" s="91">
        <f t="shared" ref="AJ7:AJ18" si="21">V7+26.67</f>
        <v>229.25</v>
      </c>
      <c r="AK7" s="91">
        <f t="shared" ref="AK7:AK18" si="22">W7+20</f>
        <v>218.1525</v>
      </c>
      <c r="AL7" s="91">
        <f t="shared" ref="AL7:AL18" si="23">X7+20</f>
        <v>222.58</v>
      </c>
    </row>
    <row r="8" spans="1:64" ht="40.9" customHeight="1">
      <c r="A8" s="45" t="s">
        <v>59</v>
      </c>
      <c r="B8" s="3" t="s">
        <v>30</v>
      </c>
      <c r="C8" s="4">
        <v>6</v>
      </c>
      <c r="D8" s="3">
        <v>548</v>
      </c>
      <c r="E8" s="5">
        <v>200</v>
      </c>
      <c r="F8" s="5">
        <v>418</v>
      </c>
      <c r="G8" s="5">
        <f t="shared" si="0"/>
        <v>200</v>
      </c>
      <c r="H8" s="16"/>
      <c r="I8" s="35">
        <f t="shared" si="1"/>
        <v>748</v>
      </c>
      <c r="J8" s="36">
        <f t="shared" si="2"/>
        <v>548</v>
      </c>
      <c r="K8" s="36">
        <f t="shared" si="3"/>
        <v>240</v>
      </c>
      <c r="L8" s="36">
        <f t="shared" si="4"/>
        <v>418</v>
      </c>
      <c r="N8" s="70">
        <f t="shared" si="5"/>
        <v>748</v>
      </c>
      <c r="O8" s="70">
        <f t="shared" si="6"/>
        <v>548</v>
      </c>
      <c r="P8" s="96">
        <v>446</v>
      </c>
      <c r="Q8" s="70">
        <f t="shared" si="8"/>
        <v>438.5</v>
      </c>
      <c r="R8" s="70">
        <f t="shared" si="9"/>
        <v>418</v>
      </c>
      <c r="S8" s="80"/>
      <c r="T8" s="70">
        <f t="shared" si="10"/>
        <v>564.42000000000007</v>
      </c>
      <c r="U8" s="70">
        <f t="shared" si="11"/>
        <v>364.42</v>
      </c>
      <c r="V8" s="70">
        <f t="shared" si="12"/>
        <v>309.61333333333334</v>
      </c>
      <c r="W8" s="70">
        <f t="shared" si="13"/>
        <v>301.70249999999999</v>
      </c>
      <c r="X8" s="70">
        <f t="shared" si="14"/>
        <v>309.61333333333334</v>
      </c>
      <c r="Z8" s="75" t="s">
        <v>85</v>
      </c>
      <c r="AB8" s="91">
        <f t="shared" si="15"/>
        <v>858</v>
      </c>
      <c r="AC8" s="91">
        <f>O8+55</f>
        <v>603</v>
      </c>
      <c r="AD8" s="97">
        <f t="shared" si="17"/>
        <v>483</v>
      </c>
      <c r="AE8" s="91">
        <f t="shared" si="18"/>
        <v>466.5</v>
      </c>
      <c r="AF8" s="91">
        <f t="shared" ref="AF8:AF18" si="24">R8+28</f>
        <v>446</v>
      </c>
      <c r="AH8" s="91">
        <f t="shared" si="19"/>
        <v>644.42000000000007</v>
      </c>
      <c r="AI8" s="91">
        <f t="shared" si="20"/>
        <v>404.42</v>
      </c>
      <c r="AJ8" s="91">
        <f t="shared" si="21"/>
        <v>336.28333333333336</v>
      </c>
      <c r="AK8" s="91">
        <f t="shared" si="22"/>
        <v>321.70249999999999</v>
      </c>
      <c r="AL8" s="91">
        <f t="shared" si="23"/>
        <v>329.61333333333334</v>
      </c>
    </row>
    <row r="9" spans="1:64" ht="49.15" customHeight="1">
      <c r="A9" s="46" t="s">
        <v>60</v>
      </c>
      <c r="B9" s="3" t="s">
        <v>31</v>
      </c>
      <c r="C9" s="4">
        <v>7</v>
      </c>
      <c r="D9" s="3">
        <v>708</v>
      </c>
      <c r="E9" s="5">
        <v>295</v>
      </c>
      <c r="F9" s="5">
        <v>558</v>
      </c>
      <c r="G9" s="5">
        <f t="shared" si="0"/>
        <v>240</v>
      </c>
      <c r="H9" s="16"/>
      <c r="I9" s="35">
        <f t="shared" si="1"/>
        <v>948</v>
      </c>
      <c r="J9" s="36">
        <f t="shared" si="2"/>
        <v>708</v>
      </c>
      <c r="K9" s="36">
        <f t="shared" si="3"/>
        <v>354</v>
      </c>
      <c r="L9" s="36">
        <f t="shared" si="4"/>
        <v>558</v>
      </c>
      <c r="N9" s="70">
        <f t="shared" si="5"/>
        <v>948</v>
      </c>
      <c r="O9" s="70">
        <f t="shared" si="6"/>
        <v>708</v>
      </c>
      <c r="P9" s="70">
        <f t="shared" si="7"/>
        <v>590</v>
      </c>
      <c r="Q9" s="70">
        <f t="shared" si="8"/>
        <v>582</v>
      </c>
      <c r="R9" s="70">
        <f t="shared" si="9"/>
        <v>558</v>
      </c>
      <c r="S9" s="80"/>
      <c r="T9" s="70">
        <f t="shared" si="10"/>
        <v>710.82</v>
      </c>
      <c r="U9" s="70">
        <f t="shared" si="11"/>
        <v>470.82000000000005</v>
      </c>
      <c r="V9" s="70">
        <f t="shared" si="12"/>
        <v>412.21333333333337</v>
      </c>
      <c r="W9" s="70">
        <f t="shared" si="13"/>
        <v>401.92750000000001</v>
      </c>
      <c r="X9" s="70">
        <f t="shared" si="14"/>
        <v>412.21333333333337</v>
      </c>
      <c r="Z9" s="75" t="s">
        <v>85</v>
      </c>
      <c r="AB9" s="91">
        <f t="shared" si="15"/>
        <v>1058</v>
      </c>
      <c r="AC9" s="91">
        <f t="shared" si="16"/>
        <v>763</v>
      </c>
      <c r="AD9" s="91">
        <f t="shared" si="17"/>
        <v>627</v>
      </c>
      <c r="AE9" s="91">
        <f t="shared" si="18"/>
        <v>610</v>
      </c>
      <c r="AF9" s="91">
        <f t="shared" si="24"/>
        <v>586</v>
      </c>
      <c r="AH9" s="91">
        <f t="shared" si="19"/>
        <v>790.82</v>
      </c>
      <c r="AI9" s="91">
        <f t="shared" si="20"/>
        <v>510.82000000000005</v>
      </c>
      <c r="AJ9" s="91">
        <f t="shared" si="21"/>
        <v>438.88333333333338</v>
      </c>
      <c r="AK9" s="91">
        <f t="shared" si="22"/>
        <v>421.92750000000001</v>
      </c>
      <c r="AL9" s="91">
        <f t="shared" si="23"/>
        <v>432.21333333333337</v>
      </c>
    </row>
    <row r="10" spans="1:64" s="19" customFormat="1" ht="44.25" customHeight="1">
      <c r="A10" s="30" t="s">
        <v>61</v>
      </c>
      <c r="B10" s="30" t="s">
        <v>32</v>
      </c>
      <c r="C10" s="43">
        <v>4</v>
      </c>
      <c r="D10" s="30">
        <v>278</v>
      </c>
      <c r="E10" s="51">
        <v>15</v>
      </c>
      <c r="F10" s="51">
        <v>138</v>
      </c>
      <c r="G10" s="51">
        <f t="shared" si="0"/>
        <v>120</v>
      </c>
      <c r="H10" s="52"/>
      <c r="I10" s="53">
        <f t="shared" si="1"/>
        <v>398</v>
      </c>
      <c r="J10" s="54">
        <f t="shared" si="2"/>
        <v>278</v>
      </c>
      <c r="K10" s="54">
        <f t="shared" si="3"/>
        <v>18</v>
      </c>
      <c r="L10" s="54">
        <f t="shared" si="4"/>
        <v>138</v>
      </c>
      <c r="M10" s="89"/>
      <c r="N10" s="94">
        <f t="shared" si="5"/>
        <v>398</v>
      </c>
      <c r="O10" s="94">
        <f t="shared" si="6"/>
        <v>278</v>
      </c>
      <c r="P10" s="94">
        <v>192</v>
      </c>
      <c r="Q10" s="94">
        <f t="shared" si="8"/>
        <v>178</v>
      </c>
      <c r="R10" s="94">
        <f t="shared" si="9"/>
        <v>138</v>
      </c>
      <c r="S10" s="82"/>
      <c r="T10" s="94">
        <f t="shared" si="10"/>
        <v>304.87</v>
      </c>
      <c r="U10" s="94">
        <f t="shared" si="11"/>
        <v>184.87</v>
      </c>
      <c r="V10" s="94">
        <f t="shared" si="12"/>
        <v>128.24666666666667</v>
      </c>
      <c r="W10" s="94">
        <f t="shared" si="13"/>
        <v>119.12750000000001</v>
      </c>
      <c r="X10" s="94">
        <f t="shared" si="14"/>
        <v>128.24666666666667</v>
      </c>
      <c r="Z10" s="84" t="s">
        <v>85</v>
      </c>
      <c r="AB10" s="109" t="s">
        <v>95</v>
      </c>
      <c r="AC10" s="110"/>
      <c r="AD10" s="110"/>
      <c r="AE10" s="110"/>
      <c r="AF10" s="111"/>
      <c r="AG10" s="89"/>
      <c r="AH10" s="91"/>
      <c r="AI10" s="91"/>
      <c r="AJ10" s="91"/>
      <c r="AK10" s="91"/>
      <c r="AL10" s="91"/>
    </row>
    <row r="11" spans="1:64" ht="46.9" customHeight="1">
      <c r="A11" s="47" t="s">
        <v>62</v>
      </c>
      <c r="B11" s="3" t="s">
        <v>33</v>
      </c>
      <c r="C11" s="4">
        <v>5</v>
      </c>
      <c r="D11" s="3">
        <v>398</v>
      </c>
      <c r="E11" s="5">
        <v>105</v>
      </c>
      <c r="F11" s="5">
        <v>278</v>
      </c>
      <c r="G11" s="5">
        <f t="shared" si="0"/>
        <v>160</v>
      </c>
      <c r="H11" s="16"/>
      <c r="I11" s="35">
        <f t="shared" si="1"/>
        <v>558</v>
      </c>
      <c r="J11" s="36">
        <f t="shared" si="2"/>
        <v>398</v>
      </c>
      <c r="K11" s="36">
        <f t="shared" si="3"/>
        <v>126</v>
      </c>
      <c r="L11" s="36">
        <f t="shared" si="4"/>
        <v>278</v>
      </c>
      <c r="N11" s="70">
        <f t="shared" si="5"/>
        <v>558</v>
      </c>
      <c r="O11" s="70">
        <f t="shared" si="6"/>
        <v>398</v>
      </c>
      <c r="P11" s="96">
        <v>308</v>
      </c>
      <c r="Q11" s="70">
        <f t="shared" si="8"/>
        <v>300</v>
      </c>
      <c r="R11" s="70">
        <f t="shared" si="9"/>
        <v>278</v>
      </c>
      <c r="S11" s="80"/>
      <c r="T11" s="70">
        <f t="shared" si="10"/>
        <v>424.67</v>
      </c>
      <c r="U11" s="70">
        <f t="shared" si="11"/>
        <v>264.67</v>
      </c>
      <c r="V11" s="70">
        <f t="shared" si="12"/>
        <v>211.44666666666669</v>
      </c>
      <c r="W11" s="70">
        <f t="shared" si="13"/>
        <v>204.80250000000001</v>
      </c>
      <c r="X11" s="70">
        <f t="shared" si="14"/>
        <v>211.44666666666669</v>
      </c>
      <c r="Z11" s="84" t="s">
        <v>85</v>
      </c>
      <c r="AB11" s="112"/>
      <c r="AC11" s="113"/>
      <c r="AD11" s="113"/>
      <c r="AE11" s="113"/>
      <c r="AF11" s="114"/>
      <c r="AH11" s="91"/>
      <c r="AI11" s="91"/>
      <c r="AJ11" s="91"/>
      <c r="AK11" s="91"/>
      <c r="AL11" s="91"/>
    </row>
    <row r="12" spans="1:64" ht="45" customHeight="1">
      <c r="A12" s="48" t="s">
        <v>63</v>
      </c>
      <c r="B12" s="3" t="s">
        <v>34</v>
      </c>
      <c r="C12" s="4">
        <v>6</v>
      </c>
      <c r="D12" s="3">
        <v>568</v>
      </c>
      <c r="E12" s="5">
        <v>200</v>
      </c>
      <c r="F12" s="5">
        <v>418</v>
      </c>
      <c r="G12" s="5">
        <f t="shared" si="0"/>
        <v>200</v>
      </c>
      <c r="H12" s="16"/>
      <c r="I12" s="35">
        <f t="shared" si="1"/>
        <v>768</v>
      </c>
      <c r="J12" s="36">
        <f t="shared" si="2"/>
        <v>568</v>
      </c>
      <c r="K12" s="36">
        <f t="shared" si="3"/>
        <v>240</v>
      </c>
      <c r="L12" s="36">
        <f t="shared" si="4"/>
        <v>418</v>
      </c>
      <c r="N12" s="70">
        <f t="shared" si="5"/>
        <v>768</v>
      </c>
      <c r="O12" s="70">
        <f t="shared" si="6"/>
        <v>568</v>
      </c>
      <c r="P12" s="70">
        <f t="shared" si="7"/>
        <v>458.66666666666669</v>
      </c>
      <c r="Q12" s="70">
        <f>(J12*2+K12+L12)/4</f>
        <v>448.5</v>
      </c>
      <c r="R12" s="70">
        <f t="shared" si="9"/>
        <v>418</v>
      </c>
      <c r="S12" s="80"/>
      <c r="T12" s="70">
        <f t="shared" si="10"/>
        <v>577.72</v>
      </c>
      <c r="U12" s="70">
        <f t="shared" si="11"/>
        <v>377.72</v>
      </c>
      <c r="V12" s="70">
        <f t="shared" si="12"/>
        <v>318.48</v>
      </c>
      <c r="W12" s="70">
        <f t="shared" si="13"/>
        <v>308.35250000000002</v>
      </c>
      <c r="X12" s="70">
        <f t="shared" si="14"/>
        <v>318.48</v>
      </c>
      <c r="Z12" s="84" t="s">
        <v>85</v>
      </c>
      <c r="AB12" s="112"/>
      <c r="AC12" s="113"/>
      <c r="AD12" s="113"/>
      <c r="AE12" s="113"/>
      <c r="AF12" s="114"/>
      <c r="AH12" s="91"/>
      <c r="AI12" s="91"/>
      <c r="AJ12" s="91"/>
      <c r="AK12" s="91"/>
      <c r="AL12" s="91"/>
    </row>
    <row r="13" spans="1:64" ht="51" customHeight="1">
      <c r="A13" s="49" t="s">
        <v>64</v>
      </c>
      <c r="B13" s="3" t="s">
        <v>35</v>
      </c>
      <c r="C13" s="4">
        <v>7</v>
      </c>
      <c r="D13" s="3">
        <v>728</v>
      </c>
      <c r="E13" s="5">
        <v>295</v>
      </c>
      <c r="F13" s="5">
        <v>558</v>
      </c>
      <c r="G13" s="5">
        <f t="shared" si="0"/>
        <v>240</v>
      </c>
      <c r="H13" s="16"/>
      <c r="I13" s="35">
        <f t="shared" si="1"/>
        <v>968</v>
      </c>
      <c r="J13" s="36">
        <f t="shared" si="2"/>
        <v>728</v>
      </c>
      <c r="K13" s="36">
        <f t="shared" si="3"/>
        <v>354</v>
      </c>
      <c r="L13" s="36">
        <f t="shared" si="4"/>
        <v>558</v>
      </c>
      <c r="N13" s="70">
        <f t="shared" si="5"/>
        <v>968</v>
      </c>
      <c r="O13" s="70">
        <f t="shared" si="6"/>
        <v>728</v>
      </c>
      <c r="P13" s="96">
        <v>604</v>
      </c>
      <c r="Q13" s="70">
        <f t="shared" si="8"/>
        <v>592</v>
      </c>
      <c r="R13" s="70">
        <f t="shared" si="9"/>
        <v>558</v>
      </c>
      <c r="S13" s="80"/>
      <c r="T13" s="70">
        <f t="shared" si="10"/>
        <v>724.12</v>
      </c>
      <c r="U13" s="70">
        <f t="shared" si="11"/>
        <v>484.12</v>
      </c>
      <c r="V13" s="70">
        <f t="shared" si="12"/>
        <v>421.08</v>
      </c>
      <c r="W13" s="70">
        <f t="shared" si="13"/>
        <v>408.57750000000004</v>
      </c>
      <c r="X13" s="70">
        <f t="shared" si="14"/>
        <v>421.08</v>
      </c>
      <c r="Z13" s="84" t="s">
        <v>85</v>
      </c>
      <c r="AB13" s="112"/>
      <c r="AC13" s="113"/>
      <c r="AD13" s="113"/>
      <c r="AE13" s="113"/>
      <c r="AF13" s="114"/>
      <c r="AH13" s="91"/>
      <c r="AI13" s="91"/>
      <c r="AJ13" s="91"/>
      <c r="AK13" s="91"/>
      <c r="AL13" s="91"/>
    </row>
    <row r="14" spans="1:64" ht="37.9" customHeight="1">
      <c r="A14" s="50" t="s">
        <v>65</v>
      </c>
      <c r="B14" s="3" t="s">
        <v>55</v>
      </c>
      <c r="C14" s="4">
        <v>4</v>
      </c>
      <c r="D14" s="3">
        <v>518</v>
      </c>
      <c r="E14" s="5">
        <v>295</v>
      </c>
      <c r="F14" s="5">
        <v>448</v>
      </c>
      <c r="G14" s="5">
        <f t="shared" si="0"/>
        <v>120</v>
      </c>
      <c r="H14" s="16"/>
      <c r="I14" s="35">
        <f t="shared" si="1"/>
        <v>638</v>
      </c>
      <c r="J14" s="36">
        <f t="shared" si="2"/>
        <v>518</v>
      </c>
      <c r="K14" s="36">
        <f t="shared" si="3"/>
        <v>354</v>
      </c>
      <c r="L14" s="36">
        <f t="shared" si="4"/>
        <v>448</v>
      </c>
      <c r="N14" s="70">
        <f t="shared" si="5"/>
        <v>638</v>
      </c>
      <c r="O14" s="70">
        <f t="shared" si="6"/>
        <v>518</v>
      </c>
      <c r="P14" s="70">
        <v>464</v>
      </c>
      <c r="Q14" s="70">
        <f>(J14*2+K14+L14)/4</f>
        <v>459.5</v>
      </c>
      <c r="R14" s="70">
        <f t="shared" si="9"/>
        <v>448</v>
      </c>
      <c r="S14" s="80"/>
      <c r="T14" s="70">
        <f t="shared" si="10"/>
        <v>464.47</v>
      </c>
      <c r="U14" s="70">
        <f t="shared" si="11"/>
        <v>344.47</v>
      </c>
      <c r="V14" s="70">
        <f t="shared" si="12"/>
        <v>327.98</v>
      </c>
      <c r="W14" s="70">
        <f t="shared" si="13"/>
        <v>320.46500000000003</v>
      </c>
      <c r="X14" s="70">
        <f t="shared" si="14"/>
        <v>327.98</v>
      </c>
      <c r="Z14" s="84" t="s">
        <v>85</v>
      </c>
      <c r="AB14" s="115"/>
      <c r="AC14" s="116"/>
      <c r="AD14" s="116"/>
      <c r="AE14" s="116"/>
      <c r="AF14" s="117"/>
      <c r="AH14" s="91"/>
      <c r="AI14" s="91"/>
      <c r="AJ14" s="91"/>
      <c r="AK14" s="91"/>
      <c r="AL14" s="91"/>
    </row>
    <row r="15" spans="1:64" s="33" customFormat="1" ht="37.15" customHeight="1">
      <c r="A15" s="30" t="s">
        <v>66</v>
      </c>
      <c r="B15" s="30" t="s">
        <v>6</v>
      </c>
      <c r="C15" s="43">
        <v>7</v>
      </c>
      <c r="D15" s="30">
        <v>428</v>
      </c>
      <c r="E15" s="51">
        <v>20</v>
      </c>
      <c r="F15" s="51">
        <v>248</v>
      </c>
      <c r="G15" s="51">
        <f t="shared" si="0"/>
        <v>240</v>
      </c>
      <c r="H15" s="52"/>
      <c r="I15" s="53">
        <f t="shared" si="1"/>
        <v>668</v>
      </c>
      <c r="J15" s="54">
        <f t="shared" si="2"/>
        <v>428</v>
      </c>
      <c r="K15" s="54">
        <f t="shared" si="3"/>
        <v>24</v>
      </c>
      <c r="L15" s="54">
        <f t="shared" si="4"/>
        <v>248</v>
      </c>
      <c r="M15" s="19"/>
      <c r="N15" s="70">
        <f t="shared" si="5"/>
        <v>668</v>
      </c>
      <c r="O15" s="70">
        <f t="shared" si="6"/>
        <v>428</v>
      </c>
      <c r="P15" s="70">
        <v>294</v>
      </c>
      <c r="Q15" s="70">
        <f t="shared" si="8"/>
        <v>282</v>
      </c>
      <c r="R15" s="70">
        <f t="shared" si="9"/>
        <v>248</v>
      </c>
      <c r="S15" s="82"/>
      <c r="T15" s="70">
        <f t="shared" si="10"/>
        <v>524.62</v>
      </c>
      <c r="U15" s="70">
        <f t="shared" si="11"/>
        <v>284.62</v>
      </c>
      <c r="V15" s="70">
        <f t="shared" si="12"/>
        <v>196.41333333333333</v>
      </c>
      <c r="W15" s="70">
        <f t="shared" si="13"/>
        <v>188.54000000000002</v>
      </c>
      <c r="X15" s="70">
        <f t="shared" si="14"/>
        <v>196.41333333333333</v>
      </c>
      <c r="Y15" s="19"/>
      <c r="Z15" s="84" t="s">
        <v>85</v>
      </c>
      <c r="AA15" s="19"/>
      <c r="AB15" s="91">
        <f t="shared" si="15"/>
        <v>778</v>
      </c>
      <c r="AC15" s="91">
        <f t="shared" si="16"/>
        <v>483</v>
      </c>
      <c r="AD15" s="97">
        <f t="shared" si="17"/>
        <v>331</v>
      </c>
      <c r="AE15" s="91">
        <f t="shared" si="18"/>
        <v>310</v>
      </c>
      <c r="AF15" s="91">
        <f t="shared" si="24"/>
        <v>276</v>
      </c>
      <c r="AG15" s="93"/>
      <c r="AH15" s="91">
        <f t="shared" si="19"/>
        <v>604.62</v>
      </c>
      <c r="AI15" s="91">
        <f t="shared" si="20"/>
        <v>324.62</v>
      </c>
      <c r="AJ15" s="91">
        <f t="shared" si="21"/>
        <v>223.08333333333331</v>
      </c>
      <c r="AK15" s="91">
        <f t="shared" si="22"/>
        <v>208.54000000000002</v>
      </c>
      <c r="AL15" s="91">
        <f t="shared" si="23"/>
        <v>216.41333333333333</v>
      </c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</row>
    <row r="16" spans="1:64" ht="54" customHeight="1">
      <c r="A16" s="55" t="s">
        <v>67</v>
      </c>
      <c r="B16" s="3" t="s">
        <v>36</v>
      </c>
      <c r="C16" s="4">
        <v>8</v>
      </c>
      <c r="D16" s="3">
        <v>588</v>
      </c>
      <c r="E16" s="5">
        <v>115</v>
      </c>
      <c r="F16" s="5">
        <v>388</v>
      </c>
      <c r="G16" s="5">
        <f t="shared" si="0"/>
        <v>280</v>
      </c>
      <c r="H16" s="16"/>
      <c r="I16" s="35">
        <f t="shared" si="1"/>
        <v>868</v>
      </c>
      <c r="J16" s="36">
        <f t="shared" si="2"/>
        <v>588</v>
      </c>
      <c r="K16" s="36">
        <f t="shared" si="3"/>
        <v>138</v>
      </c>
      <c r="L16" s="36">
        <f t="shared" si="4"/>
        <v>388</v>
      </c>
      <c r="N16" s="70">
        <f t="shared" si="5"/>
        <v>868</v>
      </c>
      <c r="O16" s="70">
        <f t="shared" si="6"/>
        <v>588</v>
      </c>
      <c r="P16" s="70">
        <f t="shared" si="7"/>
        <v>438</v>
      </c>
      <c r="Q16" s="70">
        <f t="shared" si="8"/>
        <v>425.5</v>
      </c>
      <c r="R16" s="70">
        <f t="shared" si="9"/>
        <v>388</v>
      </c>
      <c r="S16" s="80"/>
      <c r="T16" s="70">
        <f t="shared" si="10"/>
        <v>671.02</v>
      </c>
      <c r="U16" s="70">
        <f t="shared" si="11"/>
        <v>391.02000000000004</v>
      </c>
      <c r="V16" s="70">
        <f t="shared" si="12"/>
        <v>299.01333333333338</v>
      </c>
      <c r="W16" s="70">
        <f t="shared" si="13"/>
        <v>288.76499999999999</v>
      </c>
      <c r="X16" s="70">
        <f t="shared" si="14"/>
        <v>299.01333333333338</v>
      </c>
      <c r="Z16" s="84" t="s">
        <v>85</v>
      </c>
      <c r="AB16" s="91">
        <f t="shared" si="15"/>
        <v>978</v>
      </c>
      <c r="AC16" s="91">
        <f t="shared" si="16"/>
        <v>643</v>
      </c>
      <c r="AD16" s="91">
        <f t="shared" si="17"/>
        <v>475</v>
      </c>
      <c r="AE16" s="91">
        <f t="shared" si="18"/>
        <v>453.5</v>
      </c>
      <c r="AF16" s="91">
        <f t="shared" si="24"/>
        <v>416</v>
      </c>
      <c r="AH16" s="91">
        <f t="shared" si="19"/>
        <v>751.02</v>
      </c>
      <c r="AI16" s="91">
        <f t="shared" si="20"/>
        <v>431.02000000000004</v>
      </c>
      <c r="AJ16" s="91">
        <f t="shared" si="21"/>
        <v>325.68333333333339</v>
      </c>
      <c r="AK16" s="91">
        <f t="shared" si="22"/>
        <v>308.76499999999999</v>
      </c>
      <c r="AL16" s="91">
        <f t="shared" si="23"/>
        <v>319.01333333333338</v>
      </c>
    </row>
    <row r="17" spans="1:38" ht="52.15" customHeight="1">
      <c r="A17" s="56" t="s">
        <v>68</v>
      </c>
      <c r="B17" s="3" t="s">
        <v>56</v>
      </c>
      <c r="C17" s="4">
        <v>9</v>
      </c>
      <c r="D17" s="3">
        <v>758</v>
      </c>
      <c r="E17" s="5">
        <v>210</v>
      </c>
      <c r="F17" s="5">
        <v>538</v>
      </c>
      <c r="G17" s="5">
        <f t="shared" si="0"/>
        <v>320</v>
      </c>
      <c r="H17" s="16"/>
      <c r="I17" s="35">
        <f t="shared" si="1"/>
        <v>1078</v>
      </c>
      <c r="J17" s="36">
        <f t="shared" si="2"/>
        <v>758</v>
      </c>
      <c r="K17" s="36">
        <f t="shared" si="3"/>
        <v>252</v>
      </c>
      <c r="L17" s="36">
        <f t="shared" si="4"/>
        <v>538</v>
      </c>
      <c r="N17" s="70">
        <f t="shared" si="5"/>
        <v>1078</v>
      </c>
      <c r="O17" s="70">
        <f t="shared" si="6"/>
        <v>758</v>
      </c>
      <c r="P17" s="83">
        <f t="shared" si="7"/>
        <v>589.33333333333337</v>
      </c>
      <c r="Q17" s="70">
        <f t="shared" si="8"/>
        <v>576.5</v>
      </c>
      <c r="R17" s="70">
        <f t="shared" si="9"/>
        <v>538</v>
      </c>
      <c r="S17" s="80"/>
      <c r="T17" s="70">
        <f t="shared" si="10"/>
        <v>824.07</v>
      </c>
      <c r="U17" s="70">
        <f t="shared" si="11"/>
        <v>504.07000000000005</v>
      </c>
      <c r="V17" s="70">
        <f t="shared" si="12"/>
        <v>406.04666666666668</v>
      </c>
      <c r="W17" s="70">
        <f t="shared" si="13"/>
        <v>393.97750000000002</v>
      </c>
      <c r="X17" s="70">
        <f t="shared" si="14"/>
        <v>406.04666666666668</v>
      </c>
      <c r="Z17" s="84" t="s">
        <v>85</v>
      </c>
      <c r="AB17" s="91">
        <f t="shared" si="15"/>
        <v>1188</v>
      </c>
      <c r="AC17" s="91">
        <f t="shared" si="16"/>
        <v>813</v>
      </c>
      <c r="AD17" s="95">
        <f t="shared" si="17"/>
        <v>626.33333333333337</v>
      </c>
      <c r="AE17" s="91">
        <f t="shared" si="18"/>
        <v>604.5</v>
      </c>
      <c r="AF17" s="91">
        <f t="shared" si="24"/>
        <v>566</v>
      </c>
      <c r="AH17" s="91">
        <f t="shared" si="19"/>
        <v>904.07</v>
      </c>
      <c r="AI17" s="91">
        <f t="shared" si="20"/>
        <v>544.07000000000005</v>
      </c>
      <c r="AJ17" s="91">
        <f t="shared" si="21"/>
        <v>432.7166666666667</v>
      </c>
      <c r="AK17" s="91">
        <f t="shared" si="22"/>
        <v>413.97750000000002</v>
      </c>
      <c r="AL17" s="91">
        <f t="shared" si="23"/>
        <v>426.04666666666668</v>
      </c>
    </row>
    <row r="18" spans="1:38" ht="70.5" customHeight="1">
      <c r="A18" s="57" t="s">
        <v>69</v>
      </c>
      <c r="B18" s="3" t="s">
        <v>37</v>
      </c>
      <c r="C18" s="3">
        <v>10</v>
      </c>
      <c r="D18" s="3">
        <v>918</v>
      </c>
      <c r="E18" s="5">
        <v>305</v>
      </c>
      <c r="F18" s="5">
        <v>678</v>
      </c>
      <c r="G18" s="5">
        <f t="shared" si="0"/>
        <v>360</v>
      </c>
      <c r="H18" s="16"/>
      <c r="I18" s="35">
        <f t="shared" si="1"/>
        <v>1278</v>
      </c>
      <c r="J18" s="36">
        <f t="shared" si="2"/>
        <v>918</v>
      </c>
      <c r="K18" s="36">
        <f t="shared" si="3"/>
        <v>366</v>
      </c>
      <c r="L18" s="36">
        <f t="shared" si="4"/>
        <v>678</v>
      </c>
      <c r="N18" s="70">
        <f t="shared" si="5"/>
        <v>1278</v>
      </c>
      <c r="O18" s="70">
        <f t="shared" si="6"/>
        <v>918</v>
      </c>
      <c r="P18" s="70">
        <f t="shared" si="7"/>
        <v>734</v>
      </c>
      <c r="Q18" s="70">
        <f t="shared" si="8"/>
        <v>720</v>
      </c>
      <c r="R18" s="70">
        <f t="shared" si="9"/>
        <v>678</v>
      </c>
      <c r="S18" s="80"/>
      <c r="T18" s="70">
        <f t="shared" si="10"/>
        <v>970.47</v>
      </c>
      <c r="U18" s="70">
        <f t="shared" si="11"/>
        <v>610.47</v>
      </c>
      <c r="V18" s="70">
        <f t="shared" si="12"/>
        <v>508.6466666666667</v>
      </c>
      <c r="W18" s="70">
        <f t="shared" si="13"/>
        <v>494.20250000000004</v>
      </c>
      <c r="X18" s="70">
        <f t="shared" si="14"/>
        <v>508.6466666666667</v>
      </c>
      <c r="Z18" s="84" t="s">
        <v>85</v>
      </c>
      <c r="AB18" s="91">
        <f t="shared" si="15"/>
        <v>1388</v>
      </c>
      <c r="AC18" s="91">
        <f t="shared" si="16"/>
        <v>973</v>
      </c>
      <c r="AD18" s="91">
        <f t="shared" si="17"/>
        <v>771</v>
      </c>
      <c r="AE18" s="91">
        <f t="shared" si="18"/>
        <v>748</v>
      </c>
      <c r="AF18" s="91">
        <f t="shared" si="24"/>
        <v>706</v>
      </c>
      <c r="AH18" s="91">
        <f t="shared" si="19"/>
        <v>1050.47</v>
      </c>
      <c r="AI18" s="91">
        <f t="shared" si="20"/>
        <v>650.47</v>
      </c>
      <c r="AJ18" s="91">
        <f t="shared" si="21"/>
        <v>535.31666666666672</v>
      </c>
      <c r="AK18" s="91">
        <f t="shared" si="22"/>
        <v>514.2025000000001</v>
      </c>
      <c r="AL18" s="91">
        <f t="shared" si="23"/>
        <v>528.64666666666676</v>
      </c>
    </row>
    <row r="19" spans="1:38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38" ht="48.75" customHeight="1">
      <c r="A20" s="106" t="s">
        <v>25</v>
      </c>
      <c r="B20" s="103"/>
      <c r="C20" s="103"/>
      <c r="D20" s="103"/>
      <c r="E20" s="103"/>
      <c r="F20" s="103"/>
      <c r="G20" s="103"/>
      <c r="H20" s="10"/>
      <c r="I20" s="10"/>
      <c r="J20" s="10"/>
      <c r="K20" s="10"/>
      <c r="L20" s="10"/>
    </row>
    <row r="21" spans="1:38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38" ht="18.75" customHeight="1">
      <c r="A22" s="1"/>
      <c r="B22" s="14" t="s">
        <v>19</v>
      </c>
      <c r="C22" s="38"/>
      <c r="D22" s="1"/>
      <c r="F22" s="1"/>
      <c r="G22" s="1"/>
      <c r="H22" s="1"/>
      <c r="I22" s="1"/>
      <c r="J22" s="1"/>
      <c r="K22" s="1"/>
      <c r="L22" s="1"/>
    </row>
    <row r="23" spans="1:38" ht="18.75" customHeight="1">
      <c r="A23" s="1"/>
      <c r="B23" s="2" t="s">
        <v>38</v>
      </c>
      <c r="C23" s="2"/>
      <c r="D23" s="1"/>
      <c r="G23" s="1"/>
      <c r="H23" s="1"/>
      <c r="I23" s="1"/>
      <c r="J23" s="1"/>
      <c r="K23" s="1"/>
      <c r="L23" s="1"/>
    </row>
    <row r="24" spans="1:38" ht="18.75" customHeight="1">
      <c r="B24" s="2" t="s">
        <v>39</v>
      </c>
      <c r="C24" s="38"/>
      <c r="D24" s="1"/>
    </row>
    <row r="25" spans="1:38" ht="18.75" customHeight="1">
      <c r="B25" s="2" t="s">
        <v>40</v>
      </c>
      <c r="C25" s="38"/>
      <c r="D25" s="1"/>
    </row>
    <row r="26" spans="1:38" ht="18.75" customHeight="1">
      <c r="B26" s="2" t="s">
        <v>41</v>
      </c>
      <c r="C26" s="38"/>
      <c r="D26" s="1"/>
    </row>
  </sheetData>
  <mergeCells count="9">
    <mergeCell ref="AB10:AF14"/>
    <mergeCell ref="T4:X4"/>
    <mergeCell ref="N4:R4"/>
    <mergeCell ref="A1:G1"/>
    <mergeCell ref="A3:G3"/>
    <mergeCell ref="A20:G20"/>
    <mergeCell ref="A4:A5"/>
    <mergeCell ref="B4:B5"/>
    <mergeCell ref="C4:C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G2" sqref="G2"/>
    </sheetView>
  </sheetViews>
  <sheetFormatPr defaultRowHeight="15"/>
  <cols>
    <col min="1" max="1" width="8.7109375" customWidth="1"/>
    <col min="2" max="2" width="22.85546875" customWidth="1"/>
    <col min="3" max="3" width="4.5703125" style="20" customWidth="1"/>
    <col min="4" max="4" width="7.85546875" customWidth="1"/>
    <col min="5" max="5" width="7" customWidth="1"/>
    <col min="6" max="6" width="6.42578125" customWidth="1"/>
    <col min="7" max="7" width="8.5703125" customWidth="1"/>
    <col min="8" max="8" width="5.140625" customWidth="1"/>
    <col min="9" max="9" width="7" customWidth="1"/>
    <col min="10" max="10" width="6.7109375" customWidth="1"/>
    <col min="11" max="11" width="7" customWidth="1"/>
    <col min="12" max="12" width="10.85546875" customWidth="1"/>
    <col min="13" max="13" width="4.85546875" customWidth="1"/>
    <col min="14" max="14" width="7.5703125" bestFit="1" customWidth="1"/>
    <col min="15" max="15" width="6.7109375" customWidth="1"/>
    <col min="16" max="16" width="6.42578125" customWidth="1"/>
    <col min="17" max="17" width="7.28515625" customWidth="1"/>
    <col min="18" max="18" width="6.42578125" customWidth="1"/>
    <col min="19" max="19" width="3.7109375" customWidth="1"/>
    <col min="20" max="20" width="7.7109375" customWidth="1"/>
    <col min="21" max="21" width="8.28515625" customWidth="1"/>
    <col min="22" max="22" width="7.5703125" customWidth="1"/>
    <col min="23" max="23" width="8.28515625" customWidth="1"/>
    <col min="24" max="24" width="8.5703125" customWidth="1"/>
    <col min="25" max="25" width="7.140625" customWidth="1"/>
    <col min="26" max="26" width="5.5703125" customWidth="1"/>
  </cols>
  <sheetData>
    <row r="1" spans="1:37" ht="21">
      <c r="A1" s="104" t="s">
        <v>20</v>
      </c>
      <c r="B1" s="104"/>
      <c r="C1" s="104"/>
      <c r="D1" s="104"/>
      <c r="E1" s="104"/>
      <c r="F1" s="104"/>
      <c r="G1" s="79" t="s">
        <v>94</v>
      </c>
      <c r="AG1" t="s">
        <v>84</v>
      </c>
    </row>
    <row r="2" spans="1:37" s="88" customFormat="1" ht="21">
      <c r="A2" s="86"/>
      <c r="B2" s="86"/>
      <c r="C2" s="86"/>
      <c r="D2" s="86"/>
      <c r="E2" s="86"/>
      <c r="F2" s="86"/>
      <c r="G2" s="79" t="s">
        <v>96</v>
      </c>
    </row>
    <row r="3" spans="1:37" ht="23.25" customHeight="1">
      <c r="A3" s="124" t="s">
        <v>21</v>
      </c>
      <c r="B3" s="124"/>
      <c r="C3" s="124"/>
      <c r="D3" s="124"/>
      <c r="E3" s="124"/>
      <c r="F3" s="124"/>
      <c r="G3" s="15"/>
      <c r="N3" s="32" t="s">
        <v>17</v>
      </c>
      <c r="O3" s="31"/>
      <c r="T3" s="32" t="s">
        <v>18</v>
      </c>
      <c r="U3" s="31"/>
      <c r="AA3" s="32" t="s">
        <v>86</v>
      </c>
      <c r="AG3" s="32" t="s">
        <v>87</v>
      </c>
    </row>
    <row r="4" spans="1:37">
      <c r="A4" s="125" t="s">
        <v>0</v>
      </c>
      <c r="B4" s="125" t="s">
        <v>1</v>
      </c>
      <c r="C4" s="126" t="s">
        <v>2</v>
      </c>
      <c r="D4" s="17" t="s">
        <v>27</v>
      </c>
      <c r="E4" s="18"/>
      <c r="F4" s="18"/>
      <c r="G4" s="37"/>
      <c r="H4" s="15"/>
      <c r="I4" s="17" t="s">
        <v>83</v>
      </c>
      <c r="J4" s="18"/>
      <c r="K4" s="18"/>
      <c r="L4" s="37"/>
      <c r="N4" s="121" t="s">
        <v>5</v>
      </c>
      <c r="O4" s="122"/>
      <c r="P4" s="122"/>
      <c r="Q4" s="122"/>
      <c r="R4" s="123"/>
      <c r="T4" s="118" t="s">
        <v>5</v>
      </c>
      <c r="U4" s="119"/>
      <c r="V4" s="119"/>
      <c r="W4" s="119"/>
      <c r="X4" s="119"/>
      <c r="Y4" s="40"/>
    </row>
    <row r="5" spans="1:37" ht="22.15" customHeight="1">
      <c r="A5" s="125"/>
      <c r="B5" s="125"/>
      <c r="C5" s="127"/>
      <c r="D5" s="6" t="s">
        <v>16</v>
      </c>
      <c r="E5" s="6" t="s">
        <v>3</v>
      </c>
      <c r="F5" s="6" t="s">
        <v>4</v>
      </c>
      <c r="G5" s="6" t="s">
        <v>15</v>
      </c>
      <c r="H5" s="7"/>
      <c r="I5" s="6" t="s">
        <v>23</v>
      </c>
      <c r="J5" s="6" t="s">
        <v>12</v>
      </c>
      <c r="K5" s="6" t="s">
        <v>13</v>
      </c>
      <c r="L5" s="6" t="s">
        <v>14</v>
      </c>
      <c r="N5" s="11" t="s">
        <v>7</v>
      </c>
      <c r="O5" s="11" t="s">
        <v>8</v>
      </c>
      <c r="P5" s="11" t="s">
        <v>9</v>
      </c>
      <c r="Q5" s="12" t="s">
        <v>10</v>
      </c>
      <c r="R5" s="12" t="s">
        <v>11</v>
      </c>
      <c r="T5" s="11" t="s">
        <v>7</v>
      </c>
      <c r="U5" s="11" t="s">
        <v>8</v>
      </c>
      <c r="V5" s="11" t="s">
        <v>9</v>
      </c>
      <c r="W5" s="12" t="s">
        <v>10</v>
      </c>
      <c r="X5" s="39" t="s">
        <v>11</v>
      </c>
      <c r="Y5" s="92" t="s">
        <v>93</v>
      </c>
      <c r="AA5" s="11" t="s">
        <v>7</v>
      </c>
      <c r="AB5" s="11" t="s">
        <v>8</v>
      </c>
      <c r="AC5" s="11" t="s">
        <v>9</v>
      </c>
      <c r="AD5" s="12" t="s">
        <v>10</v>
      </c>
      <c r="AE5" s="12" t="s">
        <v>11</v>
      </c>
      <c r="AG5" s="11" t="s">
        <v>7</v>
      </c>
      <c r="AH5" s="11" t="s">
        <v>8</v>
      </c>
      <c r="AI5" s="11" t="s">
        <v>9</v>
      </c>
      <c r="AJ5" s="12" t="s">
        <v>10</v>
      </c>
      <c r="AK5" s="39" t="s">
        <v>11</v>
      </c>
    </row>
    <row r="6" spans="1:37" ht="32.450000000000003" customHeight="1">
      <c r="A6" s="59" t="s">
        <v>70</v>
      </c>
      <c r="B6" s="3" t="s">
        <v>42</v>
      </c>
      <c r="C6" s="4">
        <v>4</v>
      </c>
      <c r="D6" s="3">
        <v>398</v>
      </c>
      <c r="E6" s="5">
        <v>95</v>
      </c>
      <c r="F6" s="5">
        <v>268</v>
      </c>
      <c r="G6" s="5">
        <f>(C6-1)*40</f>
        <v>120</v>
      </c>
      <c r="H6" s="16"/>
      <c r="I6" s="35">
        <f t="shared" ref="I6:I11" si="0">D6+G6</f>
        <v>518</v>
      </c>
      <c r="J6" s="36">
        <f t="shared" ref="J6:J11" si="1">D6</f>
        <v>398</v>
      </c>
      <c r="K6" s="36">
        <f>E6*1.2</f>
        <v>114</v>
      </c>
      <c r="L6" s="36">
        <f t="shared" ref="L6:L11" si="2">F6</f>
        <v>268</v>
      </c>
      <c r="N6" s="70">
        <f>I6</f>
        <v>518</v>
      </c>
      <c r="O6" s="70">
        <f t="shared" ref="O6:O11" si="3">J6</f>
        <v>398</v>
      </c>
      <c r="P6" s="74">
        <f>(J6*2+K6)/3</f>
        <v>303.33333333333331</v>
      </c>
      <c r="Q6" s="70">
        <f>(J6*2+K6+L6)/4</f>
        <v>294.5</v>
      </c>
      <c r="R6" s="70">
        <f>L6</f>
        <v>268</v>
      </c>
      <c r="S6" s="80"/>
      <c r="T6" s="70">
        <f>D6*0.665+G6</f>
        <v>384.67</v>
      </c>
      <c r="U6" s="70">
        <f t="shared" ref="U6:U11" si="4">D6*0.665</f>
        <v>264.67</v>
      </c>
      <c r="V6" s="70">
        <f t="shared" ref="V6:V11" si="5">(D6*2*0.665+E6)/3</f>
        <v>208.11333333333334</v>
      </c>
      <c r="W6" s="70">
        <f>((D6*2+F6)*0.665+E6)/4</f>
        <v>200.64000000000001</v>
      </c>
      <c r="X6" s="70">
        <f t="shared" ref="X6:X11" si="6">V6</f>
        <v>208.11333333333334</v>
      </c>
      <c r="Y6" s="41" t="s">
        <v>85</v>
      </c>
      <c r="AA6" s="91"/>
      <c r="AB6" s="91"/>
      <c r="AC6" s="95"/>
      <c r="AD6" s="91"/>
      <c r="AE6" s="91"/>
      <c r="AG6" s="91"/>
      <c r="AH6" s="91"/>
      <c r="AI6" s="91"/>
      <c r="AJ6" s="91"/>
      <c r="AK6" s="91"/>
    </row>
    <row r="7" spans="1:37" ht="46.15" customHeight="1">
      <c r="A7" s="60" t="s">
        <v>71</v>
      </c>
      <c r="B7" s="3" t="s">
        <v>43</v>
      </c>
      <c r="C7" s="4">
        <v>5</v>
      </c>
      <c r="D7" s="3">
        <v>568</v>
      </c>
      <c r="E7" s="5">
        <v>190</v>
      </c>
      <c r="F7" s="5">
        <v>408</v>
      </c>
      <c r="G7" s="5">
        <f t="shared" ref="G7:G11" si="7">(C7-1)*40</f>
        <v>160</v>
      </c>
      <c r="H7" s="16"/>
      <c r="I7" s="35">
        <f t="shared" si="0"/>
        <v>728</v>
      </c>
      <c r="J7" s="36">
        <f t="shared" si="1"/>
        <v>568</v>
      </c>
      <c r="K7" s="36">
        <f t="shared" ref="K7:K11" si="8">E7*1.2</f>
        <v>228</v>
      </c>
      <c r="L7" s="36">
        <f t="shared" si="2"/>
        <v>408</v>
      </c>
      <c r="N7" s="70">
        <f t="shared" ref="N7:N11" si="9">I7</f>
        <v>728</v>
      </c>
      <c r="O7" s="70">
        <f t="shared" si="3"/>
        <v>568</v>
      </c>
      <c r="P7" s="70">
        <f>(J7*2+K7)/3</f>
        <v>454.66666666666669</v>
      </c>
      <c r="Q7" s="70">
        <f t="shared" ref="Q7" si="10">(J7*2+K7+L7)/4</f>
        <v>443</v>
      </c>
      <c r="R7" s="70">
        <f t="shared" ref="R7:R11" si="11">L7</f>
        <v>408</v>
      </c>
      <c r="S7" s="80"/>
      <c r="T7" s="70">
        <f>D7*0.665+G7</f>
        <v>537.72</v>
      </c>
      <c r="U7" s="70">
        <f t="shared" si="4"/>
        <v>377.72</v>
      </c>
      <c r="V7" s="70">
        <f t="shared" si="5"/>
        <v>315.1466666666667</v>
      </c>
      <c r="W7" s="70">
        <f>((D7*2+F7)*0.665+E7)/4</f>
        <v>304.19</v>
      </c>
      <c r="X7" s="70">
        <f t="shared" si="6"/>
        <v>315.1466666666667</v>
      </c>
      <c r="Y7" s="41" t="s">
        <v>85</v>
      </c>
      <c r="AA7" s="91"/>
      <c r="AB7" s="91"/>
      <c r="AC7" s="91"/>
      <c r="AD7" s="91"/>
      <c r="AE7" s="91"/>
      <c r="AG7" s="91"/>
      <c r="AH7" s="91"/>
      <c r="AI7" s="91"/>
      <c r="AJ7" s="91"/>
      <c r="AK7" s="91"/>
    </row>
    <row r="8" spans="1:37" ht="48" customHeight="1">
      <c r="A8" s="61" t="s">
        <v>72</v>
      </c>
      <c r="B8" s="3" t="s">
        <v>44</v>
      </c>
      <c r="C8" s="4">
        <v>6</v>
      </c>
      <c r="D8" s="3">
        <v>738</v>
      </c>
      <c r="E8" s="5">
        <v>285</v>
      </c>
      <c r="F8" s="5">
        <v>548</v>
      </c>
      <c r="G8" s="5">
        <f t="shared" si="7"/>
        <v>200</v>
      </c>
      <c r="H8" s="16"/>
      <c r="I8" s="35">
        <f t="shared" si="0"/>
        <v>938</v>
      </c>
      <c r="J8" s="36">
        <f t="shared" si="1"/>
        <v>738</v>
      </c>
      <c r="K8" s="36">
        <f t="shared" si="8"/>
        <v>342</v>
      </c>
      <c r="L8" s="36">
        <f t="shared" si="2"/>
        <v>548</v>
      </c>
      <c r="N8" s="70">
        <f t="shared" si="9"/>
        <v>938</v>
      </c>
      <c r="O8" s="70">
        <f t="shared" si="3"/>
        <v>738</v>
      </c>
      <c r="P8" s="70">
        <f t="shared" ref="P8:P11" si="12">(J8*2+K8)/3</f>
        <v>606</v>
      </c>
      <c r="Q8" s="70">
        <f>(J8*2+K8+L8)/4</f>
        <v>591.5</v>
      </c>
      <c r="R8" s="70">
        <f t="shared" si="11"/>
        <v>548</v>
      </c>
      <c r="S8" s="80"/>
      <c r="T8" s="70">
        <f>D8*0.665+G8</f>
        <v>690.77</v>
      </c>
      <c r="U8" s="70">
        <f t="shared" si="4"/>
        <v>490.77000000000004</v>
      </c>
      <c r="V8" s="70">
        <f t="shared" si="5"/>
        <v>422.18</v>
      </c>
      <c r="W8" s="70">
        <f>((D8*2+F8)*0.665+E8)/4</f>
        <v>407.74</v>
      </c>
      <c r="X8" s="70">
        <f t="shared" si="6"/>
        <v>422.18</v>
      </c>
      <c r="Y8" s="41" t="s">
        <v>85</v>
      </c>
      <c r="AA8" s="91"/>
      <c r="AB8" s="91"/>
      <c r="AC8" s="91"/>
      <c r="AD8" s="91"/>
      <c r="AE8" s="91"/>
      <c r="AG8" s="91"/>
      <c r="AH8" s="91"/>
      <c r="AI8" s="91"/>
      <c r="AJ8" s="91"/>
      <c r="AK8" s="91"/>
    </row>
    <row r="9" spans="1:37" ht="60">
      <c r="A9" s="62" t="s">
        <v>73</v>
      </c>
      <c r="B9" s="3" t="s">
        <v>45</v>
      </c>
      <c r="C9" s="4">
        <v>7</v>
      </c>
      <c r="D9" s="3">
        <v>598</v>
      </c>
      <c r="E9" s="5">
        <v>105</v>
      </c>
      <c r="F9" s="5">
        <v>378</v>
      </c>
      <c r="G9" s="5">
        <f t="shared" si="7"/>
        <v>240</v>
      </c>
      <c r="H9" s="16"/>
      <c r="I9" s="35">
        <f t="shared" si="0"/>
        <v>838</v>
      </c>
      <c r="J9" s="36">
        <f t="shared" si="1"/>
        <v>598</v>
      </c>
      <c r="K9" s="36">
        <f t="shared" si="8"/>
        <v>126</v>
      </c>
      <c r="L9" s="36">
        <f t="shared" si="2"/>
        <v>378</v>
      </c>
      <c r="N9" s="70">
        <f t="shared" si="9"/>
        <v>838</v>
      </c>
      <c r="O9" s="70">
        <f t="shared" si="3"/>
        <v>598</v>
      </c>
      <c r="P9" s="70">
        <f t="shared" si="12"/>
        <v>440.66666666666669</v>
      </c>
      <c r="Q9" s="70">
        <f>(J9*2+K9+L9)/4</f>
        <v>425</v>
      </c>
      <c r="R9" s="70">
        <f t="shared" si="11"/>
        <v>378</v>
      </c>
      <c r="S9" s="80"/>
      <c r="T9" s="70">
        <f>D9*0.665+G9</f>
        <v>637.67000000000007</v>
      </c>
      <c r="U9" s="70">
        <f t="shared" si="4"/>
        <v>397.67</v>
      </c>
      <c r="V9" s="70">
        <f t="shared" si="5"/>
        <v>300.11333333333334</v>
      </c>
      <c r="W9" s="70">
        <f>((D9*2+F9)*0.665+E9)/4</f>
        <v>287.92750000000001</v>
      </c>
      <c r="X9" s="70">
        <f t="shared" si="6"/>
        <v>300.11333333333334</v>
      </c>
      <c r="Y9" s="41" t="s">
        <v>85</v>
      </c>
      <c r="AA9" s="91">
        <f t="shared" ref="AA9:AA11" si="13">N9+110</f>
        <v>948</v>
      </c>
      <c r="AB9" s="91">
        <f t="shared" ref="AB9:AB11" si="14">O9+55</f>
        <v>653</v>
      </c>
      <c r="AC9" s="91">
        <f t="shared" ref="AC9:AC11" si="15">P9+37</f>
        <v>477.66666666666669</v>
      </c>
      <c r="AD9" s="91">
        <f t="shared" ref="AD9:AD11" si="16">Q9+28</f>
        <v>453</v>
      </c>
      <c r="AE9" s="91">
        <f t="shared" ref="AE9:AE11" si="17">R9+28</f>
        <v>406</v>
      </c>
      <c r="AG9" s="91">
        <f t="shared" ref="AG9:AG11" si="18">T9+80</f>
        <v>717.67000000000007</v>
      </c>
      <c r="AH9" s="91">
        <f t="shared" ref="AH9:AH11" si="19">U9+40</f>
        <v>437.67</v>
      </c>
      <c r="AI9" s="91">
        <f t="shared" ref="AI9:AI11" si="20">V9+26.67</f>
        <v>326.78333333333336</v>
      </c>
      <c r="AJ9" s="91">
        <f t="shared" ref="AJ9:AJ11" si="21">W9+20</f>
        <v>307.92750000000001</v>
      </c>
      <c r="AK9" s="91">
        <f t="shared" ref="AK9:AK11" si="22">X9+20</f>
        <v>320.11333333333334</v>
      </c>
    </row>
    <row r="10" spans="1:37" ht="60">
      <c r="A10" s="63" t="s">
        <v>74</v>
      </c>
      <c r="B10" s="3" t="s">
        <v>46</v>
      </c>
      <c r="C10" s="4">
        <v>8</v>
      </c>
      <c r="D10" s="3">
        <v>758</v>
      </c>
      <c r="E10" s="5">
        <v>200</v>
      </c>
      <c r="F10" s="5">
        <v>518</v>
      </c>
      <c r="G10" s="5">
        <f t="shared" si="7"/>
        <v>280</v>
      </c>
      <c r="H10" s="16"/>
      <c r="I10" s="35">
        <f t="shared" si="0"/>
        <v>1038</v>
      </c>
      <c r="J10" s="36">
        <f t="shared" si="1"/>
        <v>758</v>
      </c>
      <c r="K10" s="36">
        <f t="shared" si="8"/>
        <v>240</v>
      </c>
      <c r="L10" s="36">
        <f t="shared" si="2"/>
        <v>518</v>
      </c>
      <c r="N10" s="70">
        <f t="shared" si="9"/>
        <v>1038</v>
      </c>
      <c r="O10" s="70">
        <f t="shared" si="3"/>
        <v>758</v>
      </c>
      <c r="P10" s="74">
        <f t="shared" si="12"/>
        <v>585.33333333333337</v>
      </c>
      <c r="Q10" s="70">
        <f>(J10*2+K10+L10)/4</f>
        <v>568.5</v>
      </c>
      <c r="R10" s="70">
        <f t="shared" si="11"/>
        <v>518</v>
      </c>
      <c r="S10" s="80"/>
      <c r="T10" s="70">
        <f t="shared" ref="T10:T11" si="23">D10*0.665+G10</f>
        <v>784.07</v>
      </c>
      <c r="U10" s="70">
        <f t="shared" si="4"/>
        <v>504.07000000000005</v>
      </c>
      <c r="V10" s="70">
        <f t="shared" si="5"/>
        <v>402.71333333333337</v>
      </c>
      <c r="W10" s="70">
        <f t="shared" ref="W10" si="24">((D10*2+F10)*0.665+E10)/4</f>
        <v>388.15250000000003</v>
      </c>
      <c r="X10" s="70">
        <f t="shared" si="6"/>
        <v>402.71333333333337</v>
      </c>
      <c r="Y10" s="41" t="s">
        <v>85</v>
      </c>
      <c r="AA10" s="91">
        <f t="shared" si="13"/>
        <v>1148</v>
      </c>
      <c r="AB10" s="91">
        <f t="shared" si="14"/>
        <v>813</v>
      </c>
      <c r="AC10" s="95">
        <f t="shared" si="15"/>
        <v>622.33333333333337</v>
      </c>
      <c r="AD10" s="91">
        <f t="shared" si="16"/>
        <v>596.5</v>
      </c>
      <c r="AE10" s="91">
        <f t="shared" si="17"/>
        <v>546</v>
      </c>
      <c r="AG10" s="91">
        <f t="shared" si="18"/>
        <v>864.07</v>
      </c>
      <c r="AH10" s="91">
        <f t="shared" si="19"/>
        <v>544.07000000000005</v>
      </c>
      <c r="AI10" s="91">
        <f t="shared" si="20"/>
        <v>429.38333333333338</v>
      </c>
      <c r="AJ10" s="91">
        <f t="shared" si="21"/>
        <v>408.15250000000003</v>
      </c>
      <c r="AK10" s="91">
        <f t="shared" si="22"/>
        <v>422.71333333333337</v>
      </c>
    </row>
    <row r="11" spans="1:37" ht="75">
      <c r="A11" s="58" t="s">
        <v>75</v>
      </c>
      <c r="B11" s="3" t="s">
        <v>47</v>
      </c>
      <c r="C11" s="4">
        <v>9</v>
      </c>
      <c r="D11" s="3">
        <v>928</v>
      </c>
      <c r="E11" s="5">
        <v>295</v>
      </c>
      <c r="F11" s="5">
        <v>658</v>
      </c>
      <c r="G11" s="5">
        <f t="shared" si="7"/>
        <v>320</v>
      </c>
      <c r="H11" s="16"/>
      <c r="I11" s="35">
        <f t="shared" si="0"/>
        <v>1248</v>
      </c>
      <c r="J11" s="36">
        <f t="shared" si="1"/>
        <v>928</v>
      </c>
      <c r="K11" s="36">
        <f t="shared" si="8"/>
        <v>354</v>
      </c>
      <c r="L11" s="36">
        <f t="shared" si="2"/>
        <v>658</v>
      </c>
      <c r="N11" s="70">
        <f t="shared" si="9"/>
        <v>1248</v>
      </c>
      <c r="O11" s="70">
        <f t="shared" si="3"/>
        <v>928</v>
      </c>
      <c r="P11" s="70">
        <f t="shared" si="12"/>
        <v>736.66666666666663</v>
      </c>
      <c r="Q11" s="70">
        <f>(J11*2+K11+L11)/4</f>
        <v>717</v>
      </c>
      <c r="R11" s="70">
        <f t="shared" si="11"/>
        <v>658</v>
      </c>
      <c r="S11" s="80"/>
      <c r="T11" s="70">
        <f t="shared" si="23"/>
        <v>937.12</v>
      </c>
      <c r="U11" s="70">
        <f t="shared" si="4"/>
        <v>617.12</v>
      </c>
      <c r="V11" s="70">
        <f t="shared" si="5"/>
        <v>509.74666666666667</v>
      </c>
      <c r="W11" s="70">
        <f>((D11*2+F11)*0.665+E11)/4</f>
        <v>491.70250000000004</v>
      </c>
      <c r="X11" s="70">
        <f t="shared" si="6"/>
        <v>509.74666666666667</v>
      </c>
      <c r="Y11" s="41" t="s">
        <v>85</v>
      </c>
      <c r="AA11" s="91">
        <f t="shared" si="13"/>
        <v>1358</v>
      </c>
      <c r="AB11" s="91">
        <f t="shared" si="14"/>
        <v>983</v>
      </c>
      <c r="AC11" s="91">
        <f t="shared" si="15"/>
        <v>773.66666666666663</v>
      </c>
      <c r="AD11" s="91">
        <f t="shared" si="16"/>
        <v>745</v>
      </c>
      <c r="AE11" s="91">
        <f t="shared" si="17"/>
        <v>686</v>
      </c>
      <c r="AG11" s="91">
        <f t="shared" si="18"/>
        <v>1017.12</v>
      </c>
      <c r="AH11" s="91">
        <f t="shared" si="19"/>
        <v>657.12</v>
      </c>
      <c r="AI11" s="91">
        <f t="shared" si="20"/>
        <v>536.41666666666663</v>
      </c>
      <c r="AJ11" s="91">
        <f t="shared" si="21"/>
        <v>511.70250000000004</v>
      </c>
      <c r="AK11" s="91">
        <f t="shared" si="22"/>
        <v>529.74666666666667</v>
      </c>
    </row>
    <row r="12" spans="1:37">
      <c r="A12" s="1"/>
      <c r="B12" s="1"/>
      <c r="C12" s="21"/>
      <c r="D12" s="1"/>
      <c r="E12" s="1"/>
      <c r="F12" s="1"/>
      <c r="G12" s="1"/>
    </row>
    <row r="13" spans="1:37" ht="40.9" customHeight="1">
      <c r="A13" s="106" t="s">
        <v>25</v>
      </c>
      <c r="B13" s="103"/>
      <c r="C13" s="103"/>
      <c r="D13" s="103"/>
      <c r="E13" s="103"/>
      <c r="F13" s="103"/>
      <c r="G13" s="103"/>
    </row>
    <row r="14" spans="1:37">
      <c r="A14" s="1"/>
      <c r="B14" s="1"/>
      <c r="C14" s="21"/>
      <c r="D14" s="1"/>
      <c r="G14" s="1"/>
    </row>
    <row r="15" spans="1:37" ht="23.25" customHeight="1">
      <c r="A15" s="1"/>
      <c r="B15" s="14" t="s">
        <v>19</v>
      </c>
      <c r="C15" s="38"/>
      <c r="D15" s="1"/>
      <c r="G15" s="1"/>
    </row>
    <row r="16" spans="1:37" ht="21" customHeight="1">
      <c r="A16" s="1"/>
      <c r="B16" s="2" t="s">
        <v>38</v>
      </c>
      <c r="C16" s="2"/>
      <c r="F16" s="1"/>
      <c r="G16" s="1"/>
      <c r="H16" s="1"/>
    </row>
    <row r="17" spans="1:7" ht="19.5" customHeight="1">
      <c r="A17" s="1"/>
      <c r="B17" s="2" t="s">
        <v>39</v>
      </c>
      <c r="C17" s="42"/>
    </row>
    <row r="18" spans="1:7" ht="18.75" customHeight="1">
      <c r="A18" s="1"/>
      <c r="B18" s="2" t="s">
        <v>40</v>
      </c>
      <c r="C18" s="42"/>
    </row>
    <row r="19" spans="1:7" ht="23.25" customHeight="1">
      <c r="A19" s="1"/>
      <c r="B19" s="2" t="s">
        <v>41</v>
      </c>
      <c r="C19" s="42"/>
    </row>
    <row r="20" spans="1:7">
      <c r="A20" s="1"/>
      <c r="B20" s="1"/>
      <c r="C20" s="21"/>
      <c r="D20" s="1"/>
      <c r="E20" s="1"/>
      <c r="F20" s="1"/>
      <c r="G20" s="1"/>
    </row>
    <row r="21" spans="1:7">
      <c r="A21" s="1"/>
      <c r="B21" s="1"/>
      <c r="C21" s="21"/>
      <c r="D21" s="1"/>
      <c r="E21" s="1"/>
      <c r="F21" s="1"/>
      <c r="G21" s="1"/>
    </row>
    <row r="22" spans="1:7">
      <c r="A22" s="1"/>
      <c r="B22" s="1"/>
      <c r="C22" s="21"/>
      <c r="D22" s="1"/>
      <c r="E22" s="1"/>
      <c r="F22" s="1"/>
      <c r="G22" s="1"/>
    </row>
    <row r="23" spans="1:7">
      <c r="A23" s="1"/>
      <c r="B23" s="1"/>
      <c r="C23" s="21"/>
      <c r="D23" s="1"/>
      <c r="E23" s="1"/>
      <c r="F23" s="1"/>
      <c r="G23" s="1"/>
    </row>
    <row r="24" spans="1:7">
      <c r="A24" s="1"/>
      <c r="B24" s="1"/>
      <c r="C24" s="21"/>
      <c r="D24" s="1"/>
      <c r="E24" s="1"/>
      <c r="F24" s="1"/>
      <c r="G24" s="1"/>
    </row>
    <row r="25" spans="1:7">
      <c r="A25" s="1"/>
      <c r="B25" s="1"/>
      <c r="C25" s="21"/>
      <c r="D25" s="1"/>
      <c r="E25" s="1"/>
      <c r="F25" s="1"/>
      <c r="G25" s="1"/>
    </row>
    <row r="26" spans="1:7">
      <c r="A26" s="1"/>
      <c r="B26" s="1"/>
      <c r="C26" s="21"/>
      <c r="D26" s="1"/>
      <c r="E26" s="1"/>
      <c r="F26" s="1"/>
      <c r="G26" s="1"/>
    </row>
    <row r="27" spans="1:7">
      <c r="A27" s="1"/>
      <c r="B27" s="1"/>
      <c r="C27" s="21"/>
      <c r="D27" s="1"/>
      <c r="E27" s="1"/>
      <c r="F27" s="1"/>
      <c r="G27" s="1"/>
    </row>
    <row r="28" spans="1:7">
      <c r="A28" s="1"/>
      <c r="B28" s="1"/>
      <c r="C28" s="21"/>
      <c r="D28" s="1"/>
      <c r="E28" s="1"/>
      <c r="F28" s="1"/>
      <c r="G28" s="1"/>
    </row>
    <row r="29" spans="1:7">
      <c r="A29" s="1"/>
      <c r="B29" s="1"/>
      <c r="C29" s="21"/>
      <c r="D29" s="1"/>
      <c r="E29" s="1"/>
      <c r="F29" s="1"/>
      <c r="G29" s="1"/>
    </row>
    <row r="30" spans="1:7">
      <c r="A30" s="1"/>
      <c r="B30" s="1"/>
      <c r="C30" s="21"/>
    </row>
    <row r="31" spans="1:7">
      <c r="A31" s="1"/>
      <c r="B31" s="1"/>
      <c r="C31" s="21"/>
    </row>
    <row r="32" spans="1:7">
      <c r="A32" s="1"/>
      <c r="B32" s="1"/>
      <c r="C32" s="21"/>
    </row>
    <row r="33" spans="1:3">
      <c r="A33" s="1"/>
      <c r="B33" s="1"/>
      <c r="C33" s="21"/>
    </row>
    <row r="34" spans="1:3">
      <c r="A34" s="1"/>
      <c r="B34" s="1"/>
      <c r="C34" s="21"/>
    </row>
    <row r="35" spans="1:3">
      <c r="A35" s="1"/>
      <c r="B35" s="1"/>
      <c r="C35" s="21"/>
    </row>
    <row r="36" spans="1:3">
      <c r="A36" s="1"/>
      <c r="B36" s="1"/>
      <c r="C36" s="21"/>
    </row>
    <row r="37" spans="1:3">
      <c r="A37" s="1"/>
      <c r="B37" s="1"/>
      <c r="C37" s="21"/>
    </row>
    <row r="38" spans="1:3">
      <c r="A38" s="1"/>
      <c r="B38" s="1"/>
      <c r="C38" s="21"/>
    </row>
    <row r="39" spans="1:3">
      <c r="A39" s="1"/>
      <c r="B39" s="1"/>
      <c r="C39" s="21"/>
    </row>
    <row r="40" spans="1:3">
      <c r="A40" s="1"/>
      <c r="B40" s="1"/>
      <c r="C40" s="21"/>
    </row>
    <row r="41" spans="1:3">
      <c r="A41" s="1"/>
      <c r="B41" s="1"/>
      <c r="C41" s="21"/>
    </row>
  </sheetData>
  <mergeCells count="8">
    <mergeCell ref="A13:G13"/>
    <mergeCell ref="N4:R4"/>
    <mergeCell ref="T4:X4"/>
    <mergeCell ref="A1:F1"/>
    <mergeCell ref="A3:F3"/>
    <mergeCell ref="A4:A5"/>
    <mergeCell ref="B4:B5"/>
    <mergeCell ref="C4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opLeftCell="A7" workbookViewId="0">
      <selection activeCell="T4" sqref="T4:X4"/>
    </sheetView>
  </sheetViews>
  <sheetFormatPr defaultRowHeight="15"/>
  <cols>
    <col min="1" max="1" width="10.140625" customWidth="1"/>
    <col min="2" max="2" width="26.28515625" style="24" customWidth="1"/>
    <col min="3" max="3" width="5.7109375" style="27" customWidth="1"/>
    <col min="4" max="4" width="7.85546875" customWidth="1"/>
    <col min="5" max="5" width="7" customWidth="1"/>
    <col min="6" max="6" width="6.42578125" customWidth="1"/>
    <col min="7" max="7" width="8.5703125" customWidth="1"/>
    <col min="8" max="8" width="5.140625" customWidth="1"/>
    <col min="9" max="9" width="7" customWidth="1"/>
    <col min="10" max="10" width="6.7109375" customWidth="1"/>
    <col min="11" max="11" width="7" customWidth="1"/>
    <col min="12" max="12" width="7.85546875" customWidth="1"/>
    <col min="13" max="13" width="4.85546875" customWidth="1"/>
    <col min="14" max="14" width="7.5703125" bestFit="1" customWidth="1"/>
    <col min="15" max="15" width="6.7109375" customWidth="1"/>
    <col min="16" max="16" width="6.85546875" customWidth="1"/>
    <col min="17" max="17" width="7.28515625" customWidth="1"/>
    <col min="18" max="18" width="6.42578125" customWidth="1"/>
    <col min="19" max="19" width="3.7109375" customWidth="1"/>
    <col min="20" max="20" width="7.7109375" customWidth="1"/>
    <col min="21" max="21" width="8.28515625" customWidth="1"/>
    <col min="22" max="22" width="7.5703125" customWidth="1"/>
    <col min="23" max="23" width="8.28515625" customWidth="1"/>
    <col min="24" max="24" width="7.140625" customWidth="1"/>
    <col min="25" max="25" width="8.42578125" customWidth="1"/>
    <col min="26" max="26" width="4" customWidth="1"/>
  </cols>
  <sheetData>
    <row r="1" spans="1:37" ht="21" customHeight="1">
      <c r="A1" s="104" t="s">
        <v>20</v>
      </c>
      <c r="B1" s="104"/>
      <c r="C1" s="104"/>
      <c r="D1" s="104"/>
      <c r="E1" s="104"/>
      <c r="F1" s="104"/>
      <c r="G1" s="78" t="s">
        <v>91</v>
      </c>
      <c r="AF1" t="s">
        <v>84</v>
      </c>
    </row>
    <row r="2" spans="1:37" ht="23.25" customHeight="1">
      <c r="A2" s="128" t="s">
        <v>22</v>
      </c>
      <c r="B2" s="128"/>
      <c r="C2" s="128"/>
      <c r="D2" s="128"/>
      <c r="E2" s="128"/>
      <c r="F2" s="128"/>
      <c r="G2" s="15"/>
      <c r="N2" s="32" t="s">
        <v>17</v>
      </c>
      <c r="O2" s="31"/>
      <c r="T2" s="32" t="s">
        <v>18</v>
      </c>
      <c r="U2" s="31"/>
      <c r="AA2" s="32" t="s">
        <v>86</v>
      </c>
      <c r="AB2" s="88"/>
      <c r="AC2" s="88"/>
      <c r="AD2" s="88"/>
      <c r="AE2" s="88"/>
      <c r="AF2" s="88"/>
      <c r="AG2" s="32" t="s">
        <v>87</v>
      </c>
      <c r="AH2" s="88"/>
      <c r="AI2" s="88"/>
      <c r="AJ2" s="88"/>
      <c r="AK2" s="88"/>
    </row>
    <row r="3" spans="1:37">
      <c r="A3" s="107" t="s">
        <v>0</v>
      </c>
      <c r="B3" s="129" t="s">
        <v>1</v>
      </c>
      <c r="C3" s="130" t="s">
        <v>2</v>
      </c>
      <c r="D3" s="17" t="s">
        <v>27</v>
      </c>
      <c r="E3" s="18"/>
      <c r="F3" s="18"/>
      <c r="G3" s="37"/>
      <c r="H3" s="15"/>
      <c r="I3" s="17" t="s">
        <v>24</v>
      </c>
      <c r="J3" s="18"/>
      <c r="K3" s="18"/>
      <c r="L3" s="37"/>
      <c r="N3" s="121" t="s">
        <v>5</v>
      </c>
      <c r="O3" s="122"/>
      <c r="P3" s="122"/>
      <c r="Q3" s="122"/>
      <c r="R3" s="123"/>
      <c r="T3" s="118" t="s">
        <v>5</v>
      </c>
      <c r="U3" s="119"/>
      <c r="V3" s="119"/>
      <c r="W3" s="119"/>
      <c r="X3" s="119"/>
      <c r="Y3" s="40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</row>
    <row r="4" spans="1:37">
      <c r="A4" s="107"/>
      <c r="B4" s="129"/>
      <c r="C4" s="130"/>
      <c r="D4" s="6" t="s">
        <v>16</v>
      </c>
      <c r="E4" s="6" t="s">
        <v>3</v>
      </c>
      <c r="F4" s="6" t="s">
        <v>4</v>
      </c>
      <c r="G4" s="6" t="s">
        <v>15</v>
      </c>
      <c r="H4" s="7"/>
      <c r="I4" s="6" t="s">
        <v>23</v>
      </c>
      <c r="J4" s="6" t="s">
        <v>12</v>
      </c>
      <c r="K4" s="6" t="s">
        <v>13</v>
      </c>
      <c r="L4" s="6" t="s">
        <v>14</v>
      </c>
      <c r="N4" s="11" t="s">
        <v>7</v>
      </c>
      <c r="O4" s="11" t="s">
        <v>8</v>
      </c>
      <c r="P4" s="11" t="s">
        <v>9</v>
      </c>
      <c r="Q4" s="12" t="s">
        <v>10</v>
      </c>
      <c r="R4" s="12" t="s">
        <v>11</v>
      </c>
      <c r="T4" s="11" t="s">
        <v>7</v>
      </c>
      <c r="U4" s="11" t="s">
        <v>8</v>
      </c>
      <c r="V4" s="11" t="s">
        <v>9</v>
      </c>
      <c r="W4" s="12" t="s">
        <v>10</v>
      </c>
      <c r="X4" s="39" t="s">
        <v>11</v>
      </c>
      <c r="Y4" s="92" t="s">
        <v>93</v>
      </c>
      <c r="AA4" s="90" t="s">
        <v>88</v>
      </c>
      <c r="AB4" s="90" t="s">
        <v>12</v>
      </c>
      <c r="AC4" s="90" t="s">
        <v>89</v>
      </c>
      <c r="AD4" s="90" t="s">
        <v>90</v>
      </c>
      <c r="AE4" s="90" t="s">
        <v>11</v>
      </c>
      <c r="AF4" s="87"/>
      <c r="AG4" s="90" t="s">
        <v>88</v>
      </c>
      <c r="AH4" s="90" t="s">
        <v>12</v>
      </c>
      <c r="AI4" s="90" t="s">
        <v>89</v>
      </c>
      <c r="AJ4" s="90" t="s">
        <v>90</v>
      </c>
      <c r="AK4" s="90" t="s">
        <v>11</v>
      </c>
    </row>
    <row r="5" spans="1:37" s="19" customFormat="1" ht="30">
      <c r="A5" s="64" t="s">
        <v>76</v>
      </c>
      <c r="B5" s="28" t="s">
        <v>48</v>
      </c>
      <c r="C5" s="29">
        <v>4</v>
      </c>
      <c r="D5" s="6">
        <v>328</v>
      </c>
      <c r="E5" s="6">
        <v>95</v>
      </c>
      <c r="F5" s="6">
        <v>248</v>
      </c>
      <c r="G5" s="6">
        <f>(C5-1)*40</f>
        <v>120</v>
      </c>
      <c r="H5" s="7"/>
      <c r="I5" s="35">
        <f>D5+G5</f>
        <v>448</v>
      </c>
      <c r="J5" s="36">
        <f>D5</f>
        <v>328</v>
      </c>
      <c r="K5" s="36">
        <f>E5*1.2</f>
        <v>114</v>
      </c>
      <c r="L5" s="36">
        <f>F5</f>
        <v>248</v>
      </c>
      <c r="M5"/>
      <c r="N5" s="70">
        <f>I5</f>
        <v>448</v>
      </c>
      <c r="O5" s="70">
        <f>J5</f>
        <v>328</v>
      </c>
      <c r="P5" s="70">
        <f>(J5*2+K5)/3</f>
        <v>256.66666666666669</v>
      </c>
      <c r="Q5" s="70">
        <f>(J5*2+K5+L5)/4</f>
        <v>254.5</v>
      </c>
      <c r="R5" s="70">
        <f>L5</f>
        <v>248</v>
      </c>
      <c r="S5"/>
      <c r="T5" s="13">
        <f>D5*0.665+G5</f>
        <v>338.12</v>
      </c>
      <c r="U5" s="13">
        <f>D5*0.665</f>
        <v>218.12</v>
      </c>
      <c r="V5" s="13">
        <f>(D5*2*0.665+E5)/3</f>
        <v>177.08</v>
      </c>
      <c r="W5" s="13">
        <f>((D5*2+F5)*0.665+E5)/4</f>
        <v>174.04000000000002</v>
      </c>
      <c r="X5" s="13">
        <f>V5</f>
        <v>177.08</v>
      </c>
      <c r="Y5" s="40" t="s">
        <v>85</v>
      </c>
      <c r="AA5" s="91">
        <f>N5+110</f>
        <v>558</v>
      </c>
      <c r="AB5" s="91">
        <f>O5+55</f>
        <v>383</v>
      </c>
      <c r="AC5" s="91">
        <f t="shared" ref="AC5:AC11" si="0">P5+37</f>
        <v>293.66666666666669</v>
      </c>
      <c r="AD5" s="91">
        <f>Q5+28</f>
        <v>282.5</v>
      </c>
      <c r="AE5" s="91">
        <f>R5+28</f>
        <v>276</v>
      </c>
      <c r="AF5" s="88"/>
      <c r="AG5" s="91">
        <f>T5+80</f>
        <v>418.12</v>
      </c>
      <c r="AH5" s="91">
        <f>U5+40</f>
        <v>258.12</v>
      </c>
      <c r="AI5" s="91">
        <f>V5+26.67</f>
        <v>203.75</v>
      </c>
      <c r="AJ5" s="91">
        <f>W5+20</f>
        <v>194.04000000000002</v>
      </c>
      <c r="AK5" s="91">
        <f>X5+20</f>
        <v>197.08</v>
      </c>
    </row>
    <row r="6" spans="1:37" ht="30">
      <c r="A6" s="65" t="s">
        <v>77</v>
      </c>
      <c r="B6" s="28" t="s">
        <v>49</v>
      </c>
      <c r="C6" s="29">
        <v>5</v>
      </c>
      <c r="D6" s="3">
        <v>498</v>
      </c>
      <c r="E6" s="5">
        <v>190</v>
      </c>
      <c r="F6" s="5">
        <v>388</v>
      </c>
      <c r="G6" s="5">
        <f>(C6-1)*40</f>
        <v>160</v>
      </c>
      <c r="H6" s="16"/>
      <c r="I6" s="35">
        <f t="shared" ref="I6:I11" si="1">D6+G6</f>
        <v>658</v>
      </c>
      <c r="J6" s="36">
        <f t="shared" ref="J6:J11" si="2">D6</f>
        <v>498</v>
      </c>
      <c r="K6" s="36">
        <f t="shared" ref="K6:K11" si="3">E6*1.2</f>
        <v>228</v>
      </c>
      <c r="L6" s="36">
        <f t="shared" ref="L6:L11" si="4">F6</f>
        <v>388</v>
      </c>
      <c r="N6" s="70">
        <f t="shared" ref="N6:N7" si="5">I6</f>
        <v>658</v>
      </c>
      <c r="O6" s="70">
        <f t="shared" ref="O6:O11" si="6">J6</f>
        <v>498</v>
      </c>
      <c r="P6" s="70">
        <f t="shared" ref="P6:P11" si="7">(J6*2+K6)/3</f>
        <v>408</v>
      </c>
      <c r="Q6" s="70">
        <f t="shared" ref="Q6" si="8">(J6*2+K6+L6)/4</f>
        <v>403</v>
      </c>
      <c r="R6" s="70">
        <f t="shared" ref="R6:R11" si="9">L6</f>
        <v>388</v>
      </c>
      <c r="T6" s="70">
        <f>D6*0.665+G6</f>
        <v>491.17</v>
      </c>
      <c r="U6" s="70">
        <f t="shared" ref="U6:U11" si="10">D6*0.665</f>
        <v>331.17</v>
      </c>
      <c r="V6" s="70">
        <f t="shared" ref="V6:V11" si="11">(D6*2*0.665+E6)/3</f>
        <v>284.11333333333334</v>
      </c>
      <c r="W6" s="70">
        <f t="shared" ref="W6:W11" si="12">((D6*2+F6)*0.665+E6)/4</f>
        <v>277.59000000000003</v>
      </c>
      <c r="X6" s="70">
        <f t="shared" ref="X6:X11" si="13">V6</f>
        <v>284.11333333333334</v>
      </c>
      <c r="Y6" s="41" t="s">
        <v>85</v>
      </c>
      <c r="AA6" s="91">
        <f>N6+110</f>
        <v>768</v>
      </c>
      <c r="AB6" s="91">
        <f>O6+55</f>
        <v>553</v>
      </c>
      <c r="AC6" s="91">
        <f t="shared" si="0"/>
        <v>445</v>
      </c>
      <c r="AD6" s="91">
        <f>Q6+28</f>
        <v>431</v>
      </c>
      <c r="AE6" s="91">
        <f>R6+28</f>
        <v>416</v>
      </c>
      <c r="AG6" s="91">
        <f t="shared" ref="AG6:AG11" si="14">T6+80</f>
        <v>571.17000000000007</v>
      </c>
      <c r="AH6" s="91">
        <f t="shared" ref="AH6:AH11" si="15">U6+40</f>
        <v>371.17</v>
      </c>
      <c r="AI6" s="91">
        <f t="shared" ref="AI6:AI11" si="16">V6+26.67</f>
        <v>310.78333333333336</v>
      </c>
      <c r="AJ6" s="91">
        <f t="shared" ref="AJ6:AJ11" si="17">W6+20</f>
        <v>297.59000000000003</v>
      </c>
      <c r="AK6" s="91">
        <f t="shared" ref="AK6:AK11" si="18">X6+20</f>
        <v>304.11333333333334</v>
      </c>
    </row>
    <row r="7" spans="1:37" ht="45">
      <c r="A7" s="66" t="s">
        <v>78</v>
      </c>
      <c r="B7" s="71" t="s">
        <v>50</v>
      </c>
      <c r="C7" s="72">
        <v>6</v>
      </c>
      <c r="D7" s="3">
        <v>658</v>
      </c>
      <c r="E7" s="5">
        <v>285</v>
      </c>
      <c r="F7" s="5">
        <v>538</v>
      </c>
      <c r="G7" s="5">
        <f t="shared" ref="G7:G11" si="19">(C7-1)*40</f>
        <v>200</v>
      </c>
      <c r="H7" s="16"/>
      <c r="I7" s="35">
        <f t="shared" si="1"/>
        <v>858</v>
      </c>
      <c r="J7" s="36">
        <f t="shared" si="2"/>
        <v>658</v>
      </c>
      <c r="K7" s="36">
        <f t="shared" si="3"/>
        <v>342</v>
      </c>
      <c r="L7" s="36">
        <f t="shared" si="4"/>
        <v>538</v>
      </c>
      <c r="N7" s="70">
        <f t="shared" si="5"/>
        <v>858</v>
      </c>
      <c r="O7" s="70">
        <f t="shared" si="6"/>
        <v>658</v>
      </c>
      <c r="P7" s="70">
        <f t="shared" si="7"/>
        <v>552.66666666666663</v>
      </c>
      <c r="Q7" s="70">
        <f>(J7*2+K7+L7)/4</f>
        <v>549</v>
      </c>
      <c r="R7" s="70">
        <f t="shared" si="9"/>
        <v>538</v>
      </c>
      <c r="T7" s="70">
        <f t="shared" ref="T7:T11" si="20">D7*0.665+G7</f>
        <v>637.57000000000005</v>
      </c>
      <c r="U7" s="70">
        <f t="shared" si="10"/>
        <v>437.57000000000005</v>
      </c>
      <c r="V7" s="70">
        <f t="shared" si="11"/>
        <v>386.71333333333337</v>
      </c>
      <c r="W7" s="70">
        <f t="shared" si="12"/>
        <v>379.47750000000002</v>
      </c>
      <c r="X7" s="70">
        <f t="shared" si="13"/>
        <v>386.71333333333337</v>
      </c>
      <c r="Y7" s="41" t="s">
        <v>85</v>
      </c>
      <c r="AA7" s="91">
        <f t="shared" ref="AA7:AA9" si="21">N7+110</f>
        <v>968</v>
      </c>
      <c r="AB7" s="91">
        <f t="shared" ref="AB7:AB9" si="22">O7+55</f>
        <v>713</v>
      </c>
      <c r="AC7" s="91">
        <f t="shared" si="0"/>
        <v>589.66666666666663</v>
      </c>
      <c r="AD7" s="91">
        <f t="shared" ref="AD7:AD9" si="23">Q7+28</f>
        <v>577</v>
      </c>
      <c r="AE7" s="91">
        <f t="shared" ref="AE7:AE9" si="24">R7+28</f>
        <v>566</v>
      </c>
      <c r="AG7" s="91">
        <f t="shared" si="14"/>
        <v>717.57</v>
      </c>
      <c r="AH7" s="91">
        <f t="shared" si="15"/>
        <v>477.57000000000005</v>
      </c>
      <c r="AI7" s="91">
        <f t="shared" si="16"/>
        <v>413.38333333333338</v>
      </c>
      <c r="AJ7" s="91">
        <f t="shared" si="17"/>
        <v>399.47750000000002</v>
      </c>
      <c r="AK7" s="91">
        <f t="shared" si="18"/>
        <v>406.71333333333337</v>
      </c>
    </row>
    <row r="8" spans="1:37" s="19" customFormat="1" ht="45">
      <c r="A8" s="67" t="s">
        <v>79</v>
      </c>
      <c r="B8" s="28" t="s">
        <v>51</v>
      </c>
      <c r="C8" s="29">
        <v>6</v>
      </c>
      <c r="D8" s="3">
        <v>378</v>
      </c>
      <c r="E8" s="5">
        <v>10</v>
      </c>
      <c r="F8" s="5">
        <v>218</v>
      </c>
      <c r="G8" s="5">
        <f t="shared" si="19"/>
        <v>200</v>
      </c>
      <c r="H8" s="16"/>
      <c r="I8" s="35">
        <f>D8+G8</f>
        <v>578</v>
      </c>
      <c r="J8" s="36">
        <f t="shared" si="2"/>
        <v>378</v>
      </c>
      <c r="K8" s="36">
        <f>E8*1.2</f>
        <v>12</v>
      </c>
      <c r="L8" s="36">
        <f t="shared" si="4"/>
        <v>218</v>
      </c>
      <c r="M8"/>
      <c r="N8" s="70">
        <f>I8</f>
        <v>578</v>
      </c>
      <c r="O8" s="70">
        <f t="shared" si="6"/>
        <v>378</v>
      </c>
      <c r="P8" s="70">
        <f t="shared" si="7"/>
        <v>256</v>
      </c>
      <c r="Q8" s="70">
        <f>(J8*2+K8+L8)/4</f>
        <v>246.5</v>
      </c>
      <c r="R8" s="70">
        <f t="shared" si="9"/>
        <v>218</v>
      </c>
      <c r="S8"/>
      <c r="T8" s="70">
        <f t="shared" si="20"/>
        <v>451.37</v>
      </c>
      <c r="U8" s="70">
        <f t="shared" si="10"/>
        <v>251.37</v>
      </c>
      <c r="V8" s="70">
        <f t="shared" si="11"/>
        <v>170.91333333333333</v>
      </c>
      <c r="W8" s="70">
        <f t="shared" si="12"/>
        <v>164.42750000000001</v>
      </c>
      <c r="X8" s="70">
        <f t="shared" si="13"/>
        <v>170.91333333333333</v>
      </c>
      <c r="Y8" s="41" t="s">
        <v>85</v>
      </c>
      <c r="AA8" s="91">
        <f>N8+110</f>
        <v>688</v>
      </c>
      <c r="AB8" s="91">
        <f>O8+55</f>
        <v>433</v>
      </c>
      <c r="AC8" s="91">
        <f t="shared" si="0"/>
        <v>293</v>
      </c>
      <c r="AD8" s="91">
        <f t="shared" si="23"/>
        <v>274.5</v>
      </c>
      <c r="AE8" s="91">
        <f t="shared" si="24"/>
        <v>246</v>
      </c>
      <c r="AG8" s="91">
        <f t="shared" si="14"/>
        <v>531.37</v>
      </c>
      <c r="AH8" s="91">
        <f t="shared" si="15"/>
        <v>291.37</v>
      </c>
      <c r="AI8" s="91">
        <f t="shared" si="16"/>
        <v>197.58333333333331</v>
      </c>
      <c r="AJ8" s="91">
        <f t="shared" si="17"/>
        <v>184.42750000000001</v>
      </c>
      <c r="AK8" s="91">
        <f t="shared" si="18"/>
        <v>190.91333333333333</v>
      </c>
    </row>
    <row r="9" spans="1:37" ht="55.9" customHeight="1">
      <c r="A9" s="68" t="s">
        <v>80</v>
      </c>
      <c r="B9" s="22" t="s">
        <v>52</v>
      </c>
      <c r="C9" s="26">
        <v>7</v>
      </c>
      <c r="D9" s="3">
        <v>538</v>
      </c>
      <c r="E9" s="5">
        <v>105</v>
      </c>
      <c r="F9" s="5">
        <v>368</v>
      </c>
      <c r="G9" s="5">
        <f t="shared" si="19"/>
        <v>240</v>
      </c>
      <c r="H9" s="16"/>
      <c r="I9" s="35">
        <f t="shared" si="1"/>
        <v>778</v>
      </c>
      <c r="J9" s="36">
        <f t="shared" si="2"/>
        <v>538</v>
      </c>
      <c r="K9" s="36">
        <f t="shared" si="3"/>
        <v>126</v>
      </c>
      <c r="L9" s="36">
        <f t="shared" si="4"/>
        <v>368</v>
      </c>
      <c r="N9" s="70">
        <f>I9</f>
        <v>778</v>
      </c>
      <c r="O9" s="70">
        <f t="shared" si="6"/>
        <v>538</v>
      </c>
      <c r="P9" s="70">
        <f t="shared" si="7"/>
        <v>400.66666666666669</v>
      </c>
      <c r="Q9" s="70">
        <f>(J9*2+K9+L9)/4</f>
        <v>392.5</v>
      </c>
      <c r="R9" s="70">
        <f t="shared" si="9"/>
        <v>368</v>
      </c>
      <c r="T9" s="70">
        <f t="shared" si="20"/>
        <v>597.77</v>
      </c>
      <c r="U9" s="70">
        <f t="shared" si="10"/>
        <v>357.77000000000004</v>
      </c>
      <c r="V9" s="70">
        <f t="shared" si="11"/>
        <v>273.51333333333338</v>
      </c>
      <c r="W9" s="70">
        <f t="shared" si="12"/>
        <v>266.31500000000005</v>
      </c>
      <c r="X9" s="70">
        <f t="shared" si="13"/>
        <v>273.51333333333338</v>
      </c>
      <c r="Y9" s="41" t="s">
        <v>85</v>
      </c>
      <c r="AA9" s="91">
        <f t="shared" si="21"/>
        <v>888</v>
      </c>
      <c r="AB9" s="91">
        <f t="shared" si="22"/>
        <v>593</v>
      </c>
      <c r="AC9" s="91">
        <f t="shared" si="0"/>
        <v>437.66666666666669</v>
      </c>
      <c r="AD9" s="91">
        <f t="shared" si="23"/>
        <v>420.5</v>
      </c>
      <c r="AE9" s="91">
        <f t="shared" si="24"/>
        <v>396</v>
      </c>
      <c r="AG9" s="91">
        <f t="shared" si="14"/>
        <v>677.77</v>
      </c>
      <c r="AH9" s="91">
        <f t="shared" si="15"/>
        <v>397.77000000000004</v>
      </c>
      <c r="AI9" s="91">
        <f t="shared" si="16"/>
        <v>300.18333333333339</v>
      </c>
      <c r="AJ9" s="91">
        <f t="shared" si="17"/>
        <v>286.31500000000005</v>
      </c>
      <c r="AK9" s="91">
        <f t="shared" si="18"/>
        <v>293.51333333333338</v>
      </c>
    </row>
    <row r="10" spans="1:37" ht="49.15" customHeight="1">
      <c r="A10" s="69" t="s">
        <v>81</v>
      </c>
      <c r="B10" s="22" t="s">
        <v>53</v>
      </c>
      <c r="C10" s="26">
        <v>8</v>
      </c>
      <c r="D10" s="3">
        <v>708</v>
      </c>
      <c r="E10" s="5">
        <v>200</v>
      </c>
      <c r="F10" s="5">
        <v>508</v>
      </c>
      <c r="G10" s="5">
        <f t="shared" si="19"/>
        <v>280</v>
      </c>
      <c r="H10" s="16"/>
      <c r="I10" s="35">
        <f t="shared" si="1"/>
        <v>988</v>
      </c>
      <c r="J10" s="36">
        <f t="shared" si="2"/>
        <v>708</v>
      </c>
      <c r="K10" s="36">
        <f t="shared" si="3"/>
        <v>240</v>
      </c>
      <c r="L10" s="36">
        <f t="shared" si="4"/>
        <v>508</v>
      </c>
      <c r="N10" s="70">
        <f>I10</f>
        <v>988</v>
      </c>
      <c r="O10" s="70">
        <f t="shared" si="6"/>
        <v>708</v>
      </c>
      <c r="P10" s="70">
        <f t="shared" si="7"/>
        <v>552</v>
      </c>
      <c r="Q10" s="70">
        <f>(J10*2+K10+L10)/4</f>
        <v>541</v>
      </c>
      <c r="R10" s="70">
        <f t="shared" si="9"/>
        <v>508</v>
      </c>
      <c r="T10" s="70">
        <f t="shared" si="20"/>
        <v>750.82</v>
      </c>
      <c r="U10" s="70">
        <f t="shared" si="10"/>
        <v>470.82000000000005</v>
      </c>
      <c r="V10" s="70">
        <f t="shared" si="11"/>
        <v>380.54666666666668</v>
      </c>
      <c r="W10" s="70">
        <f t="shared" si="12"/>
        <v>369.86500000000001</v>
      </c>
      <c r="X10" s="70">
        <f t="shared" si="13"/>
        <v>380.54666666666668</v>
      </c>
      <c r="Y10" s="41" t="s">
        <v>85</v>
      </c>
      <c r="AA10" s="91">
        <f>N10+110</f>
        <v>1098</v>
      </c>
      <c r="AB10" s="91">
        <f>O10+55</f>
        <v>763</v>
      </c>
      <c r="AC10" s="91">
        <f t="shared" si="0"/>
        <v>589</v>
      </c>
      <c r="AD10" s="91">
        <f>Q10+28</f>
        <v>569</v>
      </c>
      <c r="AE10" s="91">
        <f>R10+28</f>
        <v>536</v>
      </c>
      <c r="AG10" s="91">
        <f>T10+80</f>
        <v>830.82</v>
      </c>
      <c r="AH10" s="91">
        <f>U10+40</f>
        <v>510.82000000000005</v>
      </c>
      <c r="AI10" s="91">
        <f>V10+26.67</f>
        <v>407.2166666666667</v>
      </c>
      <c r="AJ10" s="91">
        <f>W10+20</f>
        <v>389.86500000000001</v>
      </c>
      <c r="AK10" s="91">
        <f>X10+20</f>
        <v>400.54666666666668</v>
      </c>
    </row>
    <row r="11" spans="1:37" ht="60" customHeight="1">
      <c r="A11" s="73" t="s">
        <v>82</v>
      </c>
      <c r="B11" s="22" t="s">
        <v>54</v>
      </c>
      <c r="C11" s="26">
        <v>9</v>
      </c>
      <c r="D11" s="3">
        <v>868</v>
      </c>
      <c r="E11" s="5">
        <v>295</v>
      </c>
      <c r="F11" s="5">
        <v>648</v>
      </c>
      <c r="G11" s="5">
        <f t="shared" si="19"/>
        <v>320</v>
      </c>
      <c r="H11" s="16"/>
      <c r="I11" s="35">
        <f t="shared" si="1"/>
        <v>1188</v>
      </c>
      <c r="J11" s="36">
        <f t="shared" si="2"/>
        <v>868</v>
      </c>
      <c r="K11" s="36">
        <f t="shared" si="3"/>
        <v>354</v>
      </c>
      <c r="L11" s="36">
        <f t="shared" si="4"/>
        <v>648</v>
      </c>
      <c r="N11" s="70">
        <f>I11</f>
        <v>1188</v>
      </c>
      <c r="O11" s="70">
        <f t="shared" si="6"/>
        <v>868</v>
      </c>
      <c r="P11" s="70">
        <f t="shared" si="7"/>
        <v>696.66666666666663</v>
      </c>
      <c r="Q11" s="70">
        <f>(J11*2+K11+L11)/4</f>
        <v>684.5</v>
      </c>
      <c r="R11" s="70">
        <f t="shared" si="9"/>
        <v>648</v>
      </c>
      <c r="T11" s="70">
        <f t="shared" si="20"/>
        <v>897.22</v>
      </c>
      <c r="U11" s="70">
        <f t="shared" si="10"/>
        <v>577.22</v>
      </c>
      <c r="V11" s="70">
        <f t="shared" si="11"/>
        <v>483.1466666666667</v>
      </c>
      <c r="W11" s="70">
        <f t="shared" si="12"/>
        <v>470.09000000000003</v>
      </c>
      <c r="X11" s="70">
        <f t="shared" si="13"/>
        <v>483.1466666666667</v>
      </c>
      <c r="Y11" s="41" t="s">
        <v>85</v>
      </c>
      <c r="AA11" s="91">
        <f>N11+110</f>
        <v>1298</v>
      </c>
      <c r="AB11" s="91">
        <f>O11+55</f>
        <v>923</v>
      </c>
      <c r="AC11" s="91">
        <f t="shared" si="0"/>
        <v>733.66666666666663</v>
      </c>
      <c r="AD11" s="91">
        <f>Q11+28</f>
        <v>712.5</v>
      </c>
      <c r="AE11" s="91">
        <f>R11+28</f>
        <v>676</v>
      </c>
      <c r="AG11" s="91">
        <f t="shared" si="14"/>
        <v>977.22</v>
      </c>
      <c r="AH11" s="91">
        <f t="shared" si="15"/>
        <v>617.22</v>
      </c>
      <c r="AI11" s="91">
        <f t="shared" si="16"/>
        <v>509.81666666666672</v>
      </c>
      <c r="AJ11" s="91">
        <f t="shared" si="17"/>
        <v>490.09000000000003</v>
      </c>
      <c r="AK11" s="91">
        <f t="shared" si="18"/>
        <v>503.1466666666667</v>
      </c>
    </row>
    <row r="12" spans="1:37">
      <c r="A12" s="1"/>
      <c r="B12" s="23"/>
      <c r="C12" s="25"/>
      <c r="D12" s="1"/>
      <c r="G12" s="1"/>
    </row>
    <row r="13" spans="1:37">
      <c r="A13" s="106" t="s">
        <v>25</v>
      </c>
      <c r="B13" s="103"/>
      <c r="C13" s="103"/>
      <c r="D13" s="103"/>
      <c r="E13" s="103"/>
      <c r="F13" s="103"/>
      <c r="G13" s="103"/>
    </row>
    <row r="14" spans="1:37">
      <c r="A14" s="1"/>
      <c r="B14" s="23"/>
      <c r="C14" s="25"/>
      <c r="D14" s="1"/>
      <c r="G14" s="1"/>
    </row>
    <row r="15" spans="1:37">
      <c r="A15" s="1"/>
      <c r="B15" s="23"/>
      <c r="C15" s="25"/>
      <c r="D15" s="1"/>
      <c r="G15" s="1"/>
    </row>
    <row r="16" spans="1:37" ht="22.5" customHeight="1">
      <c r="A16" s="1"/>
      <c r="B16" s="14" t="s">
        <v>19</v>
      </c>
      <c r="C16" s="38"/>
      <c r="D16" s="1"/>
      <c r="E16" s="1"/>
      <c r="F16" s="1"/>
      <c r="G16" s="1"/>
    </row>
    <row r="17" spans="1:8" ht="22.5" customHeight="1">
      <c r="A17" s="1"/>
      <c r="B17" s="2" t="s">
        <v>38</v>
      </c>
      <c r="C17" s="2"/>
      <c r="F17" s="1"/>
      <c r="G17" s="1"/>
      <c r="H17" s="1"/>
    </row>
    <row r="18" spans="1:8" ht="24" customHeight="1">
      <c r="A18" s="1"/>
      <c r="B18" s="2" t="s">
        <v>39</v>
      </c>
      <c r="C18" s="42"/>
    </row>
    <row r="19" spans="1:8" ht="21.75" customHeight="1">
      <c r="A19" s="1"/>
      <c r="B19" s="2" t="s">
        <v>40</v>
      </c>
      <c r="C19" s="42"/>
    </row>
    <row r="20" spans="1:8" ht="23.25" customHeight="1">
      <c r="A20" s="1"/>
      <c r="B20" s="2" t="s">
        <v>41</v>
      </c>
      <c r="C20" s="42"/>
    </row>
    <row r="21" spans="1:8">
      <c r="A21" s="1"/>
      <c r="B21" s="23"/>
      <c r="C21" s="25"/>
      <c r="D21" s="1"/>
      <c r="E21" s="1"/>
      <c r="F21" s="1"/>
      <c r="G21" s="1"/>
    </row>
    <row r="22" spans="1:8">
      <c r="A22" s="1"/>
      <c r="B22" s="23"/>
      <c r="C22" s="25"/>
      <c r="D22" s="1"/>
      <c r="E22" s="1"/>
      <c r="F22" s="1"/>
      <c r="G22" s="1"/>
    </row>
    <row r="23" spans="1:8">
      <c r="A23" s="1"/>
      <c r="B23" s="23"/>
      <c r="C23" s="25"/>
      <c r="D23" s="1"/>
      <c r="E23" s="1"/>
      <c r="F23" s="1"/>
      <c r="G23" s="1"/>
    </row>
    <row r="24" spans="1:8">
      <c r="A24" s="1"/>
      <c r="B24" s="23"/>
      <c r="C24" s="25"/>
      <c r="D24" s="1"/>
      <c r="E24" s="1"/>
      <c r="F24" s="1"/>
      <c r="G24" s="1"/>
    </row>
    <row r="25" spans="1:8">
      <c r="D25" s="1"/>
      <c r="E25" s="1"/>
      <c r="F25" s="1"/>
      <c r="G25" s="1"/>
    </row>
    <row r="26" spans="1:8">
      <c r="D26" s="1"/>
      <c r="E26" s="1"/>
      <c r="F26" s="1"/>
      <c r="G26" s="1"/>
    </row>
    <row r="27" spans="1:8">
      <c r="D27" s="1"/>
      <c r="E27" s="1"/>
      <c r="F27" s="1"/>
      <c r="G27" s="1"/>
    </row>
  </sheetData>
  <mergeCells count="8">
    <mergeCell ref="N3:R3"/>
    <mergeCell ref="T3:X3"/>
    <mergeCell ref="A13:G13"/>
    <mergeCell ref="A1:F1"/>
    <mergeCell ref="A2:F2"/>
    <mergeCell ref="A3:A4"/>
    <mergeCell ref="B3:B4"/>
    <mergeCell ref="C3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O18" sqref="O18"/>
    </sheetView>
  </sheetViews>
  <sheetFormatPr defaultRowHeight="15"/>
  <cols>
    <col min="2" max="2" width="12.7109375" customWidth="1"/>
    <col min="4" max="4" width="56.5703125" bestFit="1" customWidth="1"/>
    <col min="9" max="9" width="9.140625" style="88"/>
    <col min="10" max="10" width="12.85546875" customWidth="1"/>
    <col min="15" max="15" width="12.5703125" customWidth="1"/>
    <col min="21" max="21" width="36.140625" bestFit="1" customWidth="1"/>
  </cols>
  <sheetData>
    <row r="1" spans="1:26">
      <c r="D1" s="100" t="s">
        <v>118</v>
      </c>
    </row>
    <row r="2" spans="1:26">
      <c r="D2" s="100" t="s">
        <v>115</v>
      </c>
      <c r="P2" t="s">
        <v>113</v>
      </c>
      <c r="V2" t="s">
        <v>114</v>
      </c>
    </row>
    <row r="3" spans="1:26" s="88" customFormat="1">
      <c r="D3" s="100"/>
      <c r="J3" s="33"/>
      <c r="K3" s="88" t="s">
        <v>119</v>
      </c>
      <c r="P3" s="133"/>
      <c r="Q3" s="88" t="s">
        <v>120</v>
      </c>
    </row>
    <row r="4" spans="1:26" s="88" customFormat="1">
      <c r="D4" s="100"/>
      <c r="E4" s="88" t="s">
        <v>117</v>
      </c>
      <c r="J4" t="s">
        <v>17</v>
      </c>
    </row>
    <row r="5" spans="1:26">
      <c r="A5" t="s">
        <v>97</v>
      </c>
      <c r="B5" t="s">
        <v>103</v>
      </c>
      <c r="C5" t="s">
        <v>2</v>
      </c>
      <c r="D5" t="s">
        <v>104</v>
      </c>
      <c r="E5" t="s">
        <v>110</v>
      </c>
      <c r="F5" t="s">
        <v>111</v>
      </c>
      <c r="G5" t="s">
        <v>112</v>
      </c>
      <c r="H5" t="s">
        <v>15</v>
      </c>
      <c r="J5" s="98" t="s">
        <v>7</v>
      </c>
      <c r="K5" s="98" t="s">
        <v>8</v>
      </c>
      <c r="L5" s="98" t="s">
        <v>9</v>
      </c>
      <c r="M5" s="98" t="s">
        <v>10</v>
      </c>
      <c r="N5" s="98" t="s">
        <v>11</v>
      </c>
      <c r="P5" s="98" t="s">
        <v>7</v>
      </c>
      <c r="Q5" s="98" t="s">
        <v>8</v>
      </c>
      <c r="R5" s="98" t="s">
        <v>9</v>
      </c>
      <c r="S5" s="98" t="s">
        <v>10</v>
      </c>
      <c r="T5" s="98" t="s">
        <v>11</v>
      </c>
      <c r="V5" s="98" t="s">
        <v>7</v>
      </c>
      <c r="W5" s="98" t="s">
        <v>8</v>
      </c>
      <c r="X5" s="98" t="s">
        <v>9</v>
      </c>
      <c r="Y5" s="98" t="s">
        <v>10</v>
      </c>
      <c r="Z5" s="98" t="s">
        <v>11</v>
      </c>
    </row>
    <row r="6" spans="1:26">
      <c r="A6" t="s">
        <v>98</v>
      </c>
      <c r="C6">
        <v>5</v>
      </c>
      <c r="D6" t="s">
        <v>105</v>
      </c>
      <c r="E6">
        <v>438</v>
      </c>
      <c r="F6">
        <v>0</v>
      </c>
      <c r="G6">
        <v>278</v>
      </c>
      <c r="H6">
        <v>200</v>
      </c>
      <c r="J6" s="102">
        <f>E6+H6</f>
        <v>638</v>
      </c>
      <c r="K6" s="102">
        <f>E6</f>
        <v>438</v>
      </c>
      <c r="L6" s="95">
        <f>E6*2/3</f>
        <v>292</v>
      </c>
      <c r="M6" s="95">
        <f>(E6*2+G6)/4</f>
        <v>288.5</v>
      </c>
      <c r="N6" s="102">
        <f>G6</f>
        <v>278</v>
      </c>
      <c r="P6" s="131">
        <f>H6+E6*0.73</f>
        <v>519.74</v>
      </c>
      <c r="Q6" s="131">
        <f>K6*0.73</f>
        <v>319.74</v>
      </c>
      <c r="R6" s="132">
        <f>(E6*2*0.73)/3</f>
        <v>213.16</v>
      </c>
      <c r="S6" s="132">
        <f>(E6*2*0.73+G6*0.73)/4</f>
        <v>210.60500000000002</v>
      </c>
      <c r="T6" s="99"/>
      <c r="V6" s="101">
        <f t="shared" ref="V6:Y10" si="0">1-P6/J6</f>
        <v>0.18536050156739814</v>
      </c>
      <c r="W6" s="101">
        <f t="shared" si="0"/>
        <v>0.27</v>
      </c>
      <c r="X6" s="101">
        <f t="shared" si="0"/>
        <v>0.27</v>
      </c>
      <c r="Y6" s="101">
        <f t="shared" si="0"/>
        <v>0.26999999999999991</v>
      </c>
    </row>
    <row r="7" spans="1:26">
      <c r="A7" t="s">
        <v>99</v>
      </c>
      <c r="C7">
        <v>6</v>
      </c>
      <c r="D7" t="s">
        <v>106</v>
      </c>
      <c r="E7">
        <v>468</v>
      </c>
      <c r="F7">
        <v>0</v>
      </c>
      <c r="G7">
        <v>288</v>
      </c>
      <c r="H7">
        <v>250</v>
      </c>
      <c r="J7" s="102">
        <f t="shared" ref="J7:J10" si="1">E7+H7</f>
        <v>718</v>
      </c>
      <c r="K7" s="102">
        <f t="shared" ref="K7:K10" si="2">E7</f>
        <v>468</v>
      </c>
      <c r="L7" s="95">
        <f t="shared" ref="L7" si="3">E7*2/3</f>
        <v>312</v>
      </c>
      <c r="M7" s="95">
        <f t="shared" ref="M7:M10" si="4">(E7*2+G7)/4</f>
        <v>306</v>
      </c>
      <c r="N7" s="102">
        <f t="shared" ref="N7:N10" si="5">G7</f>
        <v>288</v>
      </c>
      <c r="P7" s="131">
        <f>H7+E7*0.73</f>
        <v>591.64</v>
      </c>
      <c r="Q7" s="131">
        <f t="shared" ref="Q7:Q10" si="6">K7*0.73</f>
        <v>341.64</v>
      </c>
      <c r="R7" s="132">
        <f>(E7*2*0.73)/3</f>
        <v>227.76</v>
      </c>
      <c r="S7" s="132">
        <f t="shared" ref="S7:S10" si="7">(E7*2*0.73+G7*0.73)/4</f>
        <v>223.38</v>
      </c>
      <c r="T7" s="99"/>
      <c r="V7" s="101">
        <f t="shared" si="0"/>
        <v>0.17598885793871866</v>
      </c>
      <c r="W7" s="101">
        <f t="shared" si="0"/>
        <v>0.27</v>
      </c>
      <c r="X7" s="101">
        <f t="shared" si="0"/>
        <v>0.27</v>
      </c>
      <c r="Y7" s="101">
        <f t="shared" si="0"/>
        <v>0.27</v>
      </c>
    </row>
    <row r="8" spans="1:26">
      <c r="A8" t="s">
        <v>100</v>
      </c>
      <c r="C8">
        <v>7</v>
      </c>
      <c r="D8" t="s">
        <v>107</v>
      </c>
      <c r="E8">
        <v>488</v>
      </c>
      <c r="F8">
        <v>0</v>
      </c>
      <c r="G8">
        <v>288</v>
      </c>
      <c r="H8">
        <v>300</v>
      </c>
      <c r="J8" s="102">
        <f t="shared" si="1"/>
        <v>788</v>
      </c>
      <c r="K8" s="102">
        <f t="shared" si="2"/>
        <v>488</v>
      </c>
      <c r="L8" s="95">
        <v>326</v>
      </c>
      <c r="M8" s="95">
        <f t="shared" si="4"/>
        <v>316</v>
      </c>
      <c r="N8" s="102">
        <f t="shared" si="5"/>
        <v>288</v>
      </c>
      <c r="P8" s="131">
        <f>H8+E8*0.73</f>
        <v>656.24</v>
      </c>
      <c r="Q8" s="131">
        <f t="shared" si="6"/>
        <v>356.24</v>
      </c>
      <c r="R8" s="132">
        <f>(E8*2*0.73)/3</f>
        <v>237.49333333333334</v>
      </c>
      <c r="S8" s="132">
        <f t="shared" si="7"/>
        <v>230.68</v>
      </c>
      <c r="T8" s="99"/>
      <c r="V8" s="101">
        <f t="shared" si="0"/>
        <v>0.16720812182741118</v>
      </c>
      <c r="W8" s="101">
        <f t="shared" si="0"/>
        <v>0.27</v>
      </c>
      <c r="X8" s="101">
        <f t="shared" si="0"/>
        <v>0.27149284253578732</v>
      </c>
      <c r="Y8" s="101">
        <f t="shared" si="0"/>
        <v>0.27</v>
      </c>
    </row>
    <row r="9" spans="1:26">
      <c r="A9" t="s">
        <v>101</v>
      </c>
      <c r="C9">
        <v>10</v>
      </c>
      <c r="D9" t="s">
        <v>108</v>
      </c>
      <c r="E9">
        <v>698</v>
      </c>
      <c r="F9">
        <v>0</v>
      </c>
      <c r="G9">
        <v>408</v>
      </c>
      <c r="H9">
        <v>450</v>
      </c>
      <c r="J9" s="102">
        <f t="shared" si="1"/>
        <v>1148</v>
      </c>
      <c r="K9" s="102">
        <f t="shared" si="2"/>
        <v>698</v>
      </c>
      <c r="L9" s="95">
        <v>466</v>
      </c>
      <c r="M9" s="95">
        <f t="shared" si="4"/>
        <v>451</v>
      </c>
      <c r="N9" s="102">
        <f t="shared" si="5"/>
        <v>408</v>
      </c>
      <c r="P9" s="131">
        <f t="shared" ref="P9" si="8">H9+E9*0.73</f>
        <v>959.54</v>
      </c>
      <c r="Q9" s="131">
        <f t="shared" si="6"/>
        <v>509.53999999999996</v>
      </c>
      <c r="R9" s="132">
        <f t="shared" ref="R9:R10" si="9">(E9*2*0.73)/3</f>
        <v>339.69333333333333</v>
      </c>
      <c r="S9" s="132">
        <f>(E9*2*0.73+G9*0.73)/4</f>
        <v>329.22999999999996</v>
      </c>
      <c r="T9" s="99"/>
      <c r="V9" s="101">
        <f t="shared" si="0"/>
        <v>0.16416376306620217</v>
      </c>
      <c r="W9" s="101">
        <f t="shared" si="0"/>
        <v>0.27</v>
      </c>
      <c r="X9" s="101">
        <f t="shared" si="0"/>
        <v>0.27104434907010011</v>
      </c>
      <c r="Y9" s="101">
        <f t="shared" si="0"/>
        <v>0.27000000000000013</v>
      </c>
    </row>
    <row r="10" spans="1:26">
      <c r="A10" t="s">
        <v>102</v>
      </c>
      <c r="C10">
        <v>10</v>
      </c>
      <c r="D10" t="s">
        <v>109</v>
      </c>
      <c r="E10">
        <v>758</v>
      </c>
      <c r="F10">
        <v>0</v>
      </c>
      <c r="G10">
        <v>408</v>
      </c>
      <c r="H10">
        <v>450</v>
      </c>
      <c r="J10" s="102">
        <f t="shared" si="1"/>
        <v>1208</v>
      </c>
      <c r="K10" s="102">
        <f t="shared" si="2"/>
        <v>758</v>
      </c>
      <c r="L10" s="95">
        <v>506</v>
      </c>
      <c r="M10" s="95">
        <f t="shared" si="4"/>
        <v>481</v>
      </c>
      <c r="N10" s="102">
        <f t="shared" si="5"/>
        <v>408</v>
      </c>
      <c r="P10" s="131">
        <f>H10+E10*0.73</f>
        <v>1003.34</v>
      </c>
      <c r="Q10" s="131">
        <f t="shared" si="6"/>
        <v>553.34</v>
      </c>
      <c r="R10" s="132">
        <f t="shared" si="9"/>
        <v>368.89333333333337</v>
      </c>
      <c r="S10" s="132">
        <f t="shared" si="7"/>
        <v>351.13</v>
      </c>
      <c r="T10" s="99"/>
      <c r="U10" t="s">
        <v>116</v>
      </c>
      <c r="V10" s="101">
        <f t="shared" si="0"/>
        <v>0.16942052980132449</v>
      </c>
      <c r="W10" s="101">
        <f t="shared" si="0"/>
        <v>0.26999999999999991</v>
      </c>
      <c r="X10" s="101">
        <f t="shared" si="0"/>
        <v>0.27096179183135694</v>
      </c>
      <c r="Y10" s="101">
        <f t="shared" si="0"/>
        <v>0.27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洛杉矶参团- 2N LAS </vt:lpstr>
      <vt:lpstr>SFO 参团</vt:lpstr>
      <vt:lpstr>拉斯维加斯参团</vt:lpstr>
      <vt:lpstr>黄石团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QinQu</dc:creator>
  <cp:lastModifiedBy>Sisi-Huang</cp:lastModifiedBy>
  <dcterms:created xsi:type="dcterms:W3CDTF">2012-01-26T16:40:22Z</dcterms:created>
  <dcterms:modified xsi:type="dcterms:W3CDTF">2013-05-14T16:23:13Z</dcterms:modified>
</cp:coreProperties>
</file>