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3035" activeTab="1"/>
  </bookViews>
  <sheets>
    <sheet name="天馬LOCAL" sheetId="1" r:id="rId1"/>
    <sheet name="天马 Package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3" i="2" l="1"/>
  <c r="R3" i="2"/>
  <c r="S3" i="2"/>
  <c r="T3" i="2"/>
  <c r="J12" i="1" l="1"/>
  <c r="J6" i="1"/>
  <c r="I18" i="1" l="1"/>
  <c r="N14" i="1"/>
  <c r="P17" i="1" l="1"/>
  <c r="O17" i="1"/>
  <c r="S7" i="2" l="1"/>
  <c r="R7" i="2"/>
  <c r="Q7" i="2"/>
  <c r="O7" i="2"/>
  <c r="N7" i="2"/>
  <c r="L7" i="2"/>
  <c r="J17" i="1" l="1"/>
  <c r="J16" i="1"/>
  <c r="I14" i="1" l="1"/>
  <c r="I17" i="1"/>
  <c r="P14" i="1"/>
  <c r="Q14" i="1"/>
  <c r="O14" i="1"/>
  <c r="J14" i="1"/>
  <c r="R10" i="1"/>
  <c r="Q10" i="1"/>
  <c r="P10" i="1"/>
  <c r="J10" i="1"/>
  <c r="J8" i="1"/>
  <c r="R11" i="1"/>
  <c r="Q11" i="1"/>
  <c r="P11" i="1"/>
  <c r="O11" i="1"/>
  <c r="N11" i="1"/>
  <c r="J11" i="1"/>
  <c r="I11" i="1"/>
  <c r="R6" i="1"/>
  <c r="Q6" i="1"/>
  <c r="P6" i="1"/>
  <c r="O6" i="1"/>
  <c r="N6" i="1"/>
  <c r="I6" i="1"/>
  <c r="R9" i="1"/>
  <c r="Q9" i="1"/>
  <c r="P9" i="1"/>
  <c r="O9" i="1"/>
  <c r="J13" i="1"/>
  <c r="R12" i="1"/>
  <c r="Q12" i="1"/>
  <c r="I12" i="1"/>
  <c r="J7" i="1"/>
  <c r="N15" i="1"/>
  <c r="R15" i="1"/>
  <c r="Q15" i="1"/>
  <c r="I15" i="1"/>
  <c r="J15" i="1"/>
  <c r="N13" i="1"/>
  <c r="N16" i="1"/>
  <c r="N17" i="1"/>
  <c r="N12" i="1"/>
  <c r="N7" i="1"/>
  <c r="N8" i="1"/>
  <c r="N9" i="1"/>
  <c r="N10" i="1"/>
  <c r="Q17" i="1" l="1"/>
  <c r="R17" i="1"/>
  <c r="R13" i="1" l="1"/>
  <c r="R14" i="1"/>
  <c r="R16" i="1"/>
  <c r="R7" i="1"/>
  <c r="R8" i="1"/>
  <c r="Q7" i="1"/>
  <c r="Q8" i="1"/>
  <c r="Q13" i="1"/>
  <c r="Q16" i="1"/>
  <c r="P13" i="1"/>
  <c r="P15" i="1"/>
  <c r="P16" i="1"/>
  <c r="P12" i="1"/>
  <c r="P7" i="1"/>
  <c r="P8" i="1"/>
  <c r="O7" i="1"/>
  <c r="O8" i="1"/>
  <c r="O10" i="1"/>
  <c r="O12" i="1"/>
  <c r="O13" i="1"/>
  <c r="O15" i="1"/>
  <c r="O16" i="1"/>
  <c r="J9" i="1"/>
  <c r="I7" i="1"/>
  <c r="I8" i="1"/>
  <c r="I9" i="1"/>
  <c r="I10" i="1"/>
  <c r="I13" i="1"/>
  <c r="I16" i="1"/>
</calcChain>
</file>

<file path=xl/comments1.xml><?xml version="1.0" encoding="utf-8"?>
<comments xmlns="http://schemas.openxmlformats.org/spreadsheetml/2006/main">
  <authors>
    <author>Sisi-Huang</author>
  </authors>
  <commentList>
    <comment ref="B18" authorId="0">
      <text>
        <r>
          <rPr>
            <sz val="9"/>
            <color indexed="81"/>
            <rFont val="Tahoma"/>
            <family val="2"/>
          </rPr>
          <t xml:space="preserve">
（此团为拼团，按这个买价卖。底价是2日国会山庄底价+1晚酒店底价。但加订酒店价格不确定，所以订这个团时要向地接确认底价）</t>
        </r>
      </text>
    </comment>
    <comment ref="B19" authorId="0">
      <text>
        <r>
          <rPr>
            <b/>
            <sz val="9"/>
            <color indexed="81"/>
            <rFont val="Tahoma"/>
            <family val="2"/>
          </rPr>
          <t>(此团还没有到季节，没有在卖）</t>
        </r>
      </text>
    </comment>
  </commentList>
</comments>
</file>

<file path=xl/sharedStrings.xml><?xml version="1.0" encoding="utf-8"?>
<sst xmlns="http://schemas.openxmlformats.org/spreadsheetml/2006/main" count="169" uniqueCount="116">
  <si>
    <t>出团日期</t>
  </si>
  <si>
    <t>ID</t>
  </si>
  <si>
    <t>卖价</t>
  </si>
  <si>
    <t>单人房/人</t>
  </si>
  <si>
    <t>双人房/人</t>
  </si>
  <si>
    <t>三人房/人</t>
  </si>
  <si>
    <t>四人房/人</t>
  </si>
  <si>
    <t>儿童/人</t>
  </si>
  <si>
    <t>底价</t>
  </si>
  <si>
    <t>PAT-603</t>
  </si>
  <si>
    <t>PAT-443</t>
  </si>
  <si>
    <t>星期一, 三, 六</t>
  </si>
  <si>
    <t>PAT-131</t>
  </si>
  <si>
    <t>PAT-150</t>
  </si>
  <si>
    <t>PAT-536</t>
  </si>
  <si>
    <t>PAT-148</t>
  </si>
  <si>
    <t>PAT-618</t>
  </si>
  <si>
    <t>PAT-136</t>
  </si>
  <si>
    <t>PAT-211</t>
  </si>
  <si>
    <t>PAT-590</t>
  </si>
  <si>
    <t>星期一, 三, 五, 六</t>
  </si>
  <si>
    <t>PAT-135</t>
  </si>
  <si>
    <t>成人</t>
  </si>
  <si>
    <t>儿童</t>
  </si>
  <si>
    <t>天天出团, 除了星期六</t>
  </si>
  <si>
    <t>底价计算公式：</t>
  </si>
  <si>
    <t>单人房：</t>
  </si>
  <si>
    <t>双人房/人：</t>
  </si>
  <si>
    <t>三人房/人：</t>
  </si>
  <si>
    <t>四人房/人：</t>
  </si>
  <si>
    <t>双人房单价的卖价*0.7</t>
  </si>
  <si>
    <t>双人房单价的卖价*2*0.7/3</t>
  </si>
  <si>
    <t>（买二送一）</t>
  </si>
  <si>
    <t>（双人房单价的卖价*2+儿童价卖价）*0.7/4</t>
  </si>
  <si>
    <t>(没有买二送一)</t>
  </si>
  <si>
    <t>（双人房单价的卖价*2+儿童价卖价）*07/3</t>
  </si>
  <si>
    <t>（双人房单价的卖价*2+儿童价卖价*2）*0.7/4</t>
  </si>
  <si>
    <t>天数</t>
  </si>
  <si>
    <t>优惠方式</t>
  </si>
  <si>
    <t>地接线路名称</t>
  </si>
  <si>
    <t xml:space="preserve">兩天華盛頓、費城、堡地磨 </t>
  </si>
  <si>
    <t xml:space="preserve">兩天費城、華盛頓、國會山莊 </t>
  </si>
  <si>
    <t xml:space="preserve">兩天華盛頓D.C.、白宮、維州仙人洞、堡地磨遊 </t>
  </si>
  <si>
    <t xml:space="preserve">兩天波士頓、龍蝦灣 </t>
  </si>
  <si>
    <t xml:space="preserve">兩天尼加拉瀑布、康寧玻璃中心 </t>
  </si>
  <si>
    <t>3/15-10/31 ：星期二, 四,五, 日;                  11/1-3/14 ：  星期五</t>
  </si>
  <si>
    <t>3/15-12/31： 星期一, 三, 六</t>
  </si>
  <si>
    <t>3/15-12/31 ：星期一,三,六</t>
  </si>
  <si>
    <t>3/15-12/31： 星期二, 六</t>
  </si>
  <si>
    <t>3/15-12/31 ：星期一, 四</t>
  </si>
  <si>
    <t>4/1-11/14 ：星期一, 三, 六</t>
  </si>
  <si>
    <t xml:space="preserve">兩天尼加拉大瀑布、千島 </t>
  </si>
  <si>
    <t>三天千島 尼加拉大瀑布，康寧玻璃博物館，華盛頓，費城 （小美東）</t>
  </si>
  <si>
    <t>3/15-12/31： 星期一, 三, 五</t>
  </si>
  <si>
    <t xml:space="preserve">三天加拿大、多倫多、尼加拉大瀑布、康寧玻璃中心 </t>
  </si>
  <si>
    <t>星期一，三，五</t>
  </si>
  <si>
    <t xml:space="preserve">四天加拿大、四大名城遊 </t>
  </si>
  <si>
    <t xml:space="preserve">四天田納西州、石橋仙景、紅寶瀑布 </t>
  </si>
  <si>
    <t>3/15-12/31： 星期一, 四</t>
  </si>
  <si>
    <t>三天尼加拉大瀑布，康寧玻璃博物館，波士頓（小波東）</t>
  </si>
  <si>
    <t>没有买二送一</t>
  </si>
  <si>
    <t xml:space="preserve">一 天 Woodbury Common Premium Outlets 購物 (曼哈頓中城出發) </t>
  </si>
  <si>
    <r>
      <rPr>
        <b/>
        <sz val="14"/>
        <color theme="1"/>
        <rFont val="Calibri"/>
        <family val="2"/>
        <scheme val="minor"/>
      </rPr>
      <t xml:space="preserve">天马假期 (204) LOCAL TOUR   </t>
    </r>
    <r>
      <rPr>
        <b/>
        <sz val="12"/>
        <color theme="1"/>
        <rFont val="Calibri"/>
        <family val="2"/>
        <scheme val="minor"/>
      </rPr>
      <t xml:space="preserve"> 30% Commission </t>
    </r>
  </si>
  <si>
    <t>地接团号</t>
  </si>
  <si>
    <t>未上</t>
  </si>
  <si>
    <t>买二送一 （已八折价格）</t>
  </si>
  <si>
    <t>买二送一（已八折价格）</t>
  </si>
  <si>
    <t>星期一, 四</t>
  </si>
  <si>
    <t>四天费城, 华盛顿, 千岛,尼亚加拉瀑布</t>
  </si>
  <si>
    <t>PAT-660</t>
  </si>
  <si>
    <t>单人附加费</t>
  </si>
  <si>
    <t>2092= 单人房卖价*0.7； 其他线路=双人房单价的卖价*0.7+单人附加费</t>
  </si>
  <si>
    <t>第四人， 儿童/人</t>
  </si>
  <si>
    <t>X</t>
  </si>
  <si>
    <t>Franky 核对, 按地接网上资料核对</t>
  </si>
  <si>
    <t>需要修改的地方</t>
  </si>
  <si>
    <t>PAT-147/PAT-4TN</t>
  </si>
  <si>
    <t>Local</t>
  </si>
  <si>
    <t>周四</t>
  </si>
  <si>
    <t>三日游纽约,华盛顿,国会山庄</t>
  </si>
  <si>
    <t>PAT-3NYDC</t>
  </si>
  <si>
    <t>买二送一</t>
  </si>
  <si>
    <t>（此团为拼团，按这个买价卖 。底价是2日国会山庄 底价+1晚酒店底价。 但加订酒店价格不确定，所以订这个团时要向地接确认底价）</t>
  </si>
  <si>
    <t>还没到节日</t>
  </si>
  <si>
    <t>一日游华盛顿樱花节赏樱</t>
  </si>
  <si>
    <t>PAT-357</t>
  </si>
  <si>
    <t>(此团还没有到季节，没有在卖）</t>
  </si>
  <si>
    <t>每天</t>
  </si>
  <si>
    <t>纽约,自由女神,帝国大厦四日自由行之旅</t>
  </si>
  <si>
    <t>PAT-4NYC/639</t>
  </si>
  <si>
    <t>地接建议卖价</t>
  </si>
  <si>
    <t>雙人房</t>
  </si>
  <si>
    <t>三人房</t>
  </si>
  <si>
    <t>四人房</t>
  </si>
  <si>
    <t>單人房</t>
  </si>
  <si>
    <t>雙人</t>
  </si>
  <si>
    <t>三人</t>
  </si>
  <si>
    <t>四人</t>
  </si>
  <si>
    <t>單人</t>
  </si>
  <si>
    <t>多伦多,蒙特利尔,千岛湖,尼亚加拉瀑布七日精华游</t>
  </si>
  <si>
    <t>多伦多,千岛湖,尼亚加拉瀑布,康宁玻璃中心四日游</t>
  </si>
  <si>
    <t>多伦多,渥太华,千岛湖,CN高塔八日深度游</t>
  </si>
  <si>
    <t>PAT-DCAN8D</t>
  </si>
  <si>
    <t>PAT-4TOR</t>
  </si>
  <si>
    <t>PAT-DCAN7D</t>
  </si>
  <si>
    <t>我们前台显示已售完，暂时没卖</t>
  </si>
  <si>
    <t>第四人／小童 (2-9)</t>
  </si>
  <si>
    <t>單人附加費</t>
  </si>
  <si>
    <t>第三人</t>
  </si>
  <si>
    <t>Franky核对</t>
  </si>
  <si>
    <t>星期一，四（3月15日至12月31日）及長週末,加班 # 5月24日，8月31日</t>
  </si>
  <si>
    <t>2892，637</t>
  </si>
  <si>
    <t>30% COMM</t>
  </si>
  <si>
    <t>10% Comm</t>
  </si>
  <si>
    <t>? Comm</t>
  </si>
  <si>
    <r>
      <t>204 供应商 调整11/25/2013-03/31/2014 204-2090 的价格调整：</t>
    </r>
    <r>
      <rPr>
        <sz val="11"/>
        <color rgb="FF000000"/>
        <rFont val="Arial"/>
        <family val="2"/>
      </rPr>
      <t>from $112 to $108 &amp; 4th person $80 to $76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</si>
</sst>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rgb="FF000000"/>
      <name val="Arial"/>
      <family val="2"/>
    </font>
    <font>
      <b/>
      <sz val="9"/>
      <color rgb="FFFF0000"/>
      <name val="Arial"/>
      <family val="2"/>
    </font>
    <font>
      <sz val="10"/>
      <color rgb="FF000000"/>
      <name val="Arial Unicode MS"/>
      <family val="2"/>
    </font>
    <font>
      <sz val="9"/>
      <color rgb="FF0000FF"/>
      <name val="Arial"/>
      <family val="2"/>
    </font>
    <font>
      <b/>
      <sz val="9"/>
      <name val="Arial"/>
      <family val="2"/>
    </font>
    <font>
      <sz val="11"/>
      <name val="Calibri"/>
      <family val="2"/>
      <scheme val="minor"/>
    </font>
    <font>
      <sz val="11"/>
      <color rgb="FF000000"/>
      <name val="Verdana"/>
      <family val="2"/>
    </font>
    <font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44" fontId="12" fillId="0" borderId="0" applyFont="0" applyFill="0" applyBorder="0" applyAlignment="0" applyProtection="0"/>
  </cellStyleXfs>
  <cellXfs count="9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1" xfId="0" applyBorder="1"/>
    <xf numFmtId="0" fontId="3" fillId="0" borderId="0" xfId="0" applyFont="1"/>
    <xf numFmtId="0" fontId="3" fillId="0" borderId="1" xfId="0" applyFont="1" applyBorder="1"/>
    <xf numFmtId="6" fontId="3" fillId="0" borderId="1" xfId="0" applyNumberFormat="1" applyFont="1" applyBorder="1"/>
    <xf numFmtId="8" fontId="3" fillId="0" borderId="1" xfId="0" applyNumberFormat="1" applyFont="1" applyBorder="1"/>
    <xf numFmtId="0" fontId="0" fillId="0" borderId="0" xfId="0" applyBorder="1"/>
    <xf numFmtId="0" fontId="3" fillId="0" borderId="0" xfId="0" applyFont="1" applyBorder="1"/>
    <xf numFmtId="0" fontId="0" fillId="0" borderId="4" xfId="0" applyBorder="1"/>
    <xf numFmtId="0" fontId="3" fillId="0" borderId="4" xfId="0" applyFont="1" applyBorder="1"/>
    <xf numFmtId="0" fontId="0" fillId="0" borderId="0" xfId="0" applyAlignment="1">
      <alignment horizontal="right"/>
    </xf>
    <xf numFmtId="0" fontId="0" fillId="3" borderId="2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0" xfId="0" applyFont="1" applyFill="1"/>
    <xf numFmtId="0" fontId="1" fillId="3" borderId="2" xfId="0" applyFont="1" applyFill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2" xfId="0" applyFont="1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6" fontId="3" fillId="0" borderId="0" xfId="0" applyNumberFormat="1" applyFont="1" applyBorder="1"/>
    <xf numFmtId="8" fontId="3" fillId="0" borderId="0" xfId="0" applyNumberFormat="1" applyFont="1" applyBorder="1"/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0" fillId="0" borderId="0" xfId="0" applyFont="1" applyBorder="1"/>
    <xf numFmtId="0" fontId="10" fillId="0" borderId="1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6" fontId="2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6" fontId="2" fillId="0" borderId="2" xfId="0" applyNumberFormat="1" applyFont="1" applyBorder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/>
    <xf numFmtId="0" fontId="0" fillId="4" borderId="0" xfId="0" applyFill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1" fillId="0" borderId="0" xfId="0" applyFont="1" applyFill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0" borderId="1" xfId="0" applyFont="1" applyBorder="1"/>
    <xf numFmtId="0" fontId="0" fillId="0" borderId="0" xfId="0" applyAlignment="1">
      <alignment horizontal="left" indent="12"/>
    </xf>
    <xf numFmtId="0" fontId="0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6" fontId="2" fillId="0" borderId="0" xfId="0" applyNumberFormat="1" applyFont="1" applyBorder="1" applyAlignment="1">
      <alignment horizontal="center"/>
    </xf>
    <xf numFmtId="4" fontId="2" fillId="0" borderId="0" xfId="0" applyNumberFormat="1" applyFont="1" applyBorder="1" applyAlignment="1">
      <alignment horizontal="center"/>
    </xf>
    <xf numFmtId="0" fontId="6" fillId="3" borderId="0" xfId="0" applyFont="1" applyFill="1" applyBorder="1" applyAlignment="1">
      <alignment horizontal="center" vertical="center" wrapText="1" readingOrder="1"/>
    </xf>
    <xf numFmtId="0" fontId="1" fillId="3" borderId="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 vertical="center" wrapText="1" readingOrder="1"/>
    </xf>
    <xf numFmtId="8" fontId="2" fillId="0" borderId="1" xfId="0" applyNumberFormat="1" applyFont="1" applyBorder="1" applyAlignment="1">
      <alignment horizontal="center"/>
    </xf>
    <xf numFmtId="8" fontId="2" fillId="0" borderId="3" xfId="0" applyNumberFormat="1" applyFont="1" applyBorder="1" applyAlignment="1">
      <alignment horizontal="center"/>
    </xf>
    <xf numFmtId="8" fontId="2" fillId="0" borderId="2" xfId="0" applyNumberFormat="1" applyFont="1" applyBorder="1" applyAlignment="1">
      <alignment horizontal="center"/>
    </xf>
    <xf numFmtId="8" fontId="2" fillId="2" borderId="1" xfId="0" applyNumberFormat="1" applyFont="1" applyFill="1" applyBorder="1" applyAlignment="1">
      <alignment horizontal="center"/>
    </xf>
    <xf numFmtId="4" fontId="2" fillId="0" borderId="1" xfId="0" applyNumberFormat="1" applyFont="1" applyFill="1" applyBorder="1" applyAlignment="1">
      <alignment horizontal="center"/>
    </xf>
    <xf numFmtId="0" fontId="0" fillId="2" borderId="0" xfId="0" applyFill="1"/>
    <xf numFmtId="0" fontId="0" fillId="0" borderId="1" xfId="0" applyFont="1" applyFill="1" applyBorder="1"/>
    <xf numFmtId="0" fontId="0" fillId="0" borderId="4" xfId="0" applyFont="1" applyFill="1" applyBorder="1"/>
    <xf numFmtId="0" fontId="5" fillId="0" borderId="0" xfId="0" applyFont="1" applyFill="1" applyBorder="1" applyAlignment="1">
      <alignment horizontal="center" wrapText="1"/>
    </xf>
    <xf numFmtId="0" fontId="0" fillId="0" borderId="7" xfId="0" applyFont="1" applyFill="1" applyBorder="1"/>
    <xf numFmtId="0" fontId="6" fillId="3" borderId="0" xfId="0" applyFont="1" applyFill="1" applyBorder="1" applyAlignment="1">
      <alignment horizontal="left" vertical="center" readingOrder="1"/>
    </xf>
    <xf numFmtId="0" fontId="0" fillId="0" borderId="0" xfId="0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0" fillId="0" borderId="0" xfId="1" applyNumberFormat="1" applyFont="1"/>
    <xf numFmtId="0" fontId="0" fillId="5" borderId="0" xfId="0" applyFill="1" applyAlignment="1">
      <alignment horizontal="center"/>
    </xf>
    <xf numFmtId="0" fontId="0" fillId="6" borderId="0" xfId="0" applyFont="1" applyFill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14" fillId="8" borderId="8" xfId="0" applyFont="1" applyFill="1" applyBorder="1" applyAlignment="1">
      <alignment horizontal="center" vertical="center" wrapText="1"/>
    </xf>
    <xf numFmtId="0" fontId="0" fillId="7" borderId="9" xfId="0" applyFill="1" applyBorder="1"/>
    <xf numFmtId="0" fontId="16" fillId="7" borderId="8" xfId="0" applyFont="1" applyFill="1" applyBorder="1" applyAlignment="1">
      <alignment horizontal="center" vertical="center" wrapText="1"/>
    </xf>
    <xf numFmtId="2" fontId="0" fillId="0" borderId="0" xfId="0" applyNumberFormat="1"/>
    <xf numFmtId="0" fontId="17" fillId="0" borderId="0" xfId="0" applyFont="1"/>
    <xf numFmtId="0" fontId="15" fillId="0" borderId="0" xfId="0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18" fillId="0" borderId="10" xfId="0" applyFont="1" applyFill="1" applyBorder="1" applyAlignment="1">
      <alignment horizontal="center" vertical="center" wrapText="1"/>
    </xf>
    <xf numFmtId="0" fontId="19" fillId="0" borderId="0" xfId="0" applyFont="1" applyFill="1"/>
    <xf numFmtId="0" fontId="18" fillId="0" borderId="0" xfId="0" applyFont="1" applyFill="1" applyBorder="1" applyAlignment="1">
      <alignment horizontal="center" vertical="center" wrapText="1"/>
    </xf>
    <xf numFmtId="0" fontId="18" fillId="0" borderId="8" xfId="0" applyFont="1" applyFill="1" applyBorder="1" applyAlignment="1">
      <alignment horizontal="center" vertical="center" wrapText="1"/>
    </xf>
    <xf numFmtId="0" fontId="20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J40"/>
  <sheetViews>
    <sheetView workbookViewId="0">
      <pane xSplit="6" ySplit="5" topLeftCell="G18" activePane="bottomRight" state="frozen"/>
      <selection pane="topRight" activeCell="G1" sqref="G1"/>
      <selection pane="bottomLeft" activeCell="A6" sqref="A6"/>
      <selection pane="bottomRight" activeCell="E21" sqref="E21"/>
    </sheetView>
  </sheetViews>
  <sheetFormatPr defaultRowHeight="15" x14ac:dyDescent="0.25"/>
  <cols>
    <col min="1" max="1" width="9.42578125" customWidth="1"/>
    <col min="2" max="2" width="12.28515625" style="1" customWidth="1"/>
    <col min="3" max="3" width="32.140625" style="1" customWidth="1"/>
    <col min="4" max="4" width="6" style="1" customWidth="1"/>
    <col min="5" max="5" width="36.42578125" style="1" customWidth="1"/>
    <col min="6" max="6" width="16.7109375" bestFit="1" customWidth="1"/>
    <col min="7" max="7" width="12.140625" customWidth="1"/>
    <col min="8" max="8" width="13.28515625" customWidth="1"/>
    <col min="9" max="9" width="11.42578125" customWidth="1"/>
    <col min="10" max="10" width="12" customWidth="1"/>
    <col min="11" max="11" width="18.5703125" bestFit="1" customWidth="1"/>
    <col min="12" max="12" width="12.42578125" customWidth="1"/>
    <col min="13" max="13" width="2.7109375" customWidth="1"/>
    <col min="14" max="14" width="11.140625" customWidth="1"/>
    <col min="15" max="15" width="11.7109375" customWidth="1"/>
    <col min="16" max="16" width="12.42578125" customWidth="1"/>
    <col min="17" max="18" width="11.28515625" customWidth="1"/>
    <col min="19" max="19" width="29.140625" customWidth="1"/>
    <col min="20" max="20" width="10.7109375" customWidth="1"/>
  </cols>
  <sheetData>
    <row r="2" spans="1:36" ht="27" customHeight="1" x14ac:dyDescent="0.3">
      <c r="B2" s="44" t="s">
        <v>62</v>
      </c>
      <c r="C2" s="44"/>
      <c r="D2" s="44"/>
      <c r="E2" s="45"/>
      <c r="H2" s="70"/>
      <c r="I2" s="2" t="s">
        <v>75</v>
      </c>
      <c r="N2" s="7"/>
      <c r="O2" s="6"/>
      <c r="P2" s="7"/>
      <c r="Q2" s="7"/>
      <c r="R2" s="7"/>
    </row>
    <row r="4" spans="1:36" ht="30.75" customHeight="1" x14ac:dyDescent="0.3">
      <c r="A4" s="46" t="s">
        <v>77</v>
      </c>
      <c r="F4" s="46" t="s">
        <v>2</v>
      </c>
      <c r="G4" s="46"/>
      <c r="H4" s="46"/>
      <c r="I4" s="46"/>
      <c r="J4" s="46"/>
      <c r="K4" s="46"/>
      <c r="L4" s="46"/>
      <c r="M4" s="46"/>
      <c r="N4" s="47" t="s">
        <v>8</v>
      </c>
      <c r="T4" t="s">
        <v>74</v>
      </c>
    </row>
    <row r="5" spans="1:36" ht="26.25" customHeight="1" x14ac:dyDescent="0.25">
      <c r="B5" s="13" t="s">
        <v>1</v>
      </c>
      <c r="C5" s="16" t="s">
        <v>0</v>
      </c>
      <c r="D5" s="14" t="s">
        <v>37</v>
      </c>
      <c r="E5" s="16" t="s">
        <v>39</v>
      </c>
      <c r="F5" s="14" t="s">
        <v>63</v>
      </c>
      <c r="G5" s="14" t="s">
        <v>3</v>
      </c>
      <c r="H5" s="14" t="s">
        <v>4</v>
      </c>
      <c r="I5" s="14" t="s">
        <v>5</v>
      </c>
      <c r="J5" s="14" t="s">
        <v>6</v>
      </c>
      <c r="K5" s="63" t="s">
        <v>72</v>
      </c>
      <c r="L5" s="14" t="s">
        <v>70</v>
      </c>
      <c r="M5" s="48"/>
      <c r="N5" s="14" t="s">
        <v>3</v>
      </c>
      <c r="O5" s="14" t="s">
        <v>4</v>
      </c>
      <c r="P5" s="14" t="s">
        <v>5</v>
      </c>
      <c r="Q5" s="14" t="s">
        <v>6</v>
      </c>
      <c r="R5" s="14" t="s">
        <v>7</v>
      </c>
      <c r="S5" s="33" t="s">
        <v>38</v>
      </c>
      <c r="T5" s="64"/>
    </row>
    <row r="6" spans="1:36" s="3" customFormat="1" ht="42" customHeight="1" x14ac:dyDescent="0.25">
      <c r="B6" s="25">
        <v>2093</v>
      </c>
      <c r="C6" s="17" t="s">
        <v>53</v>
      </c>
      <c r="D6" s="21">
        <v>3</v>
      </c>
      <c r="E6" s="35" t="s">
        <v>52</v>
      </c>
      <c r="F6" s="25" t="s">
        <v>10</v>
      </c>
      <c r="G6" s="40">
        <v>237</v>
      </c>
      <c r="H6" s="65">
        <v>132</v>
      </c>
      <c r="I6" s="65">
        <f>H6*2/3</f>
        <v>88</v>
      </c>
      <c r="J6" s="66">
        <f>(H6*2+K6)/4</f>
        <v>90</v>
      </c>
      <c r="K6" s="40">
        <v>96</v>
      </c>
      <c r="L6" s="40">
        <v>105</v>
      </c>
      <c r="M6" s="49"/>
      <c r="N6" s="69">
        <f>H6*0.7+L6</f>
        <v>197.39999999999998</v>
      </c>
      <c r="O6" s="41">
        <f>H6*0.7</f>
        <v>92.399999999999991</v>
      </c>
      <c r="P6" s="41">
        <f>H6*0.7*2/3</f>
        <v>61.599999999999994</v>
      </c>
      <c r="Q6" s="41">
        <f>(H6*2+K6)*0.7/4</f>
        <v>62.999999999999993</v>
      </c>
      <c r="R6" s="41">
        <f>K6*0.7</f>
        <v>67.199999999999989</v>
      </c>
      <c r="S6" s="71" t="s">
        <v>65</v>
      </c>
      <c r="T6" s="64" t="s">
        <v>73</v>
      </c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10"/>
    </row>
    <row r="7" spans="1:36" s="4" customFormat="1" ht="27.75" customHeight="1" x14ac:dyDescent="0.3">
      <c r="B7" s="25">
        <v>2089</v>
      </c>
      <c r="C7" s="18" t="s">
        <v>11</v>
      </c>
      <c r="D7" s="22">
        <v>2</v>
      </c>
      <c r="E7" s="36" t="s">
        <v>42</v>
      </c>
      <c r="F7" s="25" t="s">
        <v>12</v>
      </c>
      <c r="G7" s="40">
        <v>142</v>
      </c>
      <c r="H7" s="65">
        <v>92</v>
      </c>
      <c r="I7" s="68">
        <f t="shared" ref="I7:I16" si="0">H7*2/3</f>
        <v>61.333333333333336</v>
      </c>
      <c r="J7" s="66">
        <f>(H7*2+K7)/4</f>
        <v>63</v>
      </c>
      <c r="K7" s="40">
        <v>68</v>
      </c>
      <c r="L7" s="40">
        <v>50</v>
      </c>
      <c r="M7" s="49"/>
      <c r="N7" s="69">
        <f t="shared" ref="N7:N10" si="1">H7*0.7+L7</f>
        <v>114.39999999999999</v>
      </c>
      <c r="O7" s="41">
        <f t="shared" ref="O7:O16" si="2">H7*0.7</f>
        <v>64.399999999999991</v>
      </c>
      <c r="P7" s="41">
        <f t="shared" ref="P7:P8" si="3">H7*0.7*2/3</f>
        <v>42.93333333333333</v>
      </c>
      <c r="Q7" s="41">
        <f t="shared" ref="Q7:Q17" si="4">(H7*2+K7)*0.7/4</f>
        <v>44.099999999999994</v>
      </c>
      <c r="R7" s="41">
        <f t="shared" ref="R7:R8" si="5">K7*0.7</f>
        <v>47.599999999999994</v>
      </c>
      <c r="S7" s="71" t="s">
        <v>65</v>
      </c>
      <c r="T7" s="64" t="s">
        <v>73</v>
      </c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6" s="5" customFormat="1" ht="26.25" customHeight="1" x14ac:dyDescent="0.3">
      <c r="B8" s="26">
        <v>2890</v>
      </c>
      <c r="C8" s="19" t="s">
        <v>55</v>
      </c>
      <c r="D8" s="23">
        <v>3</v>
      </c>
      <c r="E8" s="37" t="s">
        <v>54</v>
      </c>
      <c r="F8" s="26" t="s">
        <v>13</v>
      </c>
      <c r="G8" s="42">
        <v>262</v>
      </c>
      <c r="H8" s="67">
        <v>152</v>
      </c>
      <c r="I8" s="68">
        <f t="shared" si="0"/>
        <v>101.33333333333333</v>
      </c>
      <c r="J8" s="66">
        <f>(H8*2+K8)/4</f>
        <v>102</v>
      </c>
      <c r="K8" s="42">
        <v>104</v>
      </c>
      <c r="L8" s="40">
        <v>110</v>
      </c>
      <c r="M8" s="49"/>
      <c r="N8" s="69">
        <f t="shared" si="1"/>
        <v>216.39999999999998</v>
      </c>
      <c r="O8" s="41">
        <f t="shared" si="2"/>
        <v>106.39999999999999</v>
      </c>
      <c r="P8" s="41">
        <f t="shared" si="3"/>
        <v>70.933333333333323</v>
      </c>
      <c r="Q8" s="41">
        <f t="shared" si="4"/>
        <v>71.399999999999991</v>
      </c>
      <c r="R8" s="41">
        <f t="shared" si="5"/>
        <v>72.8</v>
      </c>
      <c r="S8" s="71" t="s">
        <v>65</v>
      </c>
      <c r="T8" s="64" t="s">
        <v>73</v>
      </c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11"/>
    </row>
    <row r="9" spans="1:36" s="4" customFormat="1" ht="26.25" customHeight="1" x14ac:dyDescent="0.3">
      <c r="B9" s="25">
        <v>2090</v>
      </c>
      <c r="C9" s="20" t="s">
        <v>50</v>
      </c>
      <c r="D9" s="24">
        <v>2</v>
      </c>
      <c r="E9" s="38" t="s">
        <v>51</v>
      </c>
      <c r="F9" s="25" t="s">
        <v>14</v>
      </c>
      <c r="G9" s="40">
        <v>167</v>
      </c>
      <c r="H9" s="65">
        <v>112</v>
      </c>
      <c r="I9" s="65">
        <f t="shared" si="0"/>
        <v>74.666666666666671</v>
      </c>
      <c r="J9" s="66">
        <f t="shared" ref="J9" si="6">(H9*2+K9)/4</f>
        <v>76</v>
      </c>
      <c r="K9" s="40">
        <v>80</v>
      </c>
      <c r="L9" s="40">
        <v>55</v>
      </c>
      <c r="M9" s="50"/>
      <c r="N9" s="69">
        <f t="shared" si="1"/>
        <v>133.39999999999998</v>
      </c>
      <c r="O9" s="41">
        <f>H9*0.7</f>
        <v>78.399999999999991</v>
      </c>
      <c r="P9" s="41">
        <f>H9*0.7*2/3</f>
        <v>52.266666666666659</v>
      </c>
      <c r="Q9" s="41">
        <f>(H9*2+K9)*0.7/4</f>
        <v>53.199999999999996</v>
      </c>
      <c r="R9" s="41">
        <f>K9*0.7</f>
        <v>56</v>
      </c>
      <c r="S9" s="71" t="s">
        <v>65</v>
      </c>
      <c r="T9" s="64" t="s">
        <v>73</v>
      </c>
      <c r="AC9" s="9"/>
      <c r="AG9" s="9"/>
    </row>
    <row r="10" spans="1:36" s="4" customFormat="1" ht="26.25" customHeight="1" x14ac:dyDescent="0.3">
      <c r="B10" s="25">
        <v>2891</v>
      </c>
      <c r="C10" s="20" t="s">
        <v>49</v>
      </c>
      <c r="D10" s="24">
        <v>4</v>
      </c>
      <c r="E10" s="38" t="s">
        <v>56</v>
      </c>
      <c r="F10" s="25" t="s">
        <v>15</v>
      </c>
      <c r="G10" s="40">
        <v>365</v>
      </c>
      <c r="H10" s="65">
        <v>200</v>
      </c>
      <c r="I10" s="68">
        <f t="shared" si="0"/>
        <v>133.33333333333334</v>
      </c>
      <c r="J10" s="66">
        <f>(H10*2+K10)/4</f>
        <v>132</v>
      </c>
      <c r="K10" s="40">
        <v>128</v>
      </c>
      <c r="L10" s="40">
        <v>165</v>
      </c>
      <c r="M10" s="50"/>
      <c r="N10" s="69">
        <f t="shared" si="1"/>
        <v>305</v>
      </c>
      <c r="O10" s="41">
        <f t="shared" si="2"/>
        <v>140</v>
      </c>
      <c r="P10" s="41">
        <f>H10*0.7*2/3</f>
        <v>93.333333333333329</v>
      </c>
      <c r="Q10" s="41">
        <f>(H10*2+K10)*0.7/4</f>
        <v>92.399999999999991</v>
      </c>
      <c r="R10" s="41">
        <f>K10*0.7</f>
        <v>89.6</v>
      </c>
      <c r="S10" s="71" t="s">
        <v>65</v>
      </c>
      <c r="T10" s="64" t="s">
        <v>73</v>
      </c>
    </row>
    <row r="11" spans="1:36" s="4" customFormat="1" ht="26.25" customHeight="1" x14ac:dyDescent="0.3">
      <c r="B11" s="25">
        <v>2092</v>
      </c>
      <c r="C11" s="20" t="s">
        <v>48</v>
      </c>
      <c r="D11" s="24">
        <v>3</v>
      </c>
      <c r="E11" s="38" t="s">
        <v>59</v>
      </c>
      <c r="F11" s="25" t="s">
        <v>16</v>
      </c>
      <c r="G11" s="40">
        <v>315</v>
      </c>
      <c r="H11" s="65">
        <v>215</v>
      </c>
      <c r="I11" s="65">
        <f>(H11*2+155)/3</f>
        <v>195</v>
      </c>
      <c r="J11" s="66">
        <f>(H11*2+155*2)/4</f>
        <v>185</v>
      </c>
      <c r="K11" s="40">
        <v>155</v>
      </c>
      <c r="L11" s="40"/>
      <c r="M11" s="50"/>
      <c r="N11" s="69">
        <f>G11*0.7</f>
        <v>220.5</v>
      </c>
      <c r="O11" s="41">
        <f>H11*0.7</f>
        <v>150.5</v>
      </c>
      <c r="P11" s="41">
        <f>I11*0.7</f>
        <v>136.5</v>
      </c>
      <c r="Q11" s="41">
        <f>J11*0.7</f>
        <v>129.5</v>
      </c>
      <c r="R11" s="41">
        <f>K11*0.7</f>
        <v>108.5</v>
      </c>
      <c r="S11" s="52" t="s">
        <v>60</v>
      </c>
      <c r="T11" s="64" t="s">
        <v>73</v>
      </c>
    </row>
    <row r="12" spans="1:36" s="4" customFormat="1" ht="25.5" customHeight="1" x14ac:dyDescent="0.3">
      <c r="B12" s="26">
        <v>2091</v>
      </c>
      <c r="C12" s="19" t="s">
        <v>47</v>
      </c>
      <c r="D12" s="23">
        <v>2</v>
      </c>
      <c r="E12" s="39" t="s">
        <v>44</v>
      </c>
      <c r="F12" s="26" t="s">
        <v>17</v>
      </c>
      <c r="G12" s="42">
        <v>163</v>
      </c>
      <c r="H12" s="67">
        <v>108</v>
      </c>
      <c r="I12" s="65">
        <f>H12*2/3</f>
        <v>72</v>
      </c>
      <c r="J12" s="66">
        <f>(H12*2+K12)/4</f>
        <v>73</v>
      </c>
      <c r="K12" s="42">
        <v>76</v>
      </c>
      <c r="L12" s="40">
        <v>55</v>
      </c>
      <c r="M12" s="50"/>
      <c r="N12" s="69">
        <f>H12*0.7+L12</f>
        <v>130.6</v>
      </c>
      <c r="O12" s="41">
        <f t="shared" si="2"/>
        <v>75.599999999999994</v>
      </c>
      <c r="P12" s="41">
        <f>H12*0.7*2/3</f>
        <v>50.4</v>
      </c>
      <c r="Q12" s="41">
        <f>(H12*2+K12)*0.7/4</f>
        <v>51.099999999999994</v>
      </c>
      <c r="R12" s="41">
        <f>K12*0.7</f>
        <v>53.199999999999996</v>
      </c>
      <c r="S12" s="71" t="s">
        <v>66</v>
      </c>
      <c r="T12" s="64" t="s">
        <v>73</v>
      </c>
    </row>
    <row r="13" spans="1:36" s="4" customFormat="1" ht="24" customHeight="1" x14ac:dyDescent="0.3">
      <c r="B13" s="25">
        <v>2086</v>
      </c>
      <c r="C13" s="20" t="s">
        <v>46</v>
      </c>
      <c r="D13" s="24">
        <v>2</v>
      </c>
      <c r="E13" s="38" t="s">
        <v>43</v>
      </c>
      <c r="F13" s="25" t="s">
        <v>18</v>
      </c>
      <c r="G13" s="40">
        <v>163</v>
      </c>
      <c r="H13" s="65">
        <v>108</v>
      </c>
      <c r="I13" s="65">
        <f t="shared" si="0"/>
        <v>72</v>
      </c>
      <c r="J13" s="66">
        <f>(H13*2+K13)/4</f>
        <v>73</v>
      </c>
      <c r="K13" s="40">
        <v>76</v>
      </c>
      <c r="L13" s="40">
        <v>55</v>
      </c>
      <c r="M13" s="50"/>
      <c r="N13" s="69">
        <f>H13*0.7+L13</f>
        <v>130.6</v>
      </c>
      <c r="O13" s="41">
        <f t="shared" si="2"/>
        <v>75.599999999999994</v>
      </c>
      <c r="P13" s="41">
        <f t="shared" ref="P13:P16" si="7">H13*0.7*2/3</f>
        <v>50.4</v>
      </c>
      <c r="Q13" s="41">
        <f t="shared" si="4"/>
        <v>51.099999999999994</v>
      </c>
      <c r="R13" s="41">
        <f t="shared" ref="R13:R17" si="8">K13*0.7</f>
        <v>53.199999999999996</v>
      </c>
      <c r="S13" s="72" t="s">
        <v>66</v>
      </c>
      <c r="T13" s="64" t="s">
        <v>73</v>
      </c>
    </row>
    <row r="14" spans="1:36" s="4" customFormat="1" ht="23.25" customHeight="1" x14ac:dyDescent="0.3">
      <c r="B14" s="25" t="s">
        <v>111</v>
      </c>
      <c r="C14" s="20" t="s">
        <v>58</v>
      </c>
      <c r="D14" s="24">
        <v>4</v>
      </c>
      <c r="E14" s="38" t="s">
        <v>57</v>
      </c>
      <c r="F14" s="25" t="s">
        <v>76</v>
      </c>
      <c r="G14" s="40">
        <v>311</v>
      </c>
      <c r="H14" s="65">
        <v>176</v>
      </c>
      <c r="I14" s="68">
        <f>H14*2/3</f>
        <v>117.33333333333333</v>
      </c>
      <c r="J14" s="66">
        <f>(H14*2+K14)/4</f>
        <v>115</v>
      </c>
      <c r="K14" s="40">
        <v>108</v>
      </c>
      <c r="L14" s="40">
        <v>135</v>
      </c>
      <c r="M14" s="50"/>
      <c r="N14" s="69">
        <f>H14*0.7+L14</f>
        <v>258.2</v>
      </c>
      <c r="O14" s="41">
        <f>H14*0.7</f>
        <v>123.19999999999999</v>
      </c>
      <c r="P14" s="41">
        <f>H14*0.7*2/3</f>
        <v>82.133333333333326</v>
      </c>
      <c r="Q14" s="41">
        <f>(H14*2+K14)*0.7/4</f>
        <v>80.5</v>
      </c>
      <c r="R14" s="41">
        <f t="shared" si="8"/>
        <v>75.599999999999994</v>
      </c>
      <c r="S14" s="72" t="s">
        <v>66</v>
      </c>
      <c r="T14" s="64" t="s">
        <v>73</v>
      </c>
    </row>
    <row r="15" spans="1:36" s="4" customFormat="1" ht="33.75" customHeight="1" x14ac:dyDescent="0.3">
      <c r="B15" s="25">
        <v>2088</v>
      </c>
      <c r="C15" s="20" t="s">
        <v>45</v>
      </c>
      <c r="D15" s="24">
        <v>2</v>
      </c>
      <c r="E15" s="38" t="s">
        <v>41</v>
      </c>
      <c r="F15" s="25" t="s">
        <v>19</v>
      </c>
      <c r="G15" s="40">
        <v>126</v>
      </c>
      <c r="H15" s="65">
        <v>76</v>
      </c>
      <c r="I15" s="65">
        <f>H15*2/3</f>
        <v>50.666666666666664</v>
      </c>
      <c r="J15" s="66">
        <f>(H15*2+K15)/4</f>
        <v>53</v>
      </c>
      <c r="K15" s="40">
        <v>60</v>
      </c>
      <c r="L15" s="40">
        <v>50</v>
      </c>
      <c r="M15" s="50"/>
      <c r="N15" s="69">
        <f>H15*0.7+L15</f>
        <v>103.19999999999999</v>
      </c>
      <c r="O15" s="41">
        <f t="shared" si="2"/>
        <v>53.199999999999996</v>
      </c>
      <c r="P15" s="41">
        <f t="shared" si="7"/>
        <v>35.466666666666661</v>
      </c>
      <c r="Q15" s="41">
        <f>(H15*2+K15)*0.7/4</f>
        <v>37.099999999999994</v>
      </c>
      <c r="R15" s="41">
        <f>K15*0.7</f>
        <v>42</v>
      </c>
      <c r="S15" s="72" t="s">
        <v>66</v>
      </c>
      <c r="T15" s="64" t="s">
        <v>73</v>
      </c>
    </row>
    <row r="16" spans="1:36" s="4" customFormat="1" ht="23.25" customHeight="1" x14ac:dyDescent="0.3">
      <c r="B16" s="25">
        <v>2889</v>
      </c>
      <c r="C16" s="20" t="s">
        <v>20</v>
      </c>
      <c r="D16" s="24">
        <v>2</v>
      </c>
      <c r="E16" s="38" t="s">
        <v>40</v>
      </c>
      <c r="F16" s="25" t="s">
        <v>21</v>
      </c>
      <c r="G16" s="40">
        <v>126</v>
      </c>
      <c r="H16" s="65">
        <v>76</v>
      </c>
      <c r="I16" s="65">
        <f t="shared" si="0"/>
        <v>50.666666666666664</v>
      </c>
      <c r="J16" s="66">
        <f>(H16*2+K16)/4</f>
        <v>53</v>
      </c>
      <c r="K16" s="40">
        <v>60</v>
      </c>
      <c r="L16" s="40">
        <v>50</v>
      </c>
      <c r="M16" s="50"/>
      <c r="N16" s="69">
        <f t="shared" ref="N16:N17" si="9">H16*0.7+L16</f>
        <v>103.19999999999999</v>
      </c>
      <c r="O16" s="41">
        <f t="shared" si="2"/>
        <v>53.199999999999996</v>
      </c>
      <c r="P16" s="41">
        <f t="shared" si="7"/>
        <v>35.466666666666661</v>
      </c>
      <c r="Q16" s="41">
        <f t="shared" si="4"/>
        <v>37.099999999999994</v>
      </c>
      <c r="R16" s="41">
        <f t="shared" si="8"/>
        <v>42</v>
      </c>
      <c r="S16" s="72" t="s">
        <v>66</v>
      </c>
      <c r="T16" s="64" t="s">
        <v>73</v>
      </c>
    </row>
    <row r="17" spans="1:20" s="4" customFormat="1" ht="23.25" customHeight="1" x14ac:dyDescent="0.3">
      <c r="B17" s="25">
        <v>2937</v>
      </c>
      <c r="C17" s="20" t="s">
        <v>67</v>
      </c>
      <c r="D17" s="24">
        <v>4</v>
      </c>
      <c r="E17" s="38" t="s">
        <v>68</v>
      </c>
      <c r="F17" s="25" t="s">
        <v>69</v>
      </c>
      <c r="G17" s="40">
        <v>352</v>
      </c>
      <c r="H17" s="65">
        <v>192</v>
      </c>
      <c r="I17" s="65">
        <f>H17*2/3</f>
        <v>128</v>
      </c>
      <c r="J17" s="65">
        <f>(H17*2+I17)/4</f>
        <v>128</v>
      </c>
      <c r="K17" s="40">
        <v>128</v>
      </c>
      <c r="L17" s="40">
        <v>160</v>
      </c>
      <c r="M17" s="50"/>
      <c r="N17" s="69">
        <f t="shared" si="9"/>
        <v>294.39999999999998</v>
      </c>
      <c r="O17" s="41">
        <f>H17*0.7</f>
        <v>134.39999999999998</v>
      </c>
      <c r="P17" s="41">
        <f>H17*0.7*2/3</f>
        <v>89.59999999999998</v>
      </c>
      <c r="Q17" s="41">
        <f t="shared" si="4"/>
        <v>89.6</v>
      </c>
      <c r="R17" s="41">
        <f t="shared" si="8"/>
        <v>89.6</v>
      </c>
      <c r="S17" s="72" t="s">
        <v>66</v>
      </c>
      <c r="T17" s="61" t="s">
        <v>73</v>
      </c>
    </row>
    <row r="18" spans="1:20" s="4" customFormat="1" ht="23.25" customHeight="1" x14ac:dyDescent="0.3">
      <c r="B18" s="80">
        <v>642</v>
      </c>
      <c r="C18" s="73" t="s">
        <v>78</v>
      </c>
      <c r="D18" s="57">
        <v>3</v>
      </c>
      <c r="E18" s="58" t="s">
        <v>79</v>
      </c>
      <c r="F18" s="56" t="s">
        <v>80</v>
      </c>
      <c r="G18" s="59">
        <v>335</v>
      </c>
      <c r="H18" s="59">
        <v>187</v>
      </c>
      <c r="I18" s="59">
        <f>H18*2/3</f>
        <v>124.66666666666667</v>
      </c>
      <c r="J18" s="59">
        <v>113</v>
      </c>
      <c r="K18" s="59">
        <v>78</v>
      </c>
      <c r="L18" s="59"/>
      <c r="M18" s="50"/>
      <c r="N18" s="60">
        <v>248.2</v>
      </c>
      <c r="O18" s="60">
        <v>133.19999999999999</v>
      </c>
      <c r="P18" s="60">
        <v>90.47</v>
      </c>
      <c r="Q18" s="60">
        <v>79.599999999999994</v>
      </c>
      <c r="R18" s="60"/>
      <c r="S18" s="74" t="s">
        <v>81</v>
      </c>
      <c r="T18" s="75" t="s">
        <v>82</v>
      </c>
    </row>
    <row r="19" spans="1:20" ht="25.5" customHeight="1" x14ac:dyDescent="0.25">
      <c r="B19" s="79">
        <v>2860</v>
      </c>
      <c r="C19" s="1" t="s">
        <v>83</v>
      </c>
      <c r="D19" s="1">
        <v>1</v>
      </c>
      <c r="E19" s="1" t="s">
        <v>84</v>
      </c>
      <c r="F19" s="76" t="s">
        <v>85</v>
      </c>
      <c r="G19" s="77">
        <v>45</v>
      </c>
      <c r="N19" s="81">
        <v>35</v>
      </c>
      <c r="T19" s="75" t="s">
        <v>86</v>
      </c>
    </row>
    <row r="20" spans="1:20" ht="25.5" customHeight="1" x14ac:dyDescent="0.25">
      <c r="F20" s="76"/>
      <c r="G20" s="93" t="s">
        <v>115</v>
      </c>
      <c r="N20" s="78"/>
      <c r="T20" s="75"/>
    </row>
    <row r="21" spans="1:20" ht="26.25" customHeight="1" x14ac:dyDescent="0.3">
      <c r="A21" s="8"/>
      <c r="F21" s="46" t="s">
        <v>2</v>
      </c>
      <c r="G21" s="46"/>
      <c r="H21" s="46"/>
      <c r="I21" s="46"/>
      <c r="J21" s="46" t="s">
        <v>8</v>
      </c>
      <c r="K21" s="46"/>
      <c r="L21" s="46"/>
    </row>
    <row r="22" spans="1:20" ht="26.25" customHeight="1" x14ac:dyDescent="0.3">
      <c r="A22" s="8"/>
      <c r="F22" s="46"/>
      <c r="G22" s="46"/>
      <c r="H22" s="46"/>
      <c r="I22" s="46"/>
      <c r="J22" s="46"/>
      <c r="K22" s="46"/>
      <c r="L22" s="46"/>
    </row>
    <row r="23" spans="1:20" ht="26.25" customHeight="1" x14ac:dyDescent="0.3">
      <c r="A23" s="8"/>
      <c r="F23" s="46"/>
      <c r="G23" s="46"/>
      <c r="H23" s="46"/>
      <c r="I23" s="46"/>
      <c r="J23" s="46"/>
      <c r="K23" s="46"/>
      <c r="L23" s="46"/>
    </row>
    <row r="24" spans="1:20" ht="27.75" customHeight="1" x14ac:dyDescent="0.25">
      <c r="A24" s="8"/>
      <c r="B24" s="33" t="s">
        <v>1</v>
      </c>
      <c r="C24" s="14" t="s">
        <v>0</v>
      </c>
      <c r="D24" s="14" t="s">
        <v>37</v>
      </c>
      <c r="E24" s="16" t="s">
        <v>39</v>
      </c>
      <c r="F24" s="14" t="s">
        <v>63</v>
      </c>
      <c r="G24" s="14" t="s">
        <v>22</v>
      </c>
      <c r="H24" s="14" t="s">
        <v>23</v>
      </c>
      <c r="I24" s="51"/>
      <c r="J24" s="14" t="s">
        <v>22</v>
      </c>
      <c r="K24" s="14" t="s">
        <v>23</v>
      </c>
      <c r="L24" s="62"/>
    </row>
    <row r="25" spans="1:20" s="4" customFormat="1" ht="30.75" customHeight="1" x14ac:dyDescent="0.3">
      <c r="A25" s="34"/>
      <c r="B25" s="55" t="s">
        <v>64</v>
      </c>
      <c r="C25" s="29" t="s">
        <v>24</v>
      </c>
      <c r="D25" s="30">
        <v>1</v>
      </c>
      <c r="E25" s="32" t="s">
        <v>61</v>
      </c>
      <c r="F25" s="25" t="s">
        <v>9</v>
      </c>
      <c r="G25" s="25">
        <v>35</v>
      </c>
      <c r="H25" s="25">
        <v>35</v>
      </c>
      <c r="I25" s="54"/>
      <c r="J25" s="25">
        <v>24.5</v>
      </c>
      <c r="K25" s="25">
        <v>24.5</v>
      </c>
      <c r="L25" s="56"/>
    </row>
    <row r="26" spans="1:20" x14ac:dyDescent="0.25">
      <c r="D26" s="31"/>
      <c r="E26" s="31"/>
      <c r="F26" s="54"/>
      <c r="G26" s="54"/>
      <c r="H26" s="54"/>
      <c r="I26" s="54"/>
      <c r="J26" s="54"/>
      <c r="K26" s="54"/>
      <c r="L26" s="54"/>
    </row>
    <row r="27" spans="1:20" ht="27.75" customHeight="1" x14ac:dyDescent="0.3">
      <c r="B27" s="15" t="s">
        <v>25</v>
      </c>
      <c r="C27" s="43"/>
      <c r="G27" s="1"/>
      <c r="H27" s="27"/>
      <c r="I27" s="27"/>
      <c r="J27" s="27"/>
      <c r="K27" s="27"/>
      <c r="L27" s="27"/>
      <c r="M27" s="8"/>
      <c r="N27" s="27"/>
      <c r="O27" s="27"/>
      <c r="P27" s="27"/>
      <c r="Q27" s="27"/>
      <c r="R27" s="27"/>
      <c r="S27" s="8"/>
    </row>
    <row r="28" spans="1:20" ht="29.25" customHeight="1" x14ac:dyDescent="0.3">
      <c r="B28"/>
      <c r="C28" s="53" t="s">
        <v>26</v>
      </c>
      <c r="D28" t="s">
        <v>71</v>
      </c>
      <c r="E28"/>
      <c r="H28" s="27"/>
      <c r="I28" s="27"/>
      <c r="J28" s="27"/>
      <c r="K28" s="27"/>
      <c r="L28" s="27"/>
      <c r="M28" s="9"/>
      <c r="N28" s="27"/>
      <c r="O28" s="27"/>
      <c r="P28" s="27"/>
      <c r="Q28" s="27"/>
      <c r="R28" s="27"/>
      <c r="S28" s="8"/>
    </row>
    <row r="29" spans="1:20" ht="26.25" customHeight="1" x14ac:dyDescent="0.3">
      <c r="B29"/>
      <c r="C29" s="53" t="s">
        <v>27</v>
      </c>
      <c r="D29" t="s">
        <v>30</v>
      </c>
      <c r="E29"/>
      <c r="H29" s="27"/>
      <c r="I29" s="27"/>
      <c r="J29" s="27"/>
      <c r="K29" s="27"/>
      <c r="L29" s="27"/>
      <c r="M29" s="9"/>
      <c r="N29" s="28"/>
      <c r="O29" s="28"/>
      <c r="P29" s="27"/>
      <c r="Q29" s="27"/>
      <c r="R29" s="28"/>
      <c r="S29" s="8"/>
    </row>
    <row r="30" spans="1:20" ht="28.5" customHeight="1" x14ac:dyDescent="0.3">
      <c r="B30" s="12" t="s">
        <v>32</v>
      </c>
      <c r="C30" s="53" t="s">
        <v>28</v>
      </c>
      <c r="D30" t="s">
        <v>31</v>
      </c>
      <c r="E30"/>
      <c r="H30" s="27"/>
      <c r="I30" s="27"/>
      <c r="J30" s="27"/>
      <c r="K30" s="27"/>
      <c r="L30" s="27"/>
      <c r="M30" s="9"/>
      <c r="N30" s="27"/>
      <c r="O30" s="27"/>
      <c r="P30" s="27"/>
      <c r="Q30" s="27"/>
      <c r="R30" s="27"/>
      <c r="S30" s="8"/>
    </row>
    <row r="31" spans="1:20" ht="23.25" customHeight="1" x14ac:dyDescent="0.3">
      <c r="B31" s="12" t="s">
        <v>32</v>
      </c>
      <c r="C31" s="53" t="s">
        <v>29</v>
      </c>
      <c r="D31" t="s">
        <v>33</v>
      </c>
      <c r="E31"/>
      <c r="H31" s="27"/>
      <c r="I31" s="27"/>
      <c r="J31" s="27"/>
      <c r="K31" s="27"/>
      <c r="L31" s="27"/>
      <c r="M31" s="9"/>
      <c r="N31" s="28"/>
      <c r="O31" s="27"/>
      <c r="P31" s="28"/>
      <c r="Q31" s="28"/>
      <c r="R31" s="28"/>
      <c r="S31" s="8"/>
    </row>
    <row r="32" spans="1:20" ht="26.25" customHeight="1" x14ac:dyDescent="0.3">
      <c r="B32" s="12" t="s">
        <v>34</v>
      </c>
      <c r="C32" s="53" t="s">
        <v>28</v>
      </c>
      <c r="D32" t="s">
        <v>35</v>
      </c>
      <c r="E32"/>
      <c r="H32" s="27"/>
      <c r="I32" s="27"/>
      <c r="J32" s="27"/>
      <c r="K32" s="27"/>
      <c r="L32" s="27"/>
      <c r="M32" s="9"/>
      <c r="N32" s="28"/>
      <c r="O32" s="28"/>
      <c r="P32" s="28"/>
      <c r="Q32" s="28"/>
      <c r="R32" s="28"/>
      <c r="S32" s="8"/>
    </row>
    <row r="33" spans="2:19" ht="18.75" x14ac:dyDescent="0.3">
      <c r="B33" s="12" t="s">
        <v>34</v>
      </c>
      <c r="C33" s="53" t="s">
        <v>29</v>
      </c>
      <c r="D33" t="s">
        <v>36</v>
      </c>
      <c r="E33"/>
      <c r="H33" s="27"/>
      <c r="I33" s="27"/>
      <c r="J33" s="27"/>
      <c r="K33" s="27"/>
      <c r="L33" s="27"/>
      <c r="M33" s="9"/>
      <c r="N33" s="27"/>
      <c r="O33" s="27"/>
      <c r="P33" s="27"/>
      <c r="Q33" s="27"/>
      <c r="R33" s="27"/>
      <c r="S33" s="8"/>
    </row>
    <row r="34" spans="2:19" ht="18.75" x14ac:dyDescent="0.3">
      <c r="F34" s="8"/>
      <c r="G34" s="27"/>
      <c r="H34" s="27"/>
      <c r="I34" s="27"/>
      <c r="J34" s="27"/>
      <c r="K34" s="27"/>
      <c r="L34" s="27"/>
      <c r="M34" s="9"/>
      <c r="N34" s="27"/>
      <c r="O34" s="27"/>
      <c r="P34" s="27"/>
      <c r="Q34" s="27"/>
      <c r="R34" s="27"/>
      <c r="S34" s="8"/>
    </row>
    <row r="35" spans="2:19" ht="18.75" x14ac:dyDescent="0.3">
      <c r="F35" s="8"/>
      <c r="G35" s="27"/>
      <c r="H35" s="27"/>
      <c r="I35" s="27"/>
      <c r="J35" s="27"/>
      <c r="K35" s="27"/>
      <c r="L35" s="27"/>
      <c r="M35" s="9"/>
      <c r="N35" s="28"/>
      <c r="O35" s="27"/>
      <c r="P35" s="27"/>
      <c r="Q35" s="27"/>
      <c r="R35" s="27"/>
      <c r="S35" s="8"/>
    </row>
    <row r="36" spans="2:19" ht="18.75" x14ac:dyDescent="0.3">
      <c r="F36" s="8"/>
      <c r="G36" s="27"/>
      <c r="H36" s="27"/>
      <c r="I36" s="27"/>
      <c r="J36" s="27"/>
      <c r="K36" s="27"/>
      <c r="L36" s="27"/>
      <c r="M36" s="9"/>
      <c r="N36" s="27"/>
      <c r="O36" s="27"/>
      <c r="P36" s="27"/>
      <c r="Q36" s="27"/>
      <c r="R36" s="27"/>
      <c r="S36" s="8"/>
    </row>
    <row r="37" spans="2:19" ht="18.75" x14ac:dyDescent="0.3">
      <c r="F37" s="8"/>
      <c r="G37" s="27"/>
      <c r="H37" s="27"/>
      <c r="I37" s="27"/>
      <c r="J37" s="27"/>
      <c r="K37" s="27"/>
      <c r="L37" s="27"/>
      <c r="M37" s="9"/>
      <c r="N37" s="27"/>
      <c r="O37" s="27"/>
      <c r="P37" s="27"/>
      <c r="Q37" s="27"/>
      <c r="R37" s="27"/>
      <c r="S37" s="8"/>
    </row>
    <row r="38" spans="2:19" x14ac:dyDescent="0.25"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2:19" x14ac:dyDescent="0.25"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</row>
    <row r="40" spans="2:19" x14ac:dyDescent="0.25"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topLeftCell="C1" workbookViewId="0">
      <selection activeCell="W6" sqref="W6"/>
    </sheetView>
  </sheetViews>
  <sheetFormatPr defaultRowHeight="15" x14ac:dyDescent="0.25"/>
  <cols>
    <col min="2" max="2" width="57.28515625" bestFit="1" customWidth="1"/>
    <col min="3" max="3" width="5.5703125" bestFit="1" customWidth="1"/>
    <col min="4" max="4" width="49" bestFit="1" customWidth="1"/>
    <col min="5" max="5" width="13.7109375" bestFit="1" customWidth="1"/>
  </cols>
  <sheetData>
    <row r="1" spans="1:22" x14ac:dyDescent="0.25">
      <c r="F1" t="s">
        <v>90</v>
      </c>
      <c r="L1" t="s">
        <v>2</v>
      </c>
      <c r="Q1" t="s">
        <v>8</v>
      </c>
      <c r="U1" t="s">
        <v>109</v>
      </c>
    </row>
    <row r="2" spans="1:22" x14ac:dyDescent="0.25">
      <c r="A2" s="13" t="s">
        <v>1</v>
      </c>
      <c r="B2" s="16" t="s">
        <v>0</v>
      </c>
      <c r="C2" s="14" t="s">
        <v>37</v>
      </c>
      <c r="D2" s="16" t="s">
        <v>39</v>
      </c>
      <c r="E2" s="14" t="s">
        <v>63</v>
      </c>
      <c r="F2" s="82" t="s">
        <v>91</v>
      </c>
      <c r="G2" s="82" t="s">
        <v>92</v>
      </c>
      <c r="H2" s="82" t="s">
        <v>93</v>
      </c>
      <c r="I2" s="82" t="s">
        <v>94</v>
      </c>
      <c r="J2" s="83"/>
      <c r="L2" s="82" t="s">
        <v>95</v>
      </c>
      <c r="M2" s="82" t="s">
        <v>96</v>
      </c>
      <c r="N2" s="82" t="s">
        <v>97</v>
      </c>
      <c r="O2" s="82" t="s">
        <v>98</v>
      </c>
      <c r="Q2" s="82" t="s">
        <v>95</v>
      </c>
      <c r="R2" s="82" t="s">
        <v>96</v>
      </c>
      <c r="S2" s="82" t="s">
        <v>97</v>
      </c>
      <c r="T2" s="82" t="s">
        <v>98</v>
      </c>
    </row>
    <row r="3" spans="1:22" x14ac:dyDescent="0.25">
      <c r="A3">
        <v>639</v>
      </c>
      <c r="B3" t="s">
        <v>87</v>
      </c>
      <c r="C3">
        <v>4</v>
      </c>
      <c r="D3" t="s">
        <v>88</v>
      </c>
      <c r="E3" t="s">
        <v>89</v>
      </c>
      <c r="F3" s="92">
        <v>485</v>
      </c>
      <c r="G3" s="92">
        <v>400</v>
      </c>
      <c r="H3" s="92">
        <v>345</v>
      </c>
      <c r="I3" s="92">
        <v>960</v>
      </c>
      <c r="J3" s="88"/>
      <c r="L3" s="89">
        <v>485</v>
      </c>
      <c r="M3" s="90">
        <v>400</v>
      </c>
      <c r="N3" s="91">
        <v>345</v>
      </c>
      <c r="O3" s="90">
        <v>960</v>
      </c>
      <c r="Q3">
        <f>L3*0.9</f>
        <v>436.5</v>
      </c>
      <c r="R3">
        <f t="shared" ref="R3:T3" si="0">M3*0.9</f>
        <v>360</v>
      </c>
      <c r="S3">
        <f t="shared" si="0"/>
        <v>310.5</v>
      </c>
      <c r="T3">
        <f t="shared" si="0"/>
        <v>864</v>
      </c>
      <c r="U3" s="1" t="s">
        <v>73</v>
      </c>
      <c r="V3" t="s">
        <v>113</v>
      </c>
    </row>
    <row r="4" spans="1:22" x14ac:dyDescent="0.25">
      <c r="F4" s="92"/>
      <c r="G4" s="91"/>
      <c r="H4" s="92"/>
      <c r="I4" s="92"/>
      <c r="J4" s="87"/>
      <c r="L4" s="91"/>
      <c r="M4" s="90"/>
      <c r="N4" s="91"/>
      <c r="O4" s="90"/>
      <c r="U4" s="1"/>
    </row>
    <row r="5" spans="1:22" x14ac:dyDescent="0.25">
      <c r="F5" s="92"/>
      <c r="G5" s="91"/>
      <c r="H5" s="92"/>
      <c r="I5" s="92"/>
      <c r="J5" s="87"/>
      <c r="L5" s="91"/>
      <c r="M5" s="90"/>
      <c r="N5" s="91"/>
      <c r="O5" s="90"/>
      <c r="U5" s="1"/>
    </row>
    <row r="6" spans="1:22" ht="30" x14ac:dyDescent="0.25">
      <c r="F6" s="84" t="s">
        <v>91</v>
      </c>
      <c r="G6" t="s">
        <v>108</v>
      </c>
      <c r="H6" s="84" t="s">
        <v>106</v>
      </c>
      <c r="I6" s="84" t="s">
        <v>107</v>
      </c>
      <c r="J6" s="87"/>
      <c r="L6" s="87"/>
    </row>
    <row r="7" spans="1:22" x14ac:dyDescent="0.25">
      <c r="A7">
        <v>641</v>
      </c>
      <c r="B7" s="86" t="s">
        <v>110</v>
      </c>
      <c r="C7">
        <v>4</v>
      </c>
      <c r="D7" t="s">
        <v>100</v>
      </c>
      <c r="E7" t="s">
        <v>103</v>
      </c>
      <c r="F7">
        <v>200</v>
      </c>
      <c r="G7">
        <v>0</v>
      </c>
      <c r="H7">
        <v>128</v>
      </c>
      <c r="I7">
        <v>165</v>
      </c>
      <c r="J7" t="s">
        <v>32</v>
      </c>
      <c r="L7">
        <f>F7</f>
        <v>200</v>
      </c>
      <c r="M7" s="85">
        <v>134</v>
      </c>
      <c r="N7">
        <f>(F7*2+H7)/4</f>
        <v>132</v>
      </c>
      <c r="O7">
        <f>F7+I7</f>
        <v>365</v>
      </c>
      <c r="Q7">
        <f>F7*0.7</f>
        <v>140</v>
      </c>
      <c r="R7" s="85">
        <f>(F7*2)*0.7/3</f>
        <v>93.333333333333329</v>
      </c>
      <c r="S7">
        <f>(F7*2+H7)*0.7/4</f>
        <v>92.399999999999991</v>
      </c>
      <c r="T7">
        <v>20</v>
      </c>
      <c r="U7" s="1" t="s">
        <v>73</v>
      </c>
      <c r="V7" t="s">
        <v>114</v>
      </c>
    </row>
    <row r="8" spans="1:22" x14ac:dyDescent="0.25">
      <c r="A8">
        <v>640</v>
      </c>
      <c r="C8">
        <v>7</v>
      </c>
      <c r="D8" t="s">
        <v>99</v>
      </c>
      <c r="E8" t="s">
        <v>104</v>
      </c>
      <c r="L8" t="s">
        <v>105</v>
      </c>
    </row>
    <row r="9" spans="1:22" x14ac:dyDescent="0.25">
      <c r="A9">
        <v>83</v>
      </c>
      <c r="C9">
        <v>8</v>
      </c>
      <c r="D9" t="s">
        <v>101</v>
      </c>
      <c r="E9" t="s">
        <v>102</v>
      </c>
      <c r="L9" t="s">
        <v>105</v>
      </c>
    </row>
    <row r="11" spans="1:22" x14ac:dyDescent="0.25">
      <c r="D11" t="s">
        <v>112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天馬LOCAL</vt:lpstr>
      <vt:lpstr>天马 Package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usitrip</dc:creator>
  <cp:lastModifiedBy>Sisi-Huang</cp:lastModifiedBy>
  <dcterms:created xsi:type="dcterms:W3CDTF">2013-03-20T20:59:02Z</dcterms:created>
  <dcterms:modified xsi:type="dcterms:W3CDTF">2013-11-27T17:38:10Z</dcterms:modified>
</cp:coreProperties>
</file>