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55" yWindow="75" windowWidth="9630" windowHeight="14235" activeTab="1"/>
  </bookViews>
  <sheets>
    <sheet name="加拿大" sheetId="1" r:id="rId1"/>
    <sheet name="加拿大冬季团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70" i="2" l="1"/>
  <c r="S70" i="2"/>
  <c r="T70" i="2"/>
  <c r="U70" i="2"/>
  <c r="Q70" i="2"/>
  <c r="AA70" i="2"/>
  <c r="Z70" i="2"/>
  <c r="Y70" i="2"/>
  <c r="X70" i="2"/>
  <c r="AA67" i="2"/>
  <c r="AA66" i="2"/>
  <c r="AA65" i="2"/>
  <c r="AA64" i="2"/>
  <c r="AA63" i="2"/>
  <c r="AA62" i="2"/>
  <c r="AA61" i="2"/>
  <c r="AA60" i="2"/>
  <c r="AA59" i="2"/>
  <c r="AA58" i="2"/>
  <c r="Z67" i="2"/>
  <c r="Y67" i="2"/>
  <c r="X67" i="2"/>
  <c r="W67" i="2"/>
  <c r="Z66" i="2"/>
  <c r="Y66" i="2"/>
  <c r="X66" i="2"/>
  <c r="W66" i="2"/>
  <c r="Z65" i="2"/>
  <c r="Y65" i="2"/>
  <c r="X65" i="2"/>
  <c r="W65" i="2"/>
  <c r="Z64" i="2"/>
  <c r="Y64" i="2"/>
  <c r="X64" i="2"/>
  <c r="W64" i="2"/>
  <c r="Z63" i="2"/>
  <c r="Y63" i="2"/>
  <c r="X63" i="2"/>
  <c r="W63" i="2"/>
  <c r="Z62" i="2"/>
  <c r="Y62" i="2"/>
  <c r="X62" i="2"/>
  <c r="W62" i="2"/>
  <c r="Z61" i="2"/>
  <c r="Y61" i="2"/>
  <c r="X61" i="2"/>
  <c r="W61" i="2"/>
  <c r="Z60" i="2"/>
  <c r="Y60" i="2"/>
  <c r="X60" i="2"/>
  <c r="W60" i="2"/>
  <c r="Z59" i="2"/>
  <c r="Y59" i="2"/>
  <c r="X59" i="2"/>
  <c r="W59" i="2"/>
  <c r="Z58" i="2"/>
  <c r="Y58" i="2"/>
  <c r="X58" i="2"/>
  <c r="W5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L36" i="2"/>
  <c r="S34" i="2" l="1"/>
  <c r="T4" i="2"/>
  <c r="T40" i="2" s="1"/>
  <c r="U40" i="2" s="1"/>
  <c r="S4" i="2"/>
  <c r="S22" i="2"/>
  <c r="S40" i="2" s="1"/>
  <c r="T48" i="2"/>
  <c r="U48" i="2" s="1"/>
  <c r="T22" i="2"/>
  <c r="T20" i="2"/>
  <c r="T21" i="2"/>
  <c r="T26" i="2"/>
  <c r="T30" i="2"/>
  <c r="T34" i="2"/>
  <c r="T8" i="2"/>
  <c r="T44" i="2" s="1"/>
  <c r="U44" i="2" s="1"/>
  <c r="T12" i="2"/>
  <c r="T16" i="2"/>
  <c r="Q34" i="2"/>
  <c r="AA35" i="2"/>
  <c r="AA37" i="2" s="1"/>
  <c r="AA34" i="2"/>
  <c r="AA36" i="2" s="1"/>
  <c r="AA30" i="2"/>
  <c r="AA32" i="2" s="1"/>
  <c r="AA27" i="2"/>
  <c r="AA29" i="2" s="1"/>
  <c r="AA26" i="2"/>
  <c r="AA28" i="2" s="1"/>
  <c r="AA23" i="2"/>
  <c r="AA25" i="2" s="1"/>
  <c r="AA22" i="2"/>
  <c r="AA24" i="2" s="1"/>
  <c r="U37" i="2"/>
  <c r="U36" i="2"/>
  <c r="U32" i="2"/>
  <c r="U31" i="2"/>
  <c r="U33" i="2" s="1"/>
  <c r="U29" i="2"/>
  <c r="U28" i="2"/>
  <c r="U25" i="2"/>
  <c r="U24" i="2"/>
  <c r="W30" i="2"/>
  <c r="X30" i="2"/>
  <c r="X34" i="2"/>
  <c r="Q30" i="2"/>
  <c r="R30" i="2"/>
  <c r="S30" i="2"/>
  <c r="R34" i="2"/>
  <c r="H36" i="2"/>
  <c r="G36" i="2"/>
  <c r="Q36" i="2" s="1"/>
  <c r="Q54" i="2" s="1"/>
  <c r="H35" i="2"/>
  <c r="G35" i="2"/>
  <c r="G37" i="2" s="1"/>
  <c r="Q37" i="2" s="1"/>
  <c r="M34" i="2"/>
  <c r="M36" i="2" s="1"/>
  <c r="Y36" i="2" s="1"/>
  <c r="L34" i="2"/>
  <c r="L35" i="2" s="1"/>
  <c r="H32" i="2"/>
  <c r="S32" i="2" s="1"/>
  <c r="G32" i="2"/>
  <c r="Q32" i="2" s="1"/>
  <c r="L31" i="2"/>
  <c r="L33" i="2" s="1"/>
  <c r="W33" i="2" s="1"/>
  <c r="H31" i="2"/>
  <c r="R31" i="2" s="1"/>
  <c r="G31" i="2"/>
  <c r="G33" i="2" s="1"/>
  <c r="Q33" i="2" s="1"/>
  <c r="M30" i="2"/>
  <c r="L30" i="2"/>
  <c r="L32" i="2" s="1"/>
  <c r="W32" i="2" s="1"/>
  <c r="H28" i="2"/>
  <c r="G28" i="2"/>
  <c r="Q28" i="2" s="1"/>
  <c r="L27" i="2"/>
  <c r="W27" i="2" s="1"/>
  <c r="H27" i="2"/>
  <c r="H29" i="2" s="1"/>
  <c r="R29" i="2" s="1"/>
  <c r="G27" i="2"/>
  <c r="Q27" i="2" s="1"/>
  <c r="M26" i="2"/>
  <c r="M28" i="2" s="1"/>
  <c r="L26" i="2"/>
  <c r="W26" i="2" s="1"/>
  <c r="I24" i="2"/>
  <c r="H24" i="2"/>
  <c r="T24" i="2" s="1"/>
  <c r="G24" i="2"/>
  <c r="Q24" i="2" s="1"/>
  <c r="M22" i="2"/>
  <c r="M24" i="2" s="1"/>
  <c r="X24" i="2" s="1"/>
  <c r="L22" i="2"/>
  <c r="L24" i="2" s="1"/>
  <c r="W24" i="2" s="1"/>
  <c r="H23" i="2"/>
  <c r="S23" i="2" s="1"/>
  <c r="G23" i="2"/>
  <c r="Q23" i="2" s="1"/>
  <c r="O34" i="2"/>
  <c r="O36" i="2" s="1"/>
  <c r="N34" i="2"/>
  <c r="N36" i="2" s="1"/>
  <c r="O31" i="2"/>
  <c r="O33" i="2" s="1"/>
  <c r="N31" i="2"/>
  <c r="N33" i="2" s="1"/>
  <c r="O30" i="2"/>
  <c r="O32" i="2" s="1"/>
  <c r="N30" i="2"/>
  <c r="N32" i="2" s="1"/>
  <c r="O27" i="2"/>
  <c r="O29" i="2" s="1"/>
  <c r="N27" i="2"/>
  <c r="N29" i="2" s="1"/>
  <c r="O26" i="2"/>
  <c r="O28" i="2" s="1"/>
  <c r="N26" i="2"/>
  <c r="O25" i="2"/>
  <c r="N25" i="2"/>
  <c r="O22" i="2"/>
  <c r="O24" i="2" s="1"/>
  <c r="N22" i="2"/>
  <c r="J36" i="2"/>
  <c r="I36" i="2"/>
  <c r="J35" i="2"/>
  <c r="O35" i="2" s="1"/>
  <c r="O37" i="2" s="1"/>
  <c r="I35" i="2"/>
  <c r="I37" i="2" s="1"/>
  <c r="J33" i="2"/>
  <c r="I33" i="2"/>
  <c r="J32" i="2"/>
  <c r="I32" i="2"/>
  <c r="J29" i="2"/>
  <c r="I29" i="2"/>
  <c r="J28" i="2"/>
  <c r="I28" i="2"/>
  <c r="J25" i="2"/>
  <c r="I25" i="2"/>
  <c r="J24" i="2"/>
  <c r="M19" i="2"/>
  <c r="U19" i="2"/>
  <c r="AA17" i="2"/>
  <c r="AA19" i="2" s="1"/>
  <c r="U18" i="2"/>
  <c r="H18" i="2"/>
  <c r="R18" i="2" s="1"/>
  <c r="I18" i="2"/>
  <c r="J18" i="2"/>
  <c r="G18" i="2"/>
  <c r="Q18" i="2" s="1"/>
  <c r="J17" i="2"/>
  <c r="O17" i="2" s="1"/>
  <c r="O19" i="2" s="1"/>
  <c r="I17" i="2"/>
  <c r="N17" i="2" s="1"/>
  <c r="N19" i="2" s="1"/>
  <c r="H17" i="2"/>
  <c r="G17" i="2"/>
  <c r="G19" i="2" s="1"/>
  <c r="Q19" i="2" s="1"/>
  <c r="Q55" i="2" s="1"/>
  <c r="AA16" i="2"/>
  <c r="AA18" i="2" s="1"/>
  <c r="O16" i="2"/>
  <c r="O18" i="2" s="1"/>
  <c r="N16" i="2"/>
  <c r="N18" i="2" s="1"/>
  <c r="M16" i="2"/>
  <c r="M17" i="2" s="1"/>
  <c r="X17" i="2" s="1"/>
  <c r="L16" i="2"/>
  <c r="W16" i="2" s="1"/>
  <c r="U14" i="2"/>
  <c r="AA12" i="2"/>
  <c r="AA13" i="2" s="1"/>
  <c r="AA15" i="2" s="1"/>
  <c r="W20" i="2"/>
  <c r="X20" i="2"/>
  <c r="Y20" i="2"/>
  <c r="Z20" i="2"/>
  <c r="W21" i="2"/>
  <c r="X21" i="2"/>
  <c r="Y21" i="2"/>
  <c r="Z21" i="2"/>
  <c r="X26" i="2"/>
  <c r="Q16" i="2"/>
  <c r="Q52" i="2" s="1"/>
  <c r="R16" i="2"/>
  <c r="R52" i="2" s="1"/>
  <c r="S16" i="2"/>
  <c r="Q20" i="2"/>
  <c r="R20" i="2"/>
  <c r="S20" i="2"/>
  <c r="Q21" i="2"/>
  <c r="R21" i="2"/>
  <c r="S21" i="2"/>
  <c r="Q22" i="2"/>
  <c r="R22" i="2"/>
  <c r="Q26" i="2"/>
  <c r="R26" i="2"/>
  <c r="S26" i="2"/>
  <c r="I15" i="2"/>
  <c r="J15" i="2"/>
  <c r="H14" i="2"/>
  <c r="I14" i="2"/>
  <c r="J14" i="2"/>
  <c r="G14" i="2"/>
  <c r="U13" i="2"/>
  <c r="U15" i="2" s="1"/>
  <c r="O13" i="2"/>
  <c r="O15" i="2" s="1"/>
  <c r="N13" i="2"/>
  <c r="N15" i="2" s="1"/>
  <c r="H13" i="2"/>
  <c r="H15" i="2" s="1"/>
  <c r="G13" i="2"/>
  <c r="G15" i="2" s="1"/>
  <c r="Q15" i="2" s="1"/>
  <c r="Q51" i="2" s="1"/>
  <c r="O12" i="2"/>
  <c r="O14" i="2" s="1"/>
  <c r="N12" i="2"/>
  <c r="N14" i="2" s="1"/>
  <c r="M12" i="2"/>
  <c r="M14" i="2" s="1"/>
  <c r="Z14" i="2" s="1"/>
  <c r="L12" i="2"/>
  <c r="L13" i="2" s="1"/>
  <c r="L15" i="2" s="1"/>
  <c r="W15" i="2" s="1"/>
  <c r="W51" i="2" s="1"/>
  <c r="U11" i="2"/>
  <c r="U10" i="2"/>
  <c r="I11" i="2"/>
  <c r="J11" i="2"/>
  <c r="H10" i="2"/>
  <c r="I10" i="2"/>
  <c r="J10" i="2"/>
  <c r="G10" i="2"/>
  <c r="AA9" i="2"/>
  <c r="AA11" i="2" s="1"/>
  <c r="AA8" i="2"/>
  <c r="AA10" i="2" s="1"/>
  <c r="O9" i="2"/>
  <c r="O11" i="2" s="1"/>
  <c r="N9" i="2"/>
  <c r="N11" i="2" s="1"/>
  <c r="N8" i="2"/>
  <c r="N10" i="2" s="1"/>
  <c r="J6" i="2"/>
  <c r="J7" i="2"/>
  <c r="I7" i="2"/>
  <c r="I6" i="2"/>
  <c r="T6" i="2" s="1"/>
  <c r="H9" i="2"/>
  <c r="T9" i="2" s="1"/>
  <c r="G9" i="2"/>
  <c r="G11" i="2" s="1"/>
  <c r="U7" i="2"/>
  <c r="U6" i="2"/>
  <c r="O8" i="2"/>
  <c r="O10" i="2" s="1"/>
  <c r="M8" i="2"/>
  <c r="M9" i="2" s="1"/>
  <c r="M11" i="2" s="1"/>
  <c r="L8" i="2"/>
  <c r="L10" i="2" s="1"/>
  <c r="N7" i="2"/>
  <c r="O7" i="2"/>
  <c r="H6" i="2"/>
  <c r="G6" i="2"/>
  <c r="AA5" i="2"/>
  <c r="AA7" i="2" s="1"/>
  <c r="AA4" i="2"/>
  <c r="AA6" i="2" s="1"/>
  <c r="H5" i="2"/>
  <c r="H7" i="2" s="1"/>
  <c r="T7" i="2" s="1"/>
  <c r="G5" i="2"/>
  <c r="Q5" i="2" s="1"/>
  <c r="Q41" i="2" s="1"/>
  <c r="O4" i="2"/>
  <c r="O6" i="2" s="1"/>
  <c r="N4" i="2"/>
  <c r="N6" i="2" s="1"/>
  <c r="M4" i="2"/>
  <c r="M6" i="2" s="1"/>
  <c r="Z6" i="2" s="1"/>
  <c r="L4" i="2"/>
  <c r="L6" i="2" s="1"/>
  <c r="S35" i="2" l="1"/>
  <c r="T15" i="2"/>
  <c r="R54" i="2"/>
  <c r="L23" i="2"/>
  <c r="L25" i="2" s="1"/>
  <c r="W25" i="2" s="1"/>
  <c r="S36" i="2"/>
  <c r="L5" i="2"/>
  <c r="L7" i="2" s="1"/>
  <c r="W7" i="2" s="1"/>
  <c r="W43" i="2" s="1"/>
  <c r="Z11" i="2"/>
  <c r="M23" i="2"/>
  <c r="R36" i="2"/>
  <c r="T31" i="2"/>
  <c r="L9" i="2"/>
  <c r="L11" i="2" s="1"/>
  <c r="W11" i="2" s="1"/>
  <c r="T29" i="2"/>
  <c r="N35" i="2"/>
  <c r="N37" i="2" s="1"/>
  <c r="T28" i="2"/>
  <c r="S6" i="2"/>
  <c r="T10" i="2"/>
  <c r="T46" i="2" s="1"/>
  <c r="U46" i="2" s="1"/>
  <c r="R24" i="2"/>
  <c r="Z19" i="2"/>
  <c r="T14" i="2"/>
  <c r="S52" i="2"/>
  <c r="Y22" i="2"/>
  <c r="T52" i="2"/>
  <c r="U52" i="2" s="1"/>
  <c r="T42" i="2"/>
  <c r="U42" i="2" s="1"/>
  <c r="W52" i="2"/>
  <c r="S28" i="2"/>
  <c r="Z17" i="2"/>
  <c r="T32" i="2"/>
  <c r="T50" i="2" s="1"/>
  <c r="U50" i="2" s="1"/>
  <c r="Z4" i="2"/>
  <c r="X19" i="2"/>
  <c r="J19" i="2"/>
  <c r="R35" i="2"/>
  <c r="R28" i="2"/>
  <c r="Y4" i="2"/>
  <c r="M10" i="2"/>
  <c r="X22" i="2"/>
  <c r="Y34" i="2"/>
  <c r="Q35" i="2"/>
  <c r="S27" i="2"/>
  <c r="T13" i="2"/>
  <c r="T49" i="2" s="1"/>
  <c r="U49" i="2" s="1"/>
  <c r="T36" i="2"/>
  <c r="Z9" i="2"/>
  <c r="H25" i="2"/>
  <c r="H11" i="2"/>
  <c r="T11" i="2" s="1"/>
  <c r="L29" i="2"/>
  <c r="W29" i="2" s="1"/>
  <c r="R23" i="2"/>
  <c r="Y30" i="2"/>
  <c r="R27" i="2"/>
  <c r="T35" i="2"/>
  <c r="Q31" i="2"/>
  <c r="T23" i="2"/>
  <c r="Z12" i="2"/>
  <c r="Z48" i="2" s="1"/>
  <c r="AA48" i="2" s="1"/>
  <c r="W31" i="2"/>
  <c r="T18" i="2"/>
  <c r="T5" i="2"/>
  <c r="T41" i="2" s="1"/>
  <c r="U41" i="2" s="1"/>
  <c r="T27" i="2"/>
  <c r="T45" i="2" s="1"/>
  <c r="U45" i="2" s="1"/>
  <c r="T17" i="2"/>
  <c r="T53" i="2" s="1"/>
  <c r="U53" i="2" s="1"/>
  <c r="Z16" i="2"/>
  <c r="Z28" i="2"/>
  <c r="X28" i="2"/>
  <c r="S29" i="2"/>
  <c r="Y19" i="2"/>
  <c r="W35" i="2"/>
  <c r="L37" i="2"/>
  <c r="W37" i="2" s="1"/>
  <c r="J37" i="2"/>
  <c r="W34" i="2"/>
  <c r="M13" i="2"/>
  <c r="M15" i="2" s="1"/>
  <c r="W22" i="2"/>
  <c r="AA14" i="2"/>
  <c r="I19" i="2"/>
  <c r="S19" i="2" s="1"/>
  <c r="M25" i="2"/>
  <c r="W36" i="2"/>
  <c r="W23" i="2"/>
  <c r="R32" i="2"/>
  <c r="H19" i="2"/>
  <c r="S24" i="2"/>
  <c r="M32" i="2"/>
  <c r="H37" i="2"/>
  <c r="M27" i="2"/>
  <c r="L18" i="2"/>
  <c r="W18" i="2" s="1"/>
  <c r="W54" i="2" s="1"/>
  <c r="G25" i="2"/>
  <c r="Q25" i="2" s="1"/>
  <c r="L28" i="2"/>
  <c r="W28" i="2" s="1"/>
  <c r="S31" i="2"/>
  <c r="H33" i="2"/>
  <c r="T33" i="2" s="1"/>
  <c r="T51" i="2" s="1"/>
  <c r="U51" i="2" s="1"/>
  <c r="M35" i="2"/>
  <c r="M37" i="2" s="1"/>
  <c r="Z23" i="2"/>
  <c r="Y26" i="2"/>
  <c r="G29" i="2"/>
  <c r="Q29" i="2" s="1"/>
  <c r="Z34" i="2"/>
  <c r="Z30" i="2"/>
  <c r="X16" i="2"/>
  <c r="X52" i="2" s="1"/>
  <c r="M18" i="2"/>
  <c r="M31" i="2"/>
  <c r="AA31" i="2"/>
  <c r="AA33" i="2" s="1"/>
  <c r="R25" i="2"/>
  <c r="Z22" i="2"/>
  <c r="N24" i="2"/>
  <c r="N28" i="2"/>
  <c r="Y28" i="2" s="1"/>
  <c r="Z26" i="2"/>
  <c r="S15" i="2"/>
  <c r="R15" i="2"/>
  <c r="Y15" i="2"/>
  <c r="M5" i="2"/>
  <c r="G7" i="2"/>
  <c r="Q7" i="2" s="1"/>
  <c r="Q43" i="2" s="1"/>
  <c r="Q17" i="2"/>
  <c r="L17" i="2"/>
  <c r="L14" i="2"/>
  <c r="W14" i="2" s="1"/>
  <c r="W50" i="2" s="1"/>
  <c r="S18" i="2"/>
  <c r="Y17" i="2"/>
  <c r="S17" i="2"/>
  <c r="S53" i="2" s="1"/>
  <c r="R17" i="2"/>
  <c r="Y16" i="2"/>
  <c r="Y52" i="2" s="1"/>
  <c r="Y14" i="2"/>
  <c r="X14" i="2"/>
  <c r="S14" i="2"/>
  <c r="S50" i="2" s="1"/>
  <c r="R14" i="2"/>
  <c r="R50" i="2" s="1"/>
  <c r="Q14" i="2"/>
  <c r="Q50" i="2" s="1"/>
  <c r="W13" i="2"/>
  <c r="W49" i="2" s="1"/>
  <c r="S13" i="2"/>
  <c r="S49" i="2" s="1"/>
  <c r="R13" i="2"/>
  <c r="R49" i="2" s="1"/>
  <c r="Q13" i="2"/>
  <c r="Q49" i="2" s="1"/>
  <c r="Y12" i="2"/>
  <c r="X12" i="2"/>
  <c r="X48" i="2" s="1"/>
  <c r="W12" i="2"/>
  <c r="W48" i="2" s="1"/>
  <c r="S12" i="2"/>
  <c r="S48" i="2" s="1"/>
  <c r="R12" i="2"/>
  <c r="R48" i="2" s="1"/>
  <c r="Q12" i="2"/>
  <c r="Q48" i="2" s="1"/>
  <c r="Y11" i="2"/>
  <c r="X11" i="2"/>
  <c r="R11" i="2"/>
  <c r="R47" i="2" s="1"/>
  <c r="Q11" i="2"/>
  <c r="Z10" i="2"/>
  <c r="Z46" i="2" s="1"/>
  <c r="AA46" i="2" s="1"/>
  <c r="Y10" i="2"/>
  <c r="Y46" i="2" s="1"/>
  <c r="X10" i="2"/>
  <c r="X46" i="2" s="1"/>
  <c r="W10" i="2"/>
  <c r="W46" i="2" s="1"/>
  <c r="S10" i="2"/>
  <c r="S46" i="2" s="1"/>
  <c r="R10" i="2"/>
  <c r="Q10" i="2"/>
  <c r="Q46" i="2" s="1"/>
  <c r="Y9" i="2"/>
  <c r="X9" i="2"/>
  <c r="W9" i="2"/>
  <c r="W45" i="2" s="1"/>
  <c r="S9" i="2"/>
  <c r="S45" i="2" s="1"/>
  <c r="R9" i="2"/>
  <c r="Q9" i="2"/>
  <c r="Q45" i="2" s="1"/>
  <c r="Z8" i="2"/>
  <c r="Z44" i="2" s="1"/>
  <c r="AA44" i="2" s="1"/>
  <c r="Y8" i="2"/>
  <c r="X8" i="2"/>
  <c r="X44" i="2" s="1"/>
  <c r="W8" i="2"/>
  <c r="W44" i="2" s="1"/>
  <c r="S8" i="2"/>
  <c r="S44" i="2" s="1"/>
  <c r="R8" i="2"/>
  <c r="R44" i="2" s="1"/>
  <c r="Q8" i="2"/>
  <c r="Q44" i="2" s="1"/>
  <c r="S7" i="2"/>
  <c r="R7" i="2"/>
  <c r="Y6" i="2"/>
  <c r="X6" i="2"/>
  <c r="X42" i="2" s="1"/>
  <c r="W6" i="2"/>
  <c r="W42" i="2" s="1"/>
  <c r="R6" i="2"/>
  <c r="R42" i="2" s="1"/>
  <c r="Q6" i="2"/>
  <c r="Q42" i="2" s="1"/>
  <c r="S5" i="2"/>
  <c r="S41" i="2" s="1"/>
  <c r="R5" i="2"/>
  <c r="R4" i="2"/>
  <c r="R40" i="2" s="1"/>
  <c r="Q4" i="2"/>
  <c r="Q40" i="2" s="1"/>
  <c r="W4" i="2"/>
  <c r="W40" i="2" s="1"/>
  <c r="Y23" i="2" l="1"/>
  <c r="X23" i="2"/>
  <c r="R53" i="2"/>
  <c r="T37" i="2"/>
  <c r="T54" i="2"/>
  <c r="U54" i="2" s="1"/>
  <c r="Q47" i="2"/>
  <c r="R43" i="2"/>
  <c r="Y44" i="2"/>
  <c r="S54" i="2"/>
  <c r="S42" i="2"/>
  <c r="T47" i="2"/>
  <c r="U47" i="2" s="1"/>
  <c r="R46" i="2"/>
  <c r="S11" i="2"/>
  <c r="S47" i="2" s="1"/>
  <c r="W5" i="2"/>
  <c r="W41" i="2" s="1"/>
  <c r="Y40" i="2"/>
  <c r="R51" i="2"/>
  <c r="X18" i="2"/>
  <c r="Z18" i="2"/>
  <c r="W47" i="2"/>
  <c r="Y48" i="2"/>
  <c r="R19" i="2"/>
  <c r="T19" i="2"/>
  <c r="T55" i="2" s="1"/>
  <c r="U55" i="2" s="1"/>
  <c r="X15" i="2"/>
  <c r="Z15" i="2"/>
  <c r="S25" i="2"/>
  <c r="S43" i="2" s="1"/>
  <c r="T25" i="2"/>
  <c r="T43" i="2" s="1"/>
  <c r="U43" i="2" s="1"/>
  <c r="R45" i="2"/>
  <c r="Q53" i="2"/>
  <c r="Z52" i="2"/>
  <c r="AA52" i="2" s="1"/>
  <c r="M7" i="2"/>
  <c r="Z5" i="2"/>
  <c r="Z41" i="2" s="1"/>
  <c r="AA41" i="2" s="1"/>
  <c r="R41" i="2"/>
  <c r="S51" i="2"/>
  <c r="X37" i="2"/>
  <c r="X55" i="2" s="1"/>
  <c r="Z37" i="2"/>
  <c r="Z55" i="2" s="1"/>
  <c r="AA55" i="2" s="1"/>
  <c r="Y37" i="2"/>
  <c r="Y55" i="2" s="1"/>
  <c r="Z40" i="2"/>
  <c r="AA40" i="2" s="1"/>
  <c r="X35" i="2"/>
  <c r="X53" i="2" s="1"/>
  <c r="Y35" i="2"/>
  <c r="Y53" i="2" s="1"/>
  <c r="Z35" i="2"/>
  <c r="Z53" i="2" s="1"/>
  <c r="AA53" i="2" s="1"/>
  <c r="Y32" i="2"/>
  <c r="Y50" i="2" s="1"/>
  <c r="Z32" i="2"/>
  <c r="Z50" i="2" s="1"/>
  <c r="AA50" i="2" s="1"/>
  <c r="X32" i="2"/>
  <c r="X50" i="2" s="1"/>
  <c r="X25" i="2"/>
  <c r="Z25" i="2"/>
  <c r="Y18" i="2"/>
  <c r="Y54" i="2" s="1"/>
  <c r="Y25" i="2"/>
  <c r="Z36" i="2"/>
  <c r="X36" i="2"/>
  <c r="X13" i="2"/>
  <c r="M33" i="2"/>
  <c r="X31" i="2"/>
  <c r="Y31" i="2"/>
  <c r="Z31" i="2"/>
  <c r="Y13" i="2"/>
  <c r="X27" i="2"/>
  <c r="X45" i="2" s="1"/>
  <c r="Y27" i="2"/>
  <c r="Y45" i="2" s="1"/>
  <c r="Z27" i="2"/>
  <c r="Z45" i="2" s="1"/>
  <c r="AA45" i="2" s="1"/>
  <c r="M29" i="2"/>
  <c r="Z13" i="2"/>
  <c r="W17" i="2"/>
  <c r="W53" i="2" s="1"/>
  <c r="L19" i="2"/>
  <c r="W19" i="2" s="1"/>
  <c r="W55" i="2" s="1"/>
  <c r="R33" i="2"/>
  <c r="S33" i="2"/>
  <c r="R37" i="2"/>
  <c r="S37" i="2"/>
  <c r="S55" i="2" s="1"/>
  <c r="Y24" i="2"/>
  <c r="Y42" i="2" s="1"/>
  <c r="Z24" i="2"/>
  <c r="Z42" i="2" s="1"/>
  <c r="AA42" i="2" s="1"/>
  <c r="X5" i="2"/>
  <c r="X41" i="2" s="1"/>
  <c r="X7" i="2"/>
  <c r="X43" i="2" s="1"/>
  <c r="Y5" i="2"/>
  <c r="Y41" i="2" s="1"/>
  <c r="X4" i="2"/>
  <c r="X40" i="2" s="1"/>
  <c r="N19" i="1"/>
  <c r="O16" i="1"/>
  <c r="P18" i="1"/>
  <c r="U16" i="1"/>
  <c r="T16" i="1"/>
  <c r="S16" i="1"/>
  <c r="N16" i="1"/>
  <c r="T9" i="1"/>
  <c r="T8" i="1"/>
  <c r="W7" i="1"/>
  <c r="V7" i="1"/>
  <c r="U7" i="1"/>
  <c r="T7" i="1"/>
  <c r="N7" i="1"/>
  <c r="N9" i="1"/>
  <c r="N10" i="1"/>
  <c r="N11" i="1"/>
  <c r="N12" i="1"/>
  <c r="N13" i="1"/>
  <c r="N14" i="1"/>
  <c r="N15" i="1"/>
  <c r="N17" i="1"/>
  <c r="N18" i="1"/>
  <c r="N20" i="1"/>
  <c r="N8" i="1"/>
  <c r="R55" i="2" l="1"/>
  <c r="X49" i="2"/>
  <c r="X54" i="2"/>
  <c r="Y7" i="2"/>
  <c r="Y43" i="2" s="1"/>
  <c r="Z7" i="2"/>
  <c r="Z43" i="2" s="1"/>
  <c r="AA43" i="2" s="1"/>
  <c r="Z54" i="2"/>
  <c r="AA54" i="2" s="1"/>
  <c r="Y49" i="2"/>
  <c r="Z49" i="2"/>
  <c r="AA49" i="2" s="1"/>
  <c r="X29" i="2"/>
  <c r="X47" i="2" s="1"/>
  <c r="Y29" i="2"/>
  <c r="Y47" i="2" s="1"/>
  <c r="Z29" i="2"/>
  <c r="Z47" i="2" s="1"/>
  <c r="AA47" i="2" s="1"/>
  <c r="X33" i="2"/>
  <c r="X51" i="2" s="1"/>
  <c r="Y33" i="2"/>
  <c r="Y51" i="2" s="1"/>
  <c r="Z33" i="2"/>
  <c r="Z51" i="2" s="1"/>
  <c r="AA51" i="2" s="1"/>
  <c r="T18" i="1"/>
  <c r="U18" i="1"/>
  <c r="V18" i="1"/>
  <c r="W18" i="1"/>
  <c r="S18" i="1"/>
  <c r="Q18" i="1"/>
  <c r="M18" i="1"/>
  <c r="G18" i="1"/>
  <c r="H18" i="1"/>
  <c r="I18" i="1"/>
  <c r="F18" i="1"/>
  <c r="T14" i="1"/>
  <c r="U14" i="1"/>
  <c r="V14" i="1"/>
  <c r="W14" i="1"/>
  <c r="S14" i="1"/>
  <c r="Q14" i="1"/>
  <c r="P14" i="1"/>
  <c r="M14" i="1"/>
  <c r="G14" i="1"/>
  <c r="H14" i="1"/>
  <c r="I14" i="1"/>
  <c r="F14" i="1"/>
  <c r="T12" i="1"/>
  <c r="U12" i="1"/>
  <c r="V12" i="1"/>
  <c r="W12" i="1"/>
  <c r="S12" i="1"/>
  <c r="Q12" i="1"/>
  <c r="P12" i="1"/>
  <c r="M12" i="1"/>
  <c r="G12" i="1"/>
  <c r="H12" i="1"/>
  <c r="I12" i="1"/>
  <c r="F12" i="1"/>
  <c r="T10" i="1"/>
  <c r="U10" i="1"/>
  <c r="V10" i="1"/>
  <c r="W10" i="1"/>
  <c r="S10" i="1"/>
  <c r="Q10" i="1"/>
  <c r="P10" i="1"/>
  <c r="M10" i="1"/>
  <c r="G10" i="1"/>
  <c r="H10" i="1"/>
  <c r="I10" i="1"/>
  <c r="J10" i="1"/>
  <c r="F10" i="1"/>
  <c r="U8" i="1"/>
  <c r="V8" i="1"/>
  <c r="W8" i="1"/>
  <c r="S8" i="1"/>
  <c r="P8" i="1"/>
  <c r="Q8" i="1"/>
  <c r="O8" i="1"/>
  <c r="M8" i="1"/>
  <c r="I8" i="1"/>
  <c r="G8" i="1"/>
  <c r="H8" i="1"/>
  <c r="J8" i="1"/>
  <c r="F8" i="1"/>
  <c r="U19" i="1" l="1"/>
  <c r="T19" i="1"/>
  <c r="U17" i="1"/>
  <c r="T17" i="1"/>
  <c r="U15" i="1"/>
  <c r="T15" i="1"/>
  <c r="U13" i="1"/>
  <c r="T13" i="1"/>
  <c r="U11" i="1"/>
  <c r="T11" i="1"/>
  <c r="U9" i="1"/>
  <c r="W20" i="1" l="1"/>
  <c r="V20" i="1"/>
  <c r="U20" i="1"/>
  <c r="T20" i="1"/>
  <c r="S20" i="1"/>
  <c r="S17" i="1"/>
  <c r="W15" i="1"/>
  <c r="W16" i="1" s="1"/>
  <c r="V16" i="1"/>
  <c r="W9" i="1" l="1"/>
  <c r="W11" i="1"/>
  <c r="W13" i="1"/>
  <c r="W17" i="1"/>
  <c r="W19" i="1"/>
  <c r="O20" i="1" l="1"/>
  <c r="O18" i="1"/>
  <c r="O14" i="1"/>
  <c r="O13" i="1"/>
  <c r="O12" i="1"/>
  <c r="O10" i="1"/>
  <c r="O9" i="1" l="1"/>
  <c r="O7" i="1"/>
  <c r="S15" i="1"/>
  <c r="O15" i="1"/>
  <c r="O17" i="1"/>
  <c r="O19" i="1"/>
  <c r="O11" i="1" l="1"/>
  <c r="V9" i="1" l="1"/>
  <c r="S9" i="1"/>
  <c r="S7" i="1"/>
  <c r="V19" i="1"/>
  <c r="S19" i="1"/>
  <c r="V15" i="1"/>
  <c r="V17" i="1"/>
  <c r="V11" i="1"/>
  <c r="S11" i="1"/>
  <c r="V13" i="1"/>
  <c r="S13" i="1"/>
</calcChain>
</file>

<file path=xl/sharedStrings.xml><?xml version="1.0" encoding="utf-8"?>
<sst xmlns="http://schemas.openxmlformats.org/spreadsheetml/2006/main" count="274" uniqueCount="124">
  <si>
    <t>皇室假期加拿大线路-22% Commission</t>
  </si>
  <si>
    <t>ID</t>
  </si>
  <si>
    <t>三人</t>
  </si>
  <si>
    <t>四人</t>
  </si>
  <si>
    <t>地接团号</t>
  </si>
  <si>
    <t>线路名称</t>
  </si>
  <si>
    <t>天数</t>
  </si>
  <si>
    <t>出团日期</t>
  </si>
  <si>
    <t>卖价</t>
  </si>
  <si>
    <t>底价</t>
  </si>
  <si>
    <t>双人</t>
  </si>
  <si>
    <t>单人</t>
  </si>
  <si>
    <t>儿童</t>
  </si>
  <si>
    <t>ROC06S</t>
  </si>
  <si>
    <t>4/1-10/15 周四周五; 5/1-10/15 周日周一周四周五; 6/1-9/30天天出团除了周六</t>
  </si>
  <si>
    <t>ROC05S</t>
  </si>
  <si>
    <t>4/1-10/15 周五; 5/1-10/15周一周五; 6/1-9/30周一周三周五</t>
  </si>
  <si>
    <t>ROC07S</t>
  </si>
  <si>
    <t>4/1-10/15周三周四周五; 5/1-10/15天天出团除了周六; 6/1-9/30 天天出团</t>
  </si>
  <si>
    <t>4/1-10/15周四周五; 5/1-10/15周日周一周四周五; 6/1-9/30天天出团除了周六</t>
  </si>
  <si>
    <t>ROC08S</t>
  </si>
  <si>
    <t>4/1-10/15周日</t>
  </si>
  <si>
    <t>YVR03</t>
  </si>
  <si>
    <t>5/1-9/30 天天出团</t>
  </si>
  <si>
    <t>YVR04</t>
  </si>
  <si>
    <t>温哥华, 维多利亚(威士拿)四天休闲游</t>
  </si>
  <si>
    <t>5/1-9/30天天出团</t>
  </si>
  <si>
    <t>底价计算公式：</t>
  </si>
  <si>
    <t>三人房</t>
  </si>
  <si>
    <t>四人房</t>
  </si>
  <si>
    <t>单人房</t>
  </si>
  <si>
    <t>双人房</t>
  </si>
  <si>
    <t>单人房卖价*0.78</t>
  </si>
  <si>
    <t>双人房卖价*0.78</t>
  </si>
  <si>
    <t>*客人有如下选择： 温哥华进出; 温哥华进, 西雅图离团; 西雅图进出; 西雅图进温哥华离团</t>
  </si>
  <si>
    <t>以下价格标示均为温哥华进出或是西雅图进出</t>
  </si>
  <si>
    <t>ST233-2900</t>
  </si>
  <si>
    <t>YVR233-2899</t>
  </si>
  <si>
    <t>西雅图, 维多利亚三天经济游</t>
  </si>
  <si>
    <t>温哥华, 维多利亚三天经济游</t>
  </si>
  <si>
    <t>ST233-2902</t>
  </si>
  <si>
    <t>YVR233-2901</t>
  </si>
  <si>
    <t>西雅图, 维多利亚(威士拿)四天休闲游</t>
  </si>
  <si>
    <t>ST233-2904</t>
  </si>
  <si>
    <t>YVR233-2903</t>
  </si>
  <si>
    <t>ST233-2912</t>
  </si>
  <si>
    <t>YVR233-2911</t>
  </si>
  <si>
    <t xml:space="preserve"> 西雅图, 落矶山, 班芙市, 露易斯湖五日精华游</t>
  </si>
  <si>
    <t>加拿大温哥华, 落矶山, 班芙市, 露易斯湖五日精华游</t>
  </si>
  <si>
    <t>加拿大温哥华, 班芙市,落矶山, 露易斯湖 六日轻松游</t>
  </si>
  <si>
    <t xml:space="preserve"> 西雅图, 班芙市,落矶山, 露易斯湖 六日轻松游</t>
  </si>
  <si>
    <t>ST233-2908</t>
  </si>
  <si>
    <t>YVR233-2907</t>
  </si>
  <si>
    <t>加拿大温哥华, 落矶山, 班芙市, 露易斯湖, 维多利亚(威士拿)六日超值游</t>
  </si>
  <si>
    <t xml:space="preserve"> 西雅图, 落矶山, 班芙市, 露易斯湖, 维多利亚(威士拿)六日超值游</t>
  </si>
  <si>
    <t>ST233-2906</t>
  </si>
  <si>
    <t>YVR233-2905</t>
  </si>
  <si>
    <t>加拿大温哥华, 落矶山, 班芙市, 露易斯湖, 维多利亚(威士拿)七日逍遥游</t>
  </si>
  <si>
    <t xml:space="preserve"> 西雅图, 落矶山, 班芙市, 露易斯湖, 维多利亚(威士拿)七日逍遥游</t>
  </si>
  <si>
    <t>ST233-2910</t>
  </si>
  <si>
    <t>YVR233-2909</t>
  </si>
  <si>
    <t> 加拿大温哥华, 落矶山, 班芙市, 露易斯湖, 维多利亚(威士拿), 波特兰, 奥特莱斯八日豪华游</t>
  </si>
  <si>
    <t>西雅图, 落矶山, 班芙市, 露易斯湖, 维多利亚(威士拿), 波特兰, 奥特莱斯八日豪华游</t>
  </si>
  <si>
    <t>(双人房卖价*2*0.78+(第三人价格-10))/3</t>
  </si>
  <si>
    <t>(双人房卖价*2*0.78+(第三人价格-10)+(第四人价格-10))/4</t>
  </si>
  <si>
    <t>*西雅图进出附加费:每位单程$60;
*码头进出附加费:每位单程$10;</t>
  </si>
  <si>
    <t>西雅图进出底价计算公式：</t>
  </si>
  <si>
    <t>温哥华进出底价+100 （来回） or +50 （单程）</t>
  </si>
  <si>
    <r>
      <t xml:space="preserve">从2013年4月16日，地接给我们地接Adminsion （门票）5%的commision, 所以对所有门票的底价都改成   </t>
    </r>
    <r>
      <rPr>
        <sz val="11"/>
        <color rgb="FFFF0000"/>
        <rFont val="Calibri"/>
        <family val="2"/>
        <scheme val="minor"/>
      </rPr>
      <t>原价×0.95</t>
    </r>
    <r>
      <rPr>
        <sz val="11"/>
        <color theme="1"/>
        <rFont val="Calibri"/>
        <family val="2"/>
        <scheme val="minor"/>
      </rPr>
      <t xml:space="preserve">  （45×0.95=42.75， 75×0.95=71.25， 125×0.95=118.75， 65×0.95=61.75）</t>
    </r>
  </si>
  <si>
    <t>修要上传的价格</t>
  </si>
  <si>
    <t>地接卖价</t>
  </si>
  <si>
    <t>地接底价</t>
  </si>
  <si>
    <t>卖价 (有ROUND UP的）</t>
  </si>
  <si>
    <t>底价 （没ROUNDUP的）</t>
  </si>
  <si>
    <t>产品名称</t>
  </si>
  <si>
    <t>出发日期</t>
  </si>
  <si>
    <t>第一，二人</t>
  </si>
  <si>
    <t>第三人</t>
  </si>
  <si>
    <t>第四人</t>
  </si>
  <si>
    <t>小孩</t>
  </si>
  <si>
    <t>新线路</t>
  </si>
  <si>
    <t>ROC05W (温哥华进)</t>
  </si>
  <si>
    <t xml:space="preserve">&lt;加拿大西部经典五日游&gt; 洛基山脉赏美景 | 度假优选 (温哥华出发) </t>
  </si>
  <si>
    <r>
      <t xml:space="preserve">10/17/2013- 04/30/2014: </t>
    </r>
    <r>
      <rPr>
        <sz val="12"/>
        <color rgb="FF000000"/>
        <rFont val="宋体"/>
        <charset val="134"/>
      </rPr>
      <t>周五，</t>
    </r>
    <r>
      <rPr>
        <sz val="12"/>
        <color rgb="FF000000"/>
        <rFont val="PMingLiU"/>
        <family val="1"/>
      </rPr>
      <t xml:space="preserve"> </t>
    </r>
    <r>
      <rPr>
        <sz val="12"/>
        <color rgb="FF000000"/>
        <rFont val="宋体"/>
        <charset val="134"/>
      </rPr>
      <t>加开</t>
    </r>
    <r>
      <rPr>
        <sz val="12"/>
        <color rgb="FF000000"/>
        <rFont val="PMingLiU"/>
        <family val="1"/>
      </rPr>
      <t>10/28/2013</t>
    </r>
  </si>
  <si>
    <t>12/26,12/27</t>
  </si>
  <si>
    <t>ROC05W (西雅图进)</t>
  </si>
  <si>
    <t>ROC06W-A（温哥华进)</t>
  </si>
  <si>
    <t>ROC06W-A（西雅图进)</t>
  </si>
  <si>
    <t>ROC06W-B/C（温哥华进)</t>
  </si>
  <si>
    <t>ROC06W-B/C（西雅图进)</t>
  </si>
  <si>
    <t>ROC07W （温哥华进)</t>
  </si>
  <si>
    <r>
      <t xml:space="preserve">10/17/2013- 04/30/2014: </t>
    </r>
    <r>
      <rPr>
        <sz val="12"/>
        <color rgb="FF000000"/>
        <rFont val="宋体"/>
        <charset val="134"/>
      </rPr>
      <t>周四，周五，</t>
    </r>
    <r>
      <rPr>
        <sz val="12"/>
        <color rgb="FF000000"/>
        <rFont val="PMingLiU"/>
        <family val="1"/>
      </rPr>
      <t xml:space="preserve"> </t>
    </r>
    <r>
      <rPr>
        <sz val="12"/>
        <color rgb="FF000000"/>
        <rFont val="宋体"/>
        <charset val="134"/>
      </rPr>
      <t>加开</t>
    </r>
    <r>
      <rPr>
        <sz val="12"/>
        <color rgb="FF000000"/>
        <rFont val="PMingLiU"/>
        <family val="1"/>
      </rPr>
      <t>10/27/2013, 10/28/2013</t>
    </r>
  </si>
  <si>
    <t>ROC07W（西雅图进)</t>
  </si>
  <si>
    <r>
      <t>&lt;</t>
    </r>
    <r>
      <rPr>
        <sz val="12"/>
        <color rgb="FF000000"/>
        <rFont val="宋体"/>
        <charset val="134"/>
      </rPr>
      <t>加拿大西部经典五日游</t>
    </r>
    <r>
      <rPr>
        <sz val="12"/>
        <color rgb="FF000000"/>
        <rFont val="PMingLiU"/>
        <family val="1"/>
      </rPr>
      <t xml:space="preserve">&gt; </t>
    </r>
    <r>
      <rPr>
        <sz val="12"/>
        <color rgb="FF000000"/>
        <rFont val="宋体"/>
        <charset val="134"/>
      </rPr>
      <t>洛基山脉赏美景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度假优选</t>
    </r>
    <r>
      <rPr>
        <sz val="12"/>
        <color rgb="FF000000"/>
        <rFont val="PMingLiU"/>
        <family val="1"/>
      </rPr>
      <t xml:space="preserve"> (</t>
    </r>
    <r>
      <rPr>
        <sz val="12"/>
        <color rgb="FF000000"/>
        <rFont val="宋体"/>
        <charset val="134"/>
      </rPr>
      <t>西雅图出发</t>
    </r>
    <r>
      <rPr>
        <sz val="12"/>
        <color rgb="FF000000"/>
        <rFont val="PMingLiU"/>
        <family val="1"/>
      </rPr>
      <t xml:space="preserve">) </t>
    </r>
  </si>
  <si>
    <r>
      <t>&lt;</t>
    </r>
    <r>
      <rPr>
        <sz val="12"/>
        <color rgb="FF000000"/>
        <rFont val="宋体"/>
        <charset val="134"/>
      </rPr>
      <t>加拿大西部超值六日游</t>
    </r>
    <r>
      <rPr>
        <sz val="12"/>
        <color rgb="FF000000"/>
        <rFont val="PMingLiU"/>
        <family val="1"/>
      </rPr>
      <t xml:space="preserve">&gt; </t>
    </r>
    <r>
      <rPr>
        <sz val="12"/>
        <color rgb="FF000000"/>
        <rFont val="宋体"/>
        <charset val="134"/>
      </rPr>
      <t>体验加国枫情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经典线路</t>
    </r>
    <r>
      <rPr>
        <sz val="12"/>
        <color rgb="FF000000"/>
        <rFont val="PMingLiU"/>
        <family val="1"/>
      </rPr>
      <t xml:space="preserve"> (</t>
    </r>
    <r>
      <rPr>
        <sz val="12"/>
        <color rgb="FF000000"/>
        <rFont val="宋体"/>
        <charset val="134"/>
      </rPr>
      <t>温哥华出发</t>
    </r>
    <r>
      <rPr>
        <sz val="12"/>
        <color rgb="FF000000"/>
        <rFont val="PMingLiU"/>
        <family val="1"/>
      </rPr>
      <t xml:space="preserve">) </t>
    </r>
  </si>
  <si>
    <r>
      <t>&lt;</t>
    </r>
    <r>
      <rPr>
        <sz val="12"/>
        <color rgb="FF000000"/>
        <rFont val="宋体"/>
        <charset val="134"/>
      </rPr>
      <t>加拿大西部超值六日游</t>
    </r>
    <r>
      <rPr>
        <sz val="12"/>
        <color rgb="FF000000"/>
        <rFont val="PMingLiU"/>
        <family val="1"/>
      </rPr>
      <t xml:space="preserve">&gt; </t>
    </r>
    <r>
      <rPr>
        <sz val="12"/>
        <color rgb="FF000000"/>
        <rFont val="宋体"/>
        <charset val="134"/>
      </rPr>
      <t>体验加国枫情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经典线路</t>
    </r>
    <r>
      <rPr>
        <sz val="12"/>
        <color rgb="FF000000"/>
        <rFont val="PMingLiU"/>
        <family val="1"/>
      </rPr>
      <t xml:space="preserve"> (</t>
    </r>
    <r>
      <rPr>
        <sz val="12"/>
        <color rgb="FF000000"/>
        <rFont val="宋体"/>
        <charset val="134"/>
      </rPr>
      <t>西雅图出发</t>
    </r>
    <r>
      <rPr>
        <sz val="12"/>
        <color rgb="FF000000"/>
        <rFont val="PMingLiU"/>
        <family val="1"/>
      </rPr>
      <t xml:space="preserve">) </t>
    </r>
  </si>
  <si>
    <r>
      <t>&lt;</t>
    </r>
    <r>
      <rPr>
        <sz val="12"/>
        <color rgb="FF000000"/>
        <rFont val="宋体"/>
        <charset val="134"/>
      </rPr>
      <t>加拿大西部特色六日游</t>
    </r>
    <r>
      <rPr>
        <sz val="12"/>
        <color rgb="FF000000"/>
        <rFont val="PMingLiU"/>
        <family val="1"/>
      </rPr>
      <t>&gt;</t>
    </r>
    <r>
      <rPr>
        <sz val="12"/>
        <color rgb="FF000000"/>
        <rFont val="宋体"/>
        <charset val="134"/>
      </rPr>
      <t>一探雪白世界美景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优选线路</t>
    </r>
    <r>
      <rPr>
        <sz val="12"/>
        <color rgb="FF000000"/>
        <rFont val="PMingLiU"/>
        <family val="1"/>
      </rPr>
      <t xml:space="preserve"> (</t>
    </r>
    <r>
      <rPr>
        <sz val="12"/>
        <color rgb="FF000000"/>
        <rFont val="宋体"/>
        <charset val="134"/>
      </rPr>
      <t>温哥华出发</t>
    </r>
    <r>
      <rPr>
        <sz val="12"/>
        <color rgb="FF000000"/>
        <rFont val="PMingLiU"/>
        <family val="1"/>
      </rPr>
      <t xml:space="preserve">) </t>
    </r>
  </si>
  <si>
    <r>
      <t>&lt;</t>
    </r>
    <r>
      <rPr>
        <sz val="12"/>
        <color rgb="FF000000"/>
        <rFont val="宋体"/>
        <charset val="134"/>
      </rPr>
      <t>加拿大西部特色六日游</t>
    </r>
    <r>
      <rPr>
        <sz val="12"/>
        <color rgb="FF000000"/>
        <rFont val="PMingLiU"/>
        <family val="1"/>
      </rPr>
      <t>&gt;</t>
    </r>
    <r>
      <rPr>
        <sz val="12"/>
        <color rgb="FF000000"/>
        <rFont val="宋体"/>
        <charset val="134"/>
      </rPr>
      <t>一探雪白世界美景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优选线路</t>
    </r>
    <r>
      <rPr>
        <sz val="12"/>
        <color rgb="FF000000"/>
        <rFont val="PMingLiU"/>
        <family val="1"/>
      </rPr>
      <t xml:space="preserve"> (</t>
    </r>
    <r>
      <rPr>
        <sz val="12"/>
        <color rgb="FF000000"/>
        <rFont val="宋体"/>
        <charset val="134"/>
      </rPr>
      <t>西雅图出发</t>
    </r>
    <r>
      <rPr>
        <sz val="12"/>
        <color rgb="FF000000"/>
        <rFont val="PMingLiU"/>
        <family val="1"/>
      </rPr>
      <t xml:space="preserve">) </t>
    </r>
  </si>
  <si>
    <r>
      <t>&lt;</t>
    </r>
    <r>
      <rPr>
        <sz val="12"/>
        <color rgb="FF000000"/>
        <rFont val="宋体"/>
        <charset val="134"/>
      </rPr>
      <t>加拿大西部品质七日游</t>
    </r>
    <r>
      <rPr>
        <sz val="12"/>
        <color rgb="FF000000"/>
        <rFont val="PMingLiU"/>
        <family val="1"/>
      </rPr>
      <t>&gt;</t>
    </r>
    <r>
      <rPr>
        <sz val="12"/>
        <color rgb="FF000000"/>
        <rFont val="宋体"/>
        <charset val="134"/>
      </rPr>
      <t>惬意悠闲沉醉美景中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热门线路</t>
    </r>
    <r>
      <rPr>
        <sz val="12"/>
        <color rgb="FF000000"/>
        <rFont val="PMingLiU"/>
        <family val="1"/>
      </rPr>
      <t>(</t>
    </r>
    <r>
      <rPr>
        <sz val="12"/>
        <color rgb="FF000000"/>
        <rFont val="宋体"/>
        <charset val="134"/>
      </rPr>
      <t>温哥华出发</t>
    </r>
    <r>
      <rPr>
        <sz val="12"/>
        <color rgb="FF000000"/>
        <rFont val="PMingLiU"/>
        <family val="1"/>
      </rPr>
      <t xml:space="preserve">) </t>
    </r>
  </si>
  <si>
    <r>
      <t>&lt;</t>
    </r>
    <r>
      <rPr>
        <sz val="12"/>
        <color rgb="FF000000"/>
        <rFont val="宋体"/>
        <charset val="134"/>
      </rPr>
      <t>加拿大西部品质七日游</t>
    </r>
    <r>
      <rPr>
        <sz val="12"/>
        <color rgb="FF000000"/>
        <rFont val="PMingLiU"/>
        <family val="1"/>
      </rPr>
      <t>&gt;</t>
    </r>
    <r>
      <rPr>
        <sz val="12"/>
        <color rgb="FF000000"/>
        <rFont val="宋体"/>
        <charset val="134"/>
      </rPr>
      <t>惬意悠闲沉醉美景中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热门线路</t>
    </r>
    <r>
      <rPr>
        <sz val="12"/>
        <color rgb="FF000000"/>
        <rFont val="PMingLiU"/>
        <family val="1"/>
      </rPr>
      <t>(</t>
    </r>
    <r>
      <rPr>
        <sz val="12"/>
        <color rgb="FF000000"/>
        <rFont val="宋体"/>
        <charset val="134"/>
      </rPr>
      <t>西雅图出发</t>
    </r>
    <r>
      <rPr>
        <sz val="12"/>
        <color rgb="FF000000"/>
        <rFont val="PMingLiU"/>
        <family val="1"/>
      </rPr>
      <t xml:space="preserve">) </t>
    </r>
  </si>
  <si>
    <t>12/26,12/27 (卖价加$40.00)</t>
  </si>
  <si>
    <t>B.  Quality Hotel/ Executive Airport Plaza (基本价）</t>
  </si>
  <si>
    <t>升级酒店(The Westin Wall Centre）</t>
  </si>
  <si>
    <t>A  TheWestin Wall Centre， RadissonPresident （升级酒店的团）</t>
  </si>
  <si>
    <t>自费门票有5% Commission   36/17   底价 34.20/16.15</t>
  </si>
  <si>
    <t>WH04</t>
  </si>
  <si>
    <r>
      <t>[</t>
    </r>
    <r>
      <rPr>
        <sz val="12"/>
        <color rgb="FF000000"/>
        <rFont val="宋体"/>
        <charset val="134"/>
      </rPr>
      <t>加拿大西部轻松四日游</t>
    </r>
    <r>
      <rPr>
        <sz val="12"/>
        <color rgb="FF000000"/>
        <rFont val="PMingLiU"/>
        <family val="1"/>
      </rPr>
      <t xml:space="preserve">]  </t>
    </r>
    <r>
      <rPr>
        <sz val="12"/>
        <color rgb="FF000000"/>
        <rFont val="宋体"/>
        <charset val="134"/>
      </rPr>
      <t>轻松享受雪白世界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冬季首卖</t>
    </r>
    <r>
      <rPr>
        <sz val="12"/>
        <color rgb="FF000000"/>
        <rFont val="PMingLiU"/>
        <family val="1"/>
      </rPr>
      <t xml:space="preserve"> </t>
    </r>
  </si>
  <si>
    <r>
      <t xml:space="preserve">11/01/2013-03/22/2014 </t>
    </r>
    <r>
      <rPr>
        <sz val="12"/>
        <color rgb="FF000000"/>
        <rFont val="宋体"/>
        <charset val="134"/>
      </rPr>
      <t>天天出发</t>
    </r>
  </si>
  <si>
    <t>12/24/13-01/01/14</t>
  </si>
  <si>
    <t>01/02/14-2/06-14</t>
  </si>
  <si>
    <t>03/01/14-03/22/14</t>
  </si>
  <si>
    <t>WH05</t>
  </si>
  <si>
    <r>
      <t>[</t>
    </r>
    <r>
      <rPr>
        <sz val="12"/>
        <color rgb="FF000000"/>
        <rFont val="宋体"/>
        <charset val="134"/>
      </rPr>
      <t>加拿大西部半自助五日游</t>
    </r>
    <r>
      <rPr>
        <sz val="12"/>
        <color rgb="FF000000"/>
        <rFont val="PMingLiU"/>
        <family val="1"/>
      </rPr>
      <t xml:space="preserve">]  </t>
    </r>
    <r>
      <rPr>
        <sz val="12"/>
        <color rgb="FF000000"/>
        <rFont val="宋体"/>
        <charset val="134"/>
      </rPr>
      <t>一睹东奥举办场地风采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冬季首卖</t>
    </r>
    <r>
      <rPr>
        <sz val="12"/>
        <color rgb="FF000000"/>
        <rFont val="PMingLiU"/>
        <family val="1"/>
      </rPr>
      <t xml:space="preserve"> </t>
    </r>
  </si>
  <si>
    <t>WH06</t>
  </si>
  <si>
    <r>
      <t>[</t>
    </r>
    <r>
      <rPr>
        <sz val="12"/>
        <color rgb="FF000000"/>
        <rFont val="宋体"/>
        <charset val="134"/>
      </rPr>
      <t>加拿大西部惬意六日游</t>
    </r>
    <r>
      <rPr>
        <sz val="12"/>
        <color rgb="FF000000"/>
        <rFont val="PMingLiU"/>
        <family val="1"/>
      </rPr>
      <t xml:space="preserve">]  </t>
    </r>
    <r>
      <rPr>
        <sz val="12"/>
        <color rgb="FF000000"/>
        <rFont val="宋体"/>
        <charset val="134"/>
      </rPr>
      <t>多样化行程轻松安排</t>
    </r>
    <r>
      <rPr>
        <sz val="12"/>
        <color rgb="FF000000"/>
        <rFont val="PMingLiU"/>
        <family val="1"/>
      </rPr>
      <t xml:space="preserve"> | </t>
    </r>
    <r>
      <rPr>
        <sz val="12"/>
        <color rgb="FF000000"/>
        <rFont val="宋体"/>
        <charset val="134"/>
      </rPr>
      <t>冬季首卖</t>
    </r>
    <r>
      <rPr>
        <sz val="12"/>
        <color rgb="FF000000"/>
        <rFont val="PMingLiU"/>
        <family val="1"/>
      </rPr>
      <t xml:space="preserve"> </t>
    </r>
  </si>
  <si>
    <t>Peak 2 Peak 吊车门票</t>
  </si>
  <si>
    <t>滑雪吊车费2天</t>
  </si>
  <si>
    <t>滑雪吊车费3天</t>
  </si>
  <si>
    <t>全日滑雪/滑板滑雪课程</t>
  </si>
  <si>
    <t>雪地摩托车冒险之旅</t>
  </si>
  <si>
    <t>大人</t>
  </si>
  <si>
    <t>N/A</t>
  </si>
  <si>
    <t>(由于地接在不同时段，不同日期有不一样的价格，我们只选最贵的。不用填底价了，财务结算用原始资料就可以）</t>
  </si>
  <si>
    <t>温哥华加订酒店续住 Radisson President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</si>
</sst>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PMingLiU"/>
      <family val="1"/>
    </font>
    <font>
      <sz val="12"/>
      <color rgb="FF000000"/>
      <name val="宋体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2" xfId="0" applyFont="1" applyFill="1" applyBorder="1"/>
    <xf numFmtId="0" fontId="0" fillId="0" borderId="0" xfId="0" applyFill="1" applyBorder="1"/>
    <xf numFmtId="0" fontId="1" fillId="0" borderId="0" xfId="0" applyFont="1"/>
    <xf numFmtId="1" fontId="0" fillId="0" borderId="0" xfId="0" applyNumberFormat="1"/>
    <xf numFmtId="0" fontId="3" fillId="0" borderId="0" xfId="0" applyFont="1" applyAlignment="1">
      <alignment wrapText="1"/>
    </xf>
    <xf numFmtId="0" fontId="2" fillId="4" borderId="0" xfId="0" applyFont="1" applyFill="1"/>
    <xf numFmtId="0" fontId="3" fillId="0" borderId="0" xfId="0" applyFont="1"/>
    <xf numFmtId="2" fontId="0" fillId="0" borderId="0" xfId="0" applyNumberFormat="1"/>
    <xf numFmtId="2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4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/>
    <xf numFmtId="0" fontId="0" fillId="4" borderId="0" xfId="0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0" fillId="4" borderId="0" xfId="0" applyFill="1"/>
    <xf numFmtId="0" fontId="4" fillId="0" borderId="0" xfId="0" applyFont="1" applyAlignment="1">
      <alignment vertical="center"/>
    </xf>
    <xf numFmtId="0" fontId="0" fillId="0" borderId="0" xfId="0"/>
    <xf numFmtId="0" fontId="0" fillId="4" borderId="0" xfId="0" applyFill="1"/>
    <xf numFmtId="0" fontId="4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4" borderId="0" xfId="0" applyFill="1"/>
    <xf numFmtId="0" fontId="4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0" borderId="0" xfId="0" applyBorder="1" applyAlignment="1"/>
    <xf numFmtId="0" fontId="0" fillId="0" borderId="0" xfId="0" applyFill="1" applyBorder="1" applyAlignment="1"/>
    <xf numFmtId="0" fontId="4" fillId="0" borderId="0" xfId="0" applyFont="1"/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2"/>
  <sheetViews>
    <sheetView workbookViewId="0">
      <pane xSplit="1" ySplit="6" topLeftCell="E7" activePane="bottomRight" state="frozen"/>
      <selection pane="topRight" activeCell="B1" sqref="B1"/>
      <selection pane="bottomLeft" activeCell="A7" sqref="A7"/>
      <selection pane="bottomRight" activeCell="E5" sqref="E5"/>
    </sheetView>
  </sheetViews>
  <sheetFormatPr defaultRowHeight="15" x14ac:dyDescent="0.25"/>
  <cols>
    <col min="1" max="1" width="23" customWidth="1"/>
    <col min="2" max="2" width="38.140625" bestFit="1" customWidth="1"/>
    <col min="3" max="3" width="95.85546875" customWidth="1"/>
    <col min="5" max="5" width="78.5703125" customWidth="1"/>
    <col min="20" max="20" width="9.5703125" bestFit="1" customWidth="1"/>
    <col min="25" max="25" width="32.42578125" customWidth="1"/>
  </cols>
  <sheetData>
    <row r="1" spans="1:23" x14ac:dyDescent="0.25">
      <c r="E1" t="s">
        <v>68</v>
      </c>
    </row>
    <row r="3" spans="1:23" ht="48.75" customHeight="1" x14ac:dyDescent="0.25">
      <c r="B3" s="1" t="s">
        <v>0</v>
      </c>
      <c r="E3" s="1" t="s">
        <v>0</v>
      </c>
    </row>
    <row r="4" spans="1:23" ht="16.5" customHeight="1" x14ac:dyDescent="0.25">
      <c r="C4" s="9" t="s">
        <v>35</v>
      </c>
    </row>
    <row r="5" spans="1:23" ht="37.5" customHeight="1" x14ac:dyDescent="0.25">
      <c r="M5" s="3" t="s">
        <v>8</v>
      </c>
      <c r="S5" s="3" t="s">
        <v>9</v>
      </c>
    </row>
    <row r="6" spans="1:23" ht="29.25" customHeight="1" x14ac:dyDescent="0.25">
      <c r="A6" s="2" t="s">
        <v>1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10</v>
      </c>
      <c r="G6" s="2" t="s">
        <v>2</v>
      </c>
      <c r="H6" s="2" t="s">
        <v>3</v>
      </c>
      <c r="I6" s="2" t="s">
        <v>11</v>
      </c>
      <c r="J6" s="2" t="s">
        <v>12</v>
      </c>
      <c r="K6" s="4"/>
      <c r="M6" s="2" t="s">
        <v>10</v>
      </c>
      <c r="N6" s="2" t="s">
        <v>2</v>
      </c>
      <c r="O6" s="2" t="s">
        <v>3</v>
      </c>
      <c r="P6" s="2" t="s">
        <v>11</v>
      </c>
      <c r="Q6" s="2" t="s">
        <v>12</v>
      </c>
      <c r="S6" s="2" t="s">
        <v>10</v>
      </c>
      <c r="T6" s="2" t="s">
        <v>2</v>
      </c>
      <c r="U6" s="2" t="s">
        <v>3</v>
      </c>
      <c r="V6" s="2" t="s">
        <v>11</v>
      </c>
      <c r="W6" s="2" t="s">
        <v>12</v>
      </c>
    </row>
    <row r="7" spans="1:23" ht="19.5" customHeight="1" x14ac:dyDescent="0.25">
      <c r="A7" t="s">
        <v>37</v>
      </c>
      <c r="B7" t="s">
        <v>22</v>
      </c>
      <c r="C7" t="s">
        <v>39</v>
      </c>
      <c r="D7">
        <v>3</v>
      </c>
      <c r="E7" t="s">
        <v>23</v>
      </c>
      <c r="F7">
        <v>308</v>
      </c>
      <c r="G7">
        <v>168</v>
      </c>
      <c r="H7">
        <v>168</v>
      </c>
      <c r="I7">
        <v>478</v>
      </c>
      <c r="J7">
        <v>128</v>
      </c>
      <c r="M7">
        <v>308</v>
      </c>
      <c r="N7" s="11">
        <f>ROUNDUP((F7*2+G7)/3,0)</f>
        <v>262</v>
      </c>
      <c r="O7" s="6">
        <f t="shared" ref="O7:O20" si="0">(F7*2+G7+H7)/4</f>
        <v>238</v>
      </c>
      <c r="P7">
        <v>478</v>
      </c>
      <c r="Q7">
        <v>128</v>
      </c>
      <c r="S7">
        <f t="shared" ref="S7:V19" si="1">M7*0.78</f>
        <v>240.24</v>
      </c>
      <c r="T7" s="10">
        <f>(M7*2*0.78+(G7-10))/3</f>
        <v>212.82666666666668</v>
      </c>
      <c r="U7" s="10">
        <f>(M7*2*0.78+(G7-10)*2)/4</f>
        <v>199.12</v>
      </c>
      <c r="V7">
        <f>P7*0.78</f>
        <v>372.84000000000003</v>
      </c>
      <c r="W7">
        <f>Q7-10</f>
        <v>118</v>
      </c>
    </row>
    <row r="8" spans="1:23" ht="19.5" customHeight="1" x14ac:dyDescent="0.25">
      <c r="A8" t="s">
        <v>36</v>
      </c>
      <c r="B8" t="s">
        <v>22</v>
      </c>
      <c r="C8" t="s">
        <v>38</v>
      </c>
      <c r="D8">
        <v>3</v>
      </c>
      <c r="E8" t="s">
        <v>23</v>
      </c>
      <c r="F8" s="12">
        <f>F7+60</f>
        <v>368</v>
      </c>
      <c r="G8" s="12">
        <f t="shared" ref="G8:J8" si="2">G7+60</f>
        <v>228</v>
      </c>
      <c r="H8" s="12">
        <f t="shared" si="2"/>
        <v>228</v>
      </c>
      <c r="I8" s="12">
        <f>I7+60</f>
        <v>538</v>
      </c>
      <c r="J8" s="12">
        <f t="shared" si="2"/>
        <v>188</v>
      </c>
      <c r="M8" s="11">
        <f>M7+60</f>
        <v>368</v>
      </c>
      <c r="N8" s="11">
        <f>ROUNDUP((F8*2+G8)/3,0)</f>
        <v>322</v>
      </c>
      <c r="O8" s="13">
        <f t="shared" si="0"/>
        <v>298</v>
      </c>
      <c r="P8" s="11">
        <f>P7+60</f>
        <v>538</v>
      </c>
      <c r="Q8" s="11">
        <f>Q7+60</f>
        <v>188</v>
      </c>
      <c r="R8" s="12"/>
      <c r="S8" s="12">
        <f>S7+50</f>
        <v>290.24</v>
      </c>
      <c r="T8" s="11">
        <f>T7+50</f>
        <v>262.82666666666671</v>
      </c>
      <c r="U8" s="12">
        <f t="shared" ref="U8:W8" si="3">U7+50</f>
        <v>249.12</v>
      </c>
      <c r="V8" s="12">
        <f t="shared" si="3"/>
        <v>422.84000000000003</v>
      </c>
      <c r="W8" s="12">
        <f t="shared" si="3"/>
        <v>168</v>
      </c>
    </row>
    <row r="9" spans="1:23" ht="19.5" customHeight="1" x14ac:dyDescent="0.25">
      <c r="A9" t="s">
        <v>41</v>
      </c>
      <c r="B9" t="s">
        <v>24</v>
      </c>
      <c r="C9" t="s">
        <v>25</v>
      </c>
      <c r="D9">
        <v>4</v>
      </c>
      <c r="E9" t="s">
        <v>26</v>
      </c>
      <c r="F9">
        <v>408</v>
      </c>
      <c r="G9">
        <v>238</v>
      </c>
      <c r="H9">
        <v>238</v>
      </c>
      <c r="I9">
        <v>598</v>
      </c>
      <c r="J9">
        <v>148</v>
      </c>
      <c r="M9">
        <v>408</v>
      </c>
      <c r="N9" s="11">
        <f t="shared" ref="N9:N20" si="4">ROUNDUP((F9*2+G9)/3,0)</f>
        <v>352</v>
      </c>
      <c r="O9" s="6">
        <f t="shared" si="0"/>
        <v>323</v>
      </c>
      <c r="P9">
        <v>598</v>
      </c>
      <c r="Q9">
        <v>148</v>
      </c>
      <c r="S9">
        <f t="shared" si="1"/>
        <v>318.24</v>
      </c>
      <c r="T9" s="10">
        <f>(M9*2*0.78+(G9-10))/3</f>
        <v>288.16000000000003</v>
      </c>
      <c r="U9" s="10">
        <f>(M9*2*0.78+(G9-10)*2)/4</f>
        <v>273.12</v>
      </c>
      <c r="V9">
        <f t="shared" si="1"/>
        <v>466.44</v>
      </c>
      <c r="W9">
        <f t="shared" ref="W9:W19" si="5">Q9-10</f>
        <v>138</v>
      </c>
    </row>
    <row r="10" spans="1:23" ht="19.5" customHeight="1" x14ac:dyDescent="0.25">
      <c r="A10" t="s">
        <v>40</v>
      </c>
      <c r="B10" t="s">
        <v>24</v>
      </c>
      <c r="C10" t="s">
        <v>42</v>
      </c>
      <c r="D10">
        <v>4</v>
      </c>
      <c r="E10" t="s">
        <v>26</v>
      </c>
      <c r="F10" s="12">
        <f>F9+60</f>
        <v>468</v>
      </c>
      <c r="G10" s="12">
        <f t="shared" ref="G10:J10" si="6">G9+60</f>
        <v>298</v>
      </c>
      <c r="H10" s="12">
        <f t="shared" si="6"/>
        <v>298</v>
      </c>
      <c r="I10" s="12">
        <f t="shared" si="6"/>
        <v>658</v>
      </c>
      <c r="J10" s="12">
        <f t="shared" si="6"/>
        <v>208</v>
      </c>
      <c r="M10" s="12">
        <f>M9+60</f>
        <v>468</v>
      </c>
      <c r="N10" s="11">
        <f t="shared" si="4"/>
        <v>412</v>
      </c>
      <c r="O10" s="13">
        <f t="shared" si="0"/>
        <v>383</v>
      </c>
      <c r="P10" s="12">
        <f>P9+60</f>
        <v>658</v>
      </c>
      <c r="Q10" s="12">
        <f>Q9+60</f>
        <v>208</v>
      </c>
      <c r="R10" s="12"/>
      <c r="S10" s="12">
        <f>S9+50</f>
        <v>368.24</v>
      </c>
      <c r="T10" s="12">
        <f t="shared" ref="T10:W10" si="7">T9+50</f>
        <v>338.16</v>
      </c>
      <c r="U10" s="12">
        <f t="shared" si="7"/>
        <v>323.12</v>
      </c>
      <c r="V10" s="12">
        <f t="shared" si="7"/>
        <v>516.44000000000005</v>
      </c>
      <c r="W10" s="12">
        <f t="shared" si="7"/>
        <v>188</v>
      </c>
    </row>
    <row r="11" spans="1:23" ht="21" customHeight="1" x14ac:dyDescent="0.25">
      <c r="A11" t="s">
        <v>44</v>
      </c>
      <c r="B11" t="s">
        <v>15</v>
      </c>
      <c r="C11" t="s">
        <v>48</v>
      </c>
      <c r="D11">
        <v>5</v>
      </c>
      <c r="E11" t="s">
        <v>16</v>
      </c>
      <c r="F11">
        <v>448</v>
      </c>
      <c r="G11">
        <v>168</v>
      </c>
      <c r="H11">
        <v>168</v>
      </c>
      <c r="I11">
        <v>678</v>
      </c>
      <c r="M11">
        <v>448</v>
      </c>
      <c r="N11" s="11">
        <f t="shared" si="4"/>
        <v>355</v>
      </c>
      <c r="O11" s="6">
        <f t="shared" si="0"/>
        <v>308</v>
      </c>
      <c r="P11">
        <v>678</v>
      </c>
      <c r="Q11">
        <v>168</v>
      </c>
      <c r="S11">
        <f t="shared" si="1"/>
        <v>349.44</v>
      </c>
      <c r="T11" s="10">
        <f>(M11*2*0.78+(G11-10))/3</f>
        <v>285.62666666666667</v>
      </c>
      <c r="U11" s="10">
        <f>(M11*2*0.78+(G11-10)*2)/4</f>
        <v>253.72</v>
      </c>
      <c r="V11">
        <f t="shared" si="1"/>
        <v>528.84</v>
      </c>
      <c r="W11">
        <f t="shared" si="5"/>
        <v>158</v>
      </c>
    </row>
    <row r="12" spans="1:23" ht="21" customHeight="1" x14ac:dyDescent="0.25">
      <c r="A12" t="s">
        <v>43</v>
      </c>
      <c r="B12" t="s">
        <v>15</v>
      </c>
      <c r="C12" t="s">
        <v>47</v>
      </c>
      <c r="D12">
        <v>5</v>
      </c>
      <c r="E12" t="s">
        <v>16</v>
      </c>
      <c r="F12" s="12">
        <f>F11+60</f>
        <v>508</v>
      </c>
      <c r="G12" s="12">
        <f t="shared" ref="G12:I12" si="8">G11+60</f>
        <v>228</v>
      </c>
      <c r="H12" s="12">
        <f t="shared" si="8"/>
        <v>228</v>
      </c>
      <c r="I12" s="12">
        <f t="shared" si="8"/>
        <v>738</v>
      </c>
      <c r="J12" s="12"/>
      <c r="K12" s="12"/>
      <c r="L12" s="12"/>
      <c r="M12" s="12">
        <f>M11+60</f>
        <v>508</v>
      </c>
      <c r="N12" s="11">
        <f t="shared" si="4"/>
        <v>415</v>
      </c>
      <c r="O12" s="13">
        <f t="shared" si="0"/>
        <v>368</v>
      </c>
      <c r="P12" s="12">
        <f>P11+60</f>
        <v>738</v>
      </c>
      <c r="Q12" s="12">
        <f>Q11+60</f>
        <v>228</v>
      </c>
      <c r="R12" s="12"/>
      <c r="S12" s="12">
        <f>S11+50</f>
        <v>399.44</v>
      </c>
      <c r="T12" s="11">
        <f t="shared" ref="T12:W12" si="9">T11+50</f>
        <v>335.62666666666667</v>
      </c>
      <c r="U12" s="12">
        <f t="shared" si="9"/>
        <v>303.72000000000003</v>
      </c>
      <c r="V12" s="12">
        <f t="shared" si="9"/>
        <v>578.84</v>
      </c>
      <c r="W12" s="12">
        <f t="shared" si="9"/>
        <v>208</v>
      </c>
    </row>
    <row r="13" spans="1:23" ht="19.5" customHeight="1" x14ac:dyDescent="0.25">
      <c r="A13" t="s">
        <v>46</v>
      </c>
      <c r="B13" t="s">
        <v>13</v>
      </c>
      <c r="C13" t="s">
        <v>49</v>
      </c>
      <c r="D13">
        <v>6</v>
      </c>
      <c r="E13" t="s">
        <v>14</v>
      </c>
      <c r="F13">
        <v>538</v>
      </c>
      <c r="G13">
        <v>168</v>
      </c>
      <c r="H13">
        <v>168</v>
      </c>
      <c r="I13">
        <v>868</v>
      </c>
      <c r="M13">
        <v>538</v>
      </c>
      <c r="N13" s="11">
        <f t="shared" si="4"/>
        <v>415</v>
      </c>
      <c r="O13" s="6">
        <f t="shared" si="0"/>
        <v>353</v>
      </c>
      <c r="P13">
        <v>868</v>
      </c>
      <c r="Q13">
        <v>168</v>
      </c>
      <c r="S13">
        <f t="shared" si="1"/>
        <v>419.64</v>
      </c>
      <c r="T13" s="10">
        <f>(M13*2*0.78+(G13-10))/3</f>
        <v>332.42666666666668</v>
      </c>
      <c r="U13" s="10">
        <f>(M13*2*0.78+(G13-10)*2)/4</f>
        <v>288.82</v>
      </c>
      <c r="V13">
        <f t="shared" si="1"/>
        <v>677.04000000000008</v>
      </c>
      <c r="W13">
        <f t="shared" si="5"/>
        <v>158</v>
      </c>
    </row>
    <row r="14" spans="1:23" ht="19.5" customHeight="1" x14ac:dyDescent="0.25">
      <c r="A14" t="s">
        <v>45</v>
      </c>
      <c r="B14" t="s">
        <v>13</v>
      </c>
      <c r="C14" t="s">
        <v>50</v>
      </c>
      <c r="D14">
        <v>6</v>
      </c>
      <c r="E14" t="s">
        <v>14</v>
      </c>
      <c r="F14" s="12">
        <f>F13+60</f>
        <v>598</v>
      </c>
      <c r="G14" s="12">
        <f t="shared" ref="G14:I14" si="10">G13+60</f>
        <v>228</v>
      </c>
      <c r="H14" s="12">
        <f t="shared" si="10"/>
        <v>228</v>
      </c>
      <c r="I14" s="12">
        <f t="shared" si="10"/>
        <v>928</v>
      </c>
      <c r="M14" s="12">
        <f>M13+60</f>
        <v>598</v>
      </c>
      <c r="N14" s="11">
        <f t="shared" si="4"/>
        <v>475</v>
      </c>
      <c r="O14" s="13">
        <f t="shared" si="0"/>
        <v>413</v>
      </c>
      <c r="P14" s="12">
        <f>P13+60</f>
        <v>928</v>
      </c>
      <c r="Q14" s="12">
        <f>Q13+60</f>
        <v>228</v>
      </c>
      <c r="R14" s="12"/>
      <c r="S14" s="12">
        <f>S13+50</f>
        <v>469.64</v>
      </c>
      <c r="T14" s="11">
        <f t="shared" ref="T14:W14" si="11">T13+50</f>
        <v>382.42666666666668</v>
      </c>
      <c r="U14" s="12">
        <f t="shared" si="11"/>
        <v>338.82</v>
      </c>
      <c r="V14" s="12">
        <f t="shared" si="11"/>
        <v>727.04000000000008</v>
      </c>
      <c r="W14" s="12">
        <f t="shared" si="11"/>
        <v>208</v>
      </c>
    </row>
    <row r="15" spans="1:23" ht="19.5" customHeight="1" x14ac:dyDescent="0.25">
      <c r="A15" t="s">
        <v>52</v>
      </c>
      <c r="B15" t="s">
        <v>13</v>
      </c>
      <c r="C15" t="s">
        <v>53</v>
      </c>
      <c r="D15">
        <v>6</v>
      </c>
      <c r="E15" t="s">
        <v>19</v>
      </c>
      <c r="F15">
        <v>598</v>
      </c>
      <c r="G15">
        <v>218</v>
      </c>
      <c r="H15">
        <v>218</v>
      </c>
      <c r="I15">
        <v>888</v>
      </c>
      <c r="M15">
        <v>598</v>
      </c>
      <c r="N15" s="11">
        <f t="shared" si="4"/>
        <v>472</v>
      </c>
      <c r="O15" s="6">
        <f t="shared" si="0"/>
        <v>408</v>
      </c>
      <c r="P15">
        <v>888</v>
      </c>
      <c r="Q15">
        <v>218</v>
      </c>
      <c r="S15">
        <f>M15*0.78</f>
        <v>466.44</v>
      </c>
      <c r="T15" s="10">
        <f>(M15*2*0.78+(G15-10))/3</f>
        <v>380.29333333333335</v>
      </c>
      <c r="U15" s="10">
        <f>(M15*2*0.78+(G15-10)*2)/4</f>
        <v>337.22</v>
      </c>
      <c r="V15">
        <f t="shared" si="1"/>
        <v>692.64</v>
      </c>
      <c r="W15">
        <f>Q15-10</f>
        <v>208</v>
      </c>
    </row>
    <row r="16" spans="1:23" ht="19.5" customHeight="1" x14ac:dyDescent="0.25">
      <c r="A16" t="s">
        <v>51</v>
      </c>
      <c r="B16" t="s">
        <v>13</v>
      </c>
      <c r="C16" t="s">
        <v>54</v>
      </c>
      <c r="D16">
        <v>6</v>
      </c>
      <c r="E16" t="s">
        <v>19</v>
      </c>
      <c r="F16">
        <v>658</v>
      </c>
      <c r="G16">
        <v>278</v>
      </c>
      <c r="H16">
        <v>278</v>
      </c>
      <c r="I16">
        <v>948</v>
      </c>
      <c r="M16">
        <v>658</v>
      </c>
      <c r="N16" s="11">
        <f>ROUNDUP((F16*2+G16)/3,0)</f>
        <v>532</v>
      </c>
      <c r="O16" s="6">
        <f>(F16*2+G16+H16)/4</f>
        <v>468</v>
      </c>
      <c r="P16">
        <v>948</v>
      </c>
      <c r="Q16">
        <v>278</v>
      </c>
      <c r="S16">
        <f>S15+50</f>
        <v>516.44000000000005</v>
      </c>
      <c r="T16" s="10">
        <f>T15+50</f>
        <v>430.29333333333335</v>
      </c>
      <c r="U16" s="10">
        <f>U15+50</f>
        <v>387.22</v>
      </c>
      <c r="V16">
        <f>V15+50</f>
        <v>742.64</v>
      </c>
      <c r="W16">
        <f>W15+50</f>
        <v>258</v>
      </c>
    </row>
    <row r="17" spans="1:23" ht="18.75" customHeight="1" x14ac:dyDescent="0.25">
      <c r="A17" t="s">
        <v>56</v>
      </c>
      <c r="B17" t="s">
        <v>17</v>
      </c>
      <c r="C17" t="s">
        <v>57</v>
      </c>
      <c r="D17">
        <v>7</v>
      </c>
      <c r="E17" t="s">
        <v>18</v>
      </c>
      <c r="F17">
        <v>658</v>
      </c>
      <c r="G17">
        <v>218</v>
      </c>
      <c r="H17">
        <v>218</v>
      </c>
      <c r="I17">
        <v>1028</v>
      </c>
      <c r="M17">
        <v>658</v>
      </c>
      <c r="N17" s="11">
        <f t="shared" si="4"/>
        <v>512</v>
      </c>
      <c r="O17" s="6">
        <f t="shared" si="0"/>
        <v>438</v>
      </c>
      <c r="P17">
        <v>1028</v>
      </c>
      <c r="Q17">
        <v>218</v>
      </c>
      <c r="S17">
        <f>M17*0.78</f>
        <v>513.24</v>
      </c>
      <c r="T17" s="10">
        <f>(M17*2*0.78+(G17-10))/3</f>
        <v>411.49333333333334</v>
      </c>
      <c r="U17" s="10">
        <f>(M17*2*0.78+(G17-10)*2)/4</f>
        <v>360.62</v>
      </c>
      <c r="V17">
        <f t="shared" si="1"/>
        <v>801.84</v>
      </c>
      <c r="W17">
        <f t="shared" si="5"/>
        <v>208</v>
      </c>
    </row>
    <row r="18" spans="1:23" ht="18.75" customHeight="1" x14ac:dyDescent="0.25">
      <c r="A18" t="s">
        <v>55</v>
      </c>
      <c r="B18" t="s">
        <v>17</v>
      </c>
      <c r="C18" t="s">
        <v>58</v>
      </c>
      <c r="D18">
        <v>7</v>
      </c>
      <c r="E18" t="s">
        <v>18</v>
      </c>
      <c r="F18" s="12">
        <f>F17+60</f>
        <v>718</v>
      </c>
      <c r="G18" s="12">
        <f t="shared" ref="G18:I18" si="12">G17+60</f>
        <v>278</v>
      </c>
      <c r="H18" s="12">
        <f t="shared" si="12"/>
        <v>278</v>
      </c>
      <c r="I18" s="12">
        <f t="shared" si="12"/>
        <v>1088</v>
      </c>
      <c r="J18" s="12"/>
      <c r="K18" s="12"/>
      <c r="L18" s="12"/>
      <c r="M18" s="12">
        <f>M17+60</f>
        <v>718</v>
      </c>
      <c r="N18" s="11">
        <f t="shared" si="4"/>
        <v>572</v>
      </c>
      <c r="O18" s="13">
        <f t="shared" si="0"/>
        <v>498</v>
      </c>
      <c r="P18" s="12">
        <f>P17+60</f>
        <v>1088</v>
      </c>
      <c r="Q18" s="12">
        <f>Q17+60</f>
        <v>278</v>
      </c>
      <c r="R18" s="12"/>
      <c r="S18" s="12">
        <f>S17+50</f>
        <v>563.24</v>
      </c>
      <c r="T18" s="11">
        <f t="shared" ref="T18:W18" si="13">T17+50</f>
        <v>461.49333333333334</v>
      </c>
      <c r="U18" s="12">
        <f t="shared" si="13"/>
        <v>410.62</v>
      </c>
      <c r="V18" s="12">
        <f t="shared" si="13"/>
        <v>851.84</v>
      </c>
      <c r="W18" s="12">
        <f t="shared" si="13"/>
        <v>258</v>
      </c>
    </row>
    <row r="19" spans="1:23" ht="19.5" customHeight="1" x14ac:dyDescent="0.25">
      <c r="A19" t="s">
        <v>60</v>
      </c>
      <c r="B19" t="s">
        <v>20</v>
      </c>
      <c r="C19" t="s">
        <v>61</v>
      </c>
      <c r="D19">
        <v>8</v>
      </c>
      <c r="E19" t="s">
        <v>21</v>
      </c>
      <c r="F19">
        <v>768</v>
      </c>
      <c r="G19">
        <v>308</v>
      </c>
      <c r="H19">
        <v>308</v>
      </c>
      <c r="I19">
        <v>1188</v>
      </c>
      <c r="M19">
        <v>768</v>
      </c>
      <c r="N19" s="11">
        <f>ROUNDUP((F19*2+G19)/3,0)</f>
        <v>615</v>
      </c>
      <c r="O19" s="6">
        <f t="shared" si="0"/>
        <v>538</v>
      </c>
      <c r="P19">
        <v>1188</v>
      </c>
      <c r="Q19">
        <v>308</v>
      </c>
      <c r="S19" s="4">
        <f t="shared" si="1"/>
        <v>599.04</v>
      </c>
      <c r="T19" s="10">
        <f>(M19*2*0.78+(G19-10))/3</f>
        <v>498.69333333333333</v>
      </c>
      <c r="U19" s="10">
        <f>(M19*2*0.78+(G19-10)*2)/4</f>
        <v>448.52</v>
      </c>
      <c r="V19" s="4">
        <f t="shared" si="1"/>
        <v>926.64</v>
      </c>
      <c r="W19">
        <f t="shared" si="5"/>
        <v>298</v>
      </c>
    </row>
    <row r="20" spans="1:23" ht="20.25" customHeight="1" x14ac:dyDescent="0.25">
      <c r="A20" t="s">
        <v>59</v>
      </c>
      <c r="B20" t="s">
        <v>20</v>
      </c>
      <c r="C20" t="s">
        <v>62</v>
      </c>
      <c r="D20">
        <v>8</v>
      </c>
      <c r="E20" t="s">
        <v>21</v>
      </c>
      <c r="F20">
        <v>828</v>
      </c>
      <c r="G20">
        <v>368</v>
      </c>
      <c r="H20">
        <v>368</v>
      </c>
      <c r="I20">
        <v>1248</v>
      </c>
      <c r="M20">
        <v>828</v>
      </c>
      <c r="N20" s="11">
        <f t="shared" si="4"/>
        <v>675</v>
      </c>
      <c r="O20" s="6">
        <f t="shared" si="0"/>
        <v>598</v>
      </c>
      <c r="P20">
        <v>1248</v>
      </c>
      <c r="Q20">
        <v>368</v>
      </c>
      <c r="S20" s="4">
        <f>S19+50</f>
        <v>649.04</v>
      </c>
      <c r="T20" s="10">
        <f>T19+50</f>
        <v>548.69333333333338</v>
      </c>
      <c r="U20" s="10">
        <f>U19+50</f>
        <v>498.52</v>
      </c>
      <c r="V20" s="4">
        <f>V19+50</f>
        <v>976.64</v>
      </c>
      <c r="W20">
        <f>W19+50</f>
        <v>348</v>
      </c>
    </row>
    <row r="31" spans="1:23" ht="34.5" customHeight="1" x14ac:dyDescent="0.25">
      <c r="B31" s="5" t="s">
        <v>27</v>
      </c>
    </row>
    <row r="32" spans="1:23" x14ac:dyDescent="0.25">
      <c r="B32" t="s">
        <v>30</v>
      </c>
      <c r="C32" t="s">
        <v>32</v>
      </c>
    </row>
    <row r="33" spans="2:3" x14ac:dyDescent="0.25">
      <c r="B33" t="s">
        <v>31</v>
      </c>
      <c r="C33" t="s">
        <v>33</v>
      </c>
    </row>
    <row r="34" spans="2:3" x14ac:dyDescent="0.25">
      <c r="B34" t="s">
        <v>28</v>
      </c>
      <c r="C34" t="s">
        <v>63</v>
      </c>
    </row>
    <row r="35" spans="2:3" x14ac:dyDescent="0.25">
      <c r="B35" t="s">
        <v>29</v>
      </c>
      <c r="C35" t="s">
        <v>64</v>
      </c>
    </row>
    <row r="38" spans="2:3" x14ac:dyDescent="0.25">
      <c r="B38" s="5" t="s">
        <v>66</v>
      </c>
    </row>
    <row r="39" spans="2:3" x14ac:dyDescent="0.25">
      <c r="B39" t="s">
        <v>67</v>
      </c>
    </row>
    <row r="42" spans="2:3" ht="30" x14ac:dyDescent="0.25">
      <c r="B42" s="7" t="s">
        <v>65</v>
      </c>
      <c r="C42" s="8" t="s">
        <v>34</v>
      </c>
    </row>
  </sheetData>
  <pageMargins left="0.7" right="0.7" top="0.75" bottom="0.75" header="0.3" footer="0.3"/>
  <pageSetup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A46" workbookViewId="0">
      <selection activeCell="B73" sqref="B73"/>
    </sheetView>
  </sheetViews>
  <sheetFormatPr defaultRowHeight="15" x14ac:dyDescent="0.25"/>
  <cols>
    <col min="2" max="2" width="23.28515625" customWidth="1"/>
    <col min="3" max="3" width="76.5703125" customWidth="1"/>
    <col min="4" max="4" width="8.85546875" customWidth="1"/>
    <col min="5" max="5" width="66.42578125" bestFit="1" customWidth="1"/>
    <col min="8" max="8" width="11.7109375" bestFit="1" customWidth="1"/>
  </cols>
  <sheetData>
    <row r="1" spans="1:27" x14ac:dyDescent="0.25">
      <c r="E1" t="s">
        <v>104</v>
      </c>
      <c r="Q1" s="12"/>
      <c r="R1" t="s">
        <v>69</v>
      </c>
    </row>
    <row r="2" spans="1:27" x14ac:dyDescent="0.25">
      <c r="A2" t="s">
        <v>103</v>
      </c>
      <c r="G2" t="s">
        <v>70</v>
      </c>
      <c r="L2" t="s">
        <v>71</v>
      </c>
      <c r="Q2" t="s">
        <v>72</v>
      </c>
      <c r="W2" t="s">
        <v>73</v>
      </c>
    </row>
    <row r="3" spans="1:27" x14ac:dyDescent="0.25">
      <c r="A3" t="s">
        <v>1</v>
      </c>
      <c r="B3" t="s">
        <v>4</v>
      </c>
      <c r="C3" s="14" t="s">
        <v>74</v>
      </c>
      <c r="D3" t="s">
        <v>6</v>
      </c>
      <c r="E3" t="s">
        <v>75</v>
      </c>
      <c r="G3" t="s">
        <v>30</v>
      </c>
      <c r="H3" t="s">
        <v>76</v>
      </c>
      <c r="I3" t="s">
        <v>77</v>
      </c>
      <c r="J3" t="s">
        <v>78</v>
      </c>
      <c r="L3" t="s">
        <v>30</v>
      </c>
      <c r="M3" t="s">
        <v>76</v>
      </c>
      <c r="N3" t="s">
        <v>77</v>
      </c>
      <c r="O3" t="s">
        <v>78</v>
      </c>
      <c r="Q3" t="s">
        <v>30</v>
      </c>
      <c r="R3" t="s">
        <v>10</v>
      </c>
      <c r="S3" t="s">
        <v>2</v>
      </c>
      <c r="T3" t="s">
        <v>3</v>
      </c>
      <c r="U3" t="s">
        <v>79</v>
      </c>
      <c r="W3" t="s">
        <v>30</v>
      </c>
      <c r="X3" t="s">
        <v>10</v>
      </c>
      <c r="Y3" t="s">
        <v>2</v>
      </c>
      <c r="Z3" t="s">
        <v>3</v>
      </c>
      <c r="AA3" t="s">
        <v>79</v>
      </c>
    </row>
    <row r="4" spans="1:27" ht="16.5" x14ac:dyDescent="0.25">
      <c r="A4" s="19" t="s">
        <v>80</v>
      </c>
      <c r="B4" s="19" t="s">
        <v>81</v>
      </c>
      <c r="C4" s="19" t="s">
        <v>82</v>
      </c>
      <c r="D4" s="19">
        <v>5</v>
      </c>
      <c r="E4" s="18" t="s">
        <v>83</v>
      </c>
      <c r="G4" s="12">
        <v>578</v>
      </c>
      <c r="H4" s="12">
        <v>408</v>
      </c>
      <c r="I4" s="12">
        <v>118</v>
      </c>
      <c r="J4" s="12">
        <v>118</v>
      </c>
      <c r="K4" s="12"/>
      <c r="L4" s="16">
        <f>G4*0.78</f>
        <v>450.84000000000003</v>
      </c>
      <c r="M4" s="16">
        <f>H4*0.78</f>
        <v>318.24</v>
      </c>
      <c r="N4" s="16">
        <f>I4-10</f>
        <v>108</v>
      </c>
      <c r="O4" s="16">
        <f>J4-10</f>
        <v>108</v>
      </c>
      <c r="P4" s="12"/>
      <c r="Q4" s="16">
        <f>G4</f>
        <v>578</v>
      </c>
      <c r="R4" s="12">
        <f>H4</f>
        <v>408</v>
      </c>
      <c r="S4" s="12">
        <f>ROUNDUP((H4*2+I4)/3,0)</f>
        <v>312</v>
      </c>
      <c r="T4" s="12">
        <f>ROUNDUP((H4*2+I4+J4)/4,0)</f>
        <v>263</v>
      </c>
      <c r="U4" s="16">
        <v>108</v>
      </c>
      <c r="V4" s="12"/>
      <c r="W4" s="16">
        <f>L4</f>
        <v>450.84000000000003</v>
      </c>
      <c r="X4" s="16">
        <f>M4</f>
        <v>318.24</v>
      </c>
      <c r="Y4" s="16">
        <f>(M4*2+N4)/3</f>
        <v>248.16</v>
      </c>
      <c r="Z4" s="16">
        <f>(M4*2+N4+O4)/4</f>
        <v>213.12</v>
      </c>
      <c r="AA4" s="16">
        <f>U4-10</f>
        <v>98</v>
      </c>
    </row>
    <row r="5" spans="1:27" ht="16.5" x14ac:dyDescent="0.25">
      <c r="D5" s="14"/>
      <c r="E5" s="21" t="s">
        <v>100</v>
      </c>
      <c r="G5" s="12">
        <f>G4+40</f>
        <v>618</v>
      </c>
      <c r="H5" s="12">
        <f>H4+40</f>
        <v>448</v>
      </c>
      <c r="I5" s="12">
        <v>118</v>
      </c>
      <c r="J5" s="12">
        <v>118</v>
      </c>
      <c r="K5" s="12"/>
      <c r="L5" s="16">
        <f>L4+30</f>
        <v>480.84000000000003</v>
      </c>
      <c r="M5" s="16">
        <f>M4+30</f>
        <v>348.24</v>
      </c>
      <c r="N5" s="16">
        <v>108</v>
      </c>
      <c r="O5" s="16">
        <v>108</v>
      </c>
      <c r="P5" s="12"/>
      <c r="Q5" s="16">
        <f>G5</f>
        <v>618</v>
      </c>
      <c r="R5" s="12">
        <f t="shared" ref="Q5:R14" si="0">H5</f>
        <v>448</v>
      </c>
      <c r="S5" s="12">
        <f t="shared" ref="S5:S14" si="1">ROUNDUP((H5*2+I5)/3,0)</f>
        <v>338</v>
      </c>
      <c r="T5" s="34">
        <f>ROUNDUP((H5*2+I5+J5)/4,0)</f>
        <v>283</v>
      </c>
      <c r="U5" s="16">
        <v>108</v>
      </c>
      <c r="V5" s="12"/>
      <c r="W5" s="16">
        <f t="shared" ref="W5:X14" si="2">L5</f>
        <v>480.84000000000003</v>
      </c>
      <c r="X5" s="16">
        <f t="shared" si="2"/>
        <v>348.24</v>
      </c>
      <c r="Y5" s="16">
        <f t="shared" ref="Y5:Y14" si="3">(M5*2+N5)/3</f>
        <v>268.16000000000003</v>
      </c>
      <c r="Z5" s="16">
        <f>(M5*2+N5+O5)/4</f>
        <v>228.12</v>
      </c>
      <c r="AA5" s="16">
        <f>U5-10</f>
        <v>98</v>
      </c>
    </row>
    <row r="6" spans="1:27" ht="16.5" x14ac:dyDescent="0.25">
      <c r="A6" s="23" t="s">
        <v>80</v>
      </c>
      <c r="B6" s="22" t="s">
        <v>85</v>
      </c>
      <c r="C6" s="36" t="s">
        <v>93</v>
      </c>
      <c r="D6" s="22">
        <v>5</v>
      </c>
      <c r="E6" s="24" t="s">
        <v>83</v>
      </c>
      <c r="G6" s="12">
        <f>G4+60</f>
        <v>638</v>
      </c>
      <c r="H6" s="34">
        <f t="shared" ref="H6" si="4">H4+60</f>
        <v>468</v>
      </c>
      <c r="I6" s="34">
        <f>I4+60</f>
        <v>178</v>
      </c>
      <c r="J6" s="34">
        <f>J4+60</f>
        <v>178</v>
      </c>
      <c r="K6" s="12"/>
      <c r="L6" s="16">
        <f>L4+50</f>
        <v>500.84000000000003</v>
      </c>
      <c r="M6" s="16">
        <f t="shared" ref="M6" si="5">M4+50</f>
        <v>368.24</v>
      </c>
      <c r="N6" s="16">
        <f>N4+50</f>
        <v>158</v>
      </c>
      <c r="O6" s="16">
        <f>O4+50</f>
        <v>158</v>
      </c>
      <c r="P6" s="12"/>
      <c r="Q6" s="16">
        <f t="shared" si="0"/>
        <v>638</v>
      </c>
      <c r="R6" s="12">
        <f t="shared" si="0"/>
        <v>468</v>
      </c>
      <c r="S6" s="12">
        <f>ROUNDUP((H6*2+I6)/3,0)</f>
        <v>372</v>
      </c>
      <c r="T6" s="34">
        <f>ROUNDUP((H6*2+I6+J6)/4,0)</f>
        <v>323</v>
      </c>
      <c r="U6" s="16">
        <f>U4+60</f>
        <v>168</v>
      </c>
      <c r="V6" s="12"/>
      <c r="W6" s="16">
        <f t="shared" si="2"/>
        <v>500.84000000000003</v>
      </c>
      <c r="X6" s="16">
        <f>M6</f>
        <v>368.24</v>
      </c>
      <c r="Y6" s="16">
        <f t="shared" si="3"/>
        <v>298.16000000000003</v>
      </c>
      <c r="Z6" s="16">
        <f>(M6*2+N6+O6)/4</f>
        <v>263.12</v>
      </c>
      <c r="AA6" s="16">
        <f>AA4+50</f>
        <v>148</v>
      </c>
    </row>
    <row r="7" spans="1:27" ht="16.5" x14ac:dyDescent="0.25">
      <c r="C7" s="38"/>
      <c r="D7" s="14"/>
      <c r="E7" s="25" t="s">
        <v>84</v>
      </c>
      <c r="G7" s="12">
        <f>G5+60</f>
        <v>678</v>
      </c>
      <c r="H7" s="34">
        <f t="shared" ref="H7" si="6">H5+60</f>
        <v>508</v>
      </c>
      <c r="I7" s="34">
        <f>I5+60</f>
        <v>178</v>
      </c>
      <c r="J7" s="34">
        <f>J5+60</f>
        <v>178</v>
      </c>
      <c r="K7" s="12"/>
      <c r="L7" s="16">
        <f>L5+50</f>
        <v>530.84</v>
      </c>
      <c r="M7" s="16">
        <f t="shared" ref="M7:O7" si="7">M5+50</f>
        <v>398.24</v>
      </c>
      <c r="N7" s="16">
        <f t="shared" si="7"/>
        <v>158</v>
      </c>
      <c r="O7" s="16">
        <f t="shared" si="7"/>
        <v>158</v>
      </c>
      <c r="P7" s="12"/>
      <c r="Q7" s="16">
        <f t="shared" si="0"/>
        <v>678</v>
      </c>
      <c r="R7" s="12">
        <f t="shared" si="0"/>
        <v>508</v>
      </c>
      <c r="S7" s="12">
        <f t="shared" si="1"/>
        <v>398</v>
      </c>
      <c r="T7" s="34">
        <f t="shared" ref="T7:T37" si="8">ROUNDUP((H7*2+I7+J7)/4,0)</f>
        <v>343</v>
      </c>
      <c r="U7" s="16">
        <f>U5+60</f>
        <v>168</v>
      </c>
      <c r="V7" s="12"/>
      <c r="W7" s="16">
        <f t="shared" si="2"/>
        <v>530.84</v>
      </c>
      <c r="X7" s="16">
        <f t="shared" si="2"/>
        <v>398.24</v>
      </c>
      <c r="Y7" s="16">
        <f t="shared" si="3"/>
        <v>318.16000000000003</v>
      </c>
      <c r="Z7" s="16">
        <f>(M7*2+N7+O7)/4</f>
        <v>278.12</v>
      </c>
      <c r="AA7" s="16">
        <f>AA5+50</f>
        <v>148</v>
      </c>
    </row>
    <row r="8" spans="1:27" ht="16.5" x14ac:dyDescent="0.25">
      <c r="A8" s="27" t="s">
        <v>80</v>
      </c>
      <c r="B8" s="26" t="s">
        <v>86</v>
      </c>
      <c r="C8" s="36" t="s">
        <v>94</v>
      </c>
      <c r="D8" s="26">
        <v>6</v>
      </c>
      <c r="E8" s="28" t="s">
        <v>83</v>
      </c>
      <c r="G8" s="12">
        <v>698</v>
      </c>
      <c r="H8" s="12">
        <v>458</v>
      </c>
      <c r="I8" s="12">
        <v>128</v>
      </c>
      <c r="J8" s="34">
        <v>128</v>
      </c>
      <c r="K8" s="12"/>
      <c r="L8" s="16">
        <f>G8*0.78</f>
        <v>544.44000000000005</v>
      </c>
      <c r="M8" s="16">
        <f>H8*0.78</f>
        <v>357.24</v>
      </c>
      <c r="N8" s="16">
        <f>I8-10</f>
        <v>118</v>
      </c>
      <c r="O8" s="16">
        <f>J8-10</f>
        <v>118</v>
      </c>
      <c r="P8" s="12"/>
      <c r="Q8" s="16">
        <f t="shared" si="0"/>
        <v>698</v>
      </c>
      <c r="R8" s="12">
        <f t="shared" si="0"/>
        <v>458</v>
      </c>
      <c r="S8" s="12">
        <f t="shared" si="1"/>
        <v>348</v>
      </c>
      <c r="T8" s="34">
        <f t="shared" si="8"/>
        <v>293</v>
      </c>
      <c r="U8" s="16">
        <v>118</v>
      </c>
      <c r="V8" s="12"/>
      <c r="W8" s="16">
        <f t="shared" si="2"/>
        <v>544.44000000000005</v>
      </c>
      <c r="X8" s="16">
        <f t="shared" si="2"/>
        <v>357.24</v>
      </c>
      <c r="Y8" s="16">
        <f t="shared" si="3"/>
        <v>277.49333333333334</v>
      </c>
      <c r="Z8" s="16">
        <f t="shared" ref="Z8:Z13" si="9">(M8*2+N8+O8)/4</f>
        <v>237.62</v>
      </c>
      <c r="AA8" s="16">
        <f>U8-10</f>
        <v>108</v>
      </c>
    </row>
    <row r="9" spans="1:27" ht="16.5" x14ac:dyDescent="0.25">
      <c r="A9" s="27"/>
      <c r="B9" s="26"/>
      <c r="C9" s="36"/>
      <c r="D9" s="26"/>
      <c r="E9" s="28" t="s">
        <v>84</v>
      </c>
      <c r="G9" s="34">
        <f>G8+40</f>
        <v>738</v>
      </c>
      <c r="H9" s="34">
        <f>H8+40</f>
        <v>498</v>
      </c>
      <c r="I9" s="34">
        <v>128</v>
      </c>
      <c r="J9" s="34">
        <v>128</v>
      </c>
      <c r="K9" s="12"/>
      <c r="L9" s="16">
        <f>L8+30</f>
        <v>574.44000000000005</v>
      </c>
      <c r="M9" s="16">
        <f>M8+30</f>
        <v>387.24</v>
      </c>
      <c r="N9" s="16">
        <f>I9-10</f>
        <v>118</v>
      </c>
      <c r="O9" s="16">
        <f>J9-10</f>
        <v>118</v>
      </c>
      <c r="P9" s="12"/>
      <c r="Q9" s="16">
        <f t="shared" si="0"/>
        <v>738</v>
      </c>
      <c r="R9" s="12">
        <f t="shared" si="0"/>
        <v>498</v>
      </c>
      <c r="S9" s="12">
        <f t="shared" si="1"/>
        <v>375</v>
      </c>
      <c r="T9" s="34">
        <f t="shared" si="8"/>
        <v>313</v>
      </c>
      <c r="U9" s="16">
        <v>118</v>
      </c>
      <c r="V9" s="12"/>
      <c r="W9" s="16">
        <f t="shared" si="2"/>
        <v>574.44000000000005</v>
      </c>
      <c r="X9" s="16">
        <f t="shared" si="2"/>
        <v>387.24</v>
      </c>
      <c r="Y9" s="16">
        <f t="shared" si="3"/>
        <v>297.49333333333334</v>
      </c>
      <c r="Z9" s="16">
        <f>(M9*2+N9+O9)/4</f>
        <v>252.62</v>
      </c>
      <c r="AA9" s="16">
        <f>U9-10</f>
        <v>108</v>
      </c>
    </row>
    <row r="10" spans="1:27" ht="16.5" x14ac:dyDescent="0.25">
      <c r="A10" s="30" t="s">
        <v>80</v>
      </c>
      <c r="B10" s="29" t="s">
        <v>87</v>
      </c>
      <c r="C10" s="36" t="s">
        <v>95</v>
      </c>
      <c r="D10" s="29">
        <v>6</v>
      </c>
      <c r="E10" s="31" t="s">
        <v>83</v>
      </c>
      <c r="G10" s="12">
        <f>G8+60</f>
        <v>758</v>
      </c>
      <c r="H10" s="34">
        <f t="shared" ref="H10:J10" si="10">H8+60</f>
        <v>518</v>
      </c>
      <c r="I10" s="34">
        <f t="shared" si="10"/>
        <v>188</v>
      </c>
      <c r="J10" s="34">
        <f t="shared" si="10"/>
        <v>188</v>
      </c>
      <c r="K10" s="12"/>
      <c r="L10" s="16">
        <f>L8+50</f>
        <v>594.44000000000005</v>
      </c>
      <c r="M10" s="16">
        <f t="shared" ref="M10:O10" si="11">M8+50</f>
        <v>407.24</v>
      </c>
      <c r="N10" s="16">
        <f t="shared" si="11"/>
        <v>168</v>
      </c>
      <c r="O10" s="16">
        <f t="shared" si="11"/>
        <v>168</v>
      </c>
      <c r="P10" s="12"/>
      <c r="Q10" s="16">
        <f t="shared" si="0"/>
        <v>758</v>
      </c>
      <c r="R10" s="12">
        <f t="shared" si="0"/>
        <v>518</v>
      </c>
      <c r="S10" s="12">
        <f t="shared" si="1"/>
        <v>408</v>
      </c>
      <c r="T10" s="34">
        <f t="shared" si="8"/>
        <v>353</v>
      </c>
      <c r="U10" s="16">
        <f>U8+60</f>
        <v>178</v>
      </c>
      <c r="V10" s="12"/>
      <c r="W10" s="16">
        <f t="shared" si="2"/>
        <v>594.44000000000005</v>
      </c>
      <c r="X10" s="16">
        <f t="shared" si="2"/>
        <v>407.24</v>
      </c>
      <c r="Y10" s="16">
        <f t="shared" si="3"/>
        <v>327.49333333333334</v>
      </c>
      <c r="Z10" s="16">
        <f t="shared" si="9"/>
        <v>287.62</v>
      </c>
      <c r="AA10" s="16">
        <f>AA8+50</f>
        <v>158</v>
      </c>
    </row>
    <row r="11" spans="1:27" ht="16.5" x14ac:dyDescent="0.25">
      <c r="A11" s="30"/>
      <c r="B11" s="29"/>
      <c r="C11" s="36"/>
      <c r="D11" s="29"/>
      <c r="E11" s="31" t="s">
        <v>84</v>
      </c>
      <c r="G11" s="12">
        <f>G9+60</f>
        <v>798</v>
      </c>
      <c r="H11" s="34">
        <f t="shared" ref="H11:J11" si="12">H9+60</f>
        <v>558</v>
      </c>
      <c r="I11" s="34">
        <f t="shared" si="12"/>
        <v>188</v>
      </c>
      <c r="J11" s="34">
        <f t="shared" si="12"/>
        <v>188</v>
      </c>
      <c r="K11" s="12"/>
      <c r="L11" s="16">
        <f>L9+50</f>
        <v>624.44000000000005</v>
      </c>
      <c r="M11" s="16">
        <f t="shared" ref="M11:O11" si="13">M9+50</f>
        <v>437.24</v>
      </c>
      <c r="N11" s="16">
        <f>N9+50</f>
        <v>168</v>
      </c>
      <c r="O11" s="16">
        <f t="shared" si="13"/>
        <v>168</v>
      </c>
      <c r="P11" s="12"/>
      <c r="Q11" s="16">
        <f t="shared" si="0"/>
        <v>798</v>
      </c>
      <c r="R11" s="12">
        <f t="shared" si="0"/>
        <v>558</v>
      </c>
      <c r="S11" s="12">
        <f t="shared" si="1"/>
        <v>435</v>
      </c>
      <c r="T11" s="34">
        <f t="shared" si="8"/>
        <v>373</v>
      </c>
      <c r="U11" s="16">
        <f>U9+60</f>
        <v>178</v>
      </c>
      <c r="V11" s="12"/>
      <c r="W11" s="16">
        <f t="shared" si="2"/>
        <v>624.44000000000005</v>
      </c>
      <c r="X11" s="16">
        <f t="shared" si="2"/>
        <v>437.24</v>
      </c>
      <c r="Y11" s="16">
        <f t="shared" si="3"/>
        <v>347.49333333333334</v>
      </c>
      <c r="Z11" s="16">
        <f>(M11*2+N11+O11)/4</f>
        <v>302.62</v>
      </c>
      <c r="AA11" s="16">
        <f>AA9+50</f>
        <v>158</v>
      </c>
    </row>
    <row r="12" spans="1:27" ht="16.5" x14ac:dyDescent="0.25">
      <c r="A12" s="35" t="s">
        <v>80</v>
      </c>
      <c r="B12" s="32" t="s">
        <v>88</v>
      </c>
      <c r="C12" s="36" t="s">
        <v>96</v>
      </c>
      <c r="D12" s="32">
        <v>6</v>
      </c>
      <c r="E12" s="36" t="s">
        <v>83</v>
      </c>
      <c r="G12" s="12">
        <v>798</v>
      </c>
      <c r="H12" s="12">
        <v>528</v>
      </c>
      <c r="I12" s="12">
        <v>218</v>
      </c>
      <c r="J12" s="34">
        <v>218</v>
      </c>
      <c r="K12" s="12"/>
      <c r="L12" s="16">
        <f>G12*0.78</f>
        <v>622.44000000000005</v>
      </c>
      <c r="M12" s="16">
        <f>H12*0.78</f>
        <v>411.84000000000003</v>
      </c>
      <c r="N12" s="16">
        <f>I12-10</f>
        <v>208</v>
      </c>
      <c r="O12" s="16">
        <f>J12-10</f>
        <v>208</v>
      </c>
      <c r="P12" s="12"/>
      <c r="Q12" s="16">
        <f t="shared" si="0"/>
        <v>798</v>
      </c>
      <c r="R12" s="12">
        <f t="shared" si="0"/>
        <v>528</v>
      </c>
      <c r="S12" s="12">
        <f t="shared" si="1"/>
        <v>425</v>
      </c>
      <c r="T12" s="34">
        <f t="shared" si="8"/>
        <v>373</v>
      </c>
      <c r="U12" s="16">
        <v>208</v>
      </c>
      <c r="V12" s="12"/>
      <c r="W12" s="16">
        <f t="shared" si="2"/>
        <v>622.44000000000005</v>
      </c>
      <c r="X12" s="16">
        <f t="shared" si="2"/>
        <v>411.84000000000003</v>
      </c>
      <c r="Y12" s="16">
        <f t="shared" si="3"/>
        <v>343.89333333333337</v>
      </c>
      <c r="Z12" s="16">
        <f>(M12*2+N12+O12)/4</f>
        <v>309.92</v>
      </c>
      <c r="AA12" s="16">
        <f>U12-10</f>
        <v>198</v>
      </c>
    </row>
    <row r="13" spans="1:27" ht="16.5" x14ac:dyDescent="0.25">
      <c r="A13" s="35"/>
      <c r="B13" s="32"/>
      <c r="C13" s="36"/>
      <c r="D13" s="32"/>
      <c r="E13" s="36" t="s">
        <v>84</v>
      </c>
      <c r="G13" s="12">
        <f>G12+40</f>
        <v>838</v>
      </c>
      <c r="H13" s="12">
        <f>H12+40</f>
        <v>568</v>
      </c>
      <c r="I13" s="34">
        <v>218</v>
      </c>
      <c r="J13" s="34">
        <v>218</v>
      </c>
      <c r="K13" s="12"/>
      <c r="L13" s="16">
        <f>L12+30</f>
        <v>652.44000000000005</v>
      </c>
      <c r="M13" s="12">
        <f>M12+30</f>
        <v>441.84000000000003</v>
      </c>
      <c r="N13" s="16">
        <f>I13-10</f>
        <v>208</v>
      </c>
      <c r="O13" s="16">
        <f>J13-10</f>
        <v>208</v>
      </c>
      <c r="P13" s="12"/>
      <c r="Q13" s="16">
        <f t="shared" si="0"/>
        <v>838</v>
      </c>
      <c r="R13" s="12">
        <f t="shared" si="0"/>
        <v>568</v>
      </c>
      <c r="S13" s="12">
        <f t="shared" si="1"/>
        <v>452</v>
      </c>
      <c r="T13" s="34">
        <f t="shared" si="8"/>
        <v>393</v>
      </c>
      <c r="U13" s="16">
        <f>U12</f>
        <v>208</v>
      </c>
      <c r="V13" s="12"/>
      <c r="W13" s="16">
        <f t="shared" si="2"/>
        <v>652.44000000000005</v>
      </c>
      <c r="X13" s="16">
        <f t="shared" si="2"/>
        <v>441.84000000000003</v>
      </c>
      <c r="Y13" s="16">
        <f t="shared" si="3"/>
        <v>363.89333333333337</v>
      </c>
      <c r="Z13" s="16">
        <f t="shared" si="9"/>
        <v>324.92</v>
      </c>
      <c r="AA13" s="16">
        <f>AA12</f>
        <v>198</v>
      </c>
    </row>
    <row r="14" spans="1:27" ht="16.5" x14ac:dyDescent="0.25">
      <c r="A14" s="35" t="s">
        <v>80</v>
      </c>
      <c r="B14" s="32" t="s">
        <v>89</v>
      </c>
      <c r="C14" s="36" t="s">
        <v>97</v>
      </c>
      <c r="D14" s="32">
        <v>6</v>
      </c>
      <c r="E14" s="36" t="s">
        <v>83</v>
      </c>
      <c r="G14" s="12">
        <f>G12+60</f>
        <v>858</v>
      </c>
      <c r="H14" s="34">
        <f t="shared" ref="H14:J14" si="14">H12+60</f>
        <v>588</v>
      </c>
      <c r="I14" s="34">
        <f t="shared" si="14"/>
        <v>278</v>
      </c>
      <c r="J14" s="34">
        <f t="shared" si="14"/>
        <v>278</v>
      </c>
      <c r="K14" s="12"/>
      <c r="L14" s="16">
        <f>L12+50</f>
        <v>672.44</v>
      </c>
      <c r="M14" s="16">
        <f t="shared" ref="M14:N14" si="15">M12+50</f>
        <v>461.84000000000003</v>
      </c>
      <c r="N14" s="16">
        <f t="shared" si="15"/>
        <v>258</v>
      </c>
      <c r="O14" s="16">
        <f>O12+50</f>
        <v>258</v>
      </c>
      <c r="P14" s="12"/>
      <c r="Q14" s="16">
        <f t="shared" si="0"/>
        <v>858</v>
      </c>
      <c r="R14" s="12">
        <f t="shared" si="0"/>
        <v>588</v>
      </c>
      <c r="S14" s="12">
        <f t="shared" si="1"/>
        <v>485</v>
      </c>
      <c r="T14" s="34">
        <f t="shared" si="8"/>
        <v>433</v>
      </c>
      <c r="U14" s="16">
        <f>U12+60</f>
        <v>268</v>
      </c>
      <c r="V14" s="12"/>
      <c r="W14" s="16">
        <f t="shared" si="2"/>
        <v>672.44</v>
      </c>
      <c r="X14" s="16">
        <f t="shared" si="2"/>
        <v>461.84000000000003</v>
      </c>
      <c r="Y14" s="16">
        <f t="shared" si="3"/>
        <v>393.89333333333337</v>
      </c>
      <c r="Z14" s="16">
        <f t="shared" ref="Z14:Z19" si="16">(M14*2+N14+O14)/4</f>
        <v>359.92</v>
      </c>
      <c r="AA14" s="16">
        <f>AA12+50</f>
        <v>248</v>
      </c>
    </row>
    <row r="15" spans="1:27" ht="16.5" x14ac:dyDescent="0.25">
      <c r="A15" s="35"/>
      <c r="B15" s="32"/>
      <c r="C15" s="36"/>
      <c r="D15" s="32"/>
      <c r="E15" s="36" t="s">
        <v>84</v>
      </c>
      <c r="G15">
        <f>G13+60</f>
        <v>898</v>
      </c>
      <c r="H15" s="32">
        <f t="shared" ref="H15:J15" si="17">H13+60</f>
        <v>628</v>
      </c>
      <c r="I15" s="32">
        <f t="shared" si="17"/>
        <v>278</v>
      </c>
      <c r="J15" s="32">
        <f t="shared" si="17"/>
        <v>278</v>
      </c>
      <c r="L15">
        <f>L13+50</f>
        <v>702.44</v>
      </c>
      <c r="M15" s="32">
        <f t="shared" ref="M15:O15" si="18">M13+50</f>
        <v>491.84000000000003</v>
      </c>
      <c r="N15" s="14">
        <f t="shared" si="18"/>
        <v>258</v>
      </c>
      <c r="O15" s="14">
        <f t="shared" si="18"/>
        <v>258</v>
      </c>
      <c r="Q15" s="16">
        <f>G15</f>
        <v>898</v>
      </c>
      <c r="R15" s="34">
        <f>H15</f>
        <v>628</v>
      </c>
      <c r="S15" s="34">
        <f>ROUNDUP((H15*2+I15)/3,0)</f>
        <v>512</v>
      </c>
      <c r="T15" s="34">
        <f t="shared" si="8"/>
        <v>453</v>
      </c>
      <c r="U15" s="14">
        <f>U13+60</f>
        <v>268</v>
      </c>
      <c r="W15" s="16">
        <f t="shared" ref="W15:W26" si="19">L15</f>
        <v>702.44</v>
      </c>
      <c r="X15" s="16">
        <f t="shared" ref="X15:X26" si="20">M15</f>
        <v>491.84000000000003</v>
      </c>
      <c r="Y15" s="16">
        <f t="shared" ref="Y15:Y26" si="21">(M15*2+N15)/3</f>
        <v>413.89333333333337</v>
      </c>
      <c r="Z15" s="16">
        <f t="shared" si="16"/>
        <v>374.92</v>
      </c>
      <c r="AA15" s="14">
        <f>AA13+50</f>
        <v>248</v>
      </c>
    </row>
    <row r="16" spans="1:27" ht="16.5" x14ac:dyDescent="0.25">
      <c r="A16" s="35" t="s">
        <v>80</v>
      </c>
      <c r="B16" s="32" t="s">
        <v>90</v>
      </c>
      <c r="C16" s="36" t="s">
        <v>98</v>
      </c>
      <c r="D16" s="32">
        <v>7</v>
      </c>
      <c r="E16" s="36" t="s">
        <v>91</v>
      </c>
      <c r="G16">
        <v>848</v>
      </c>
      <c r="H16">
        <v>608</v>
      </c>
      <c r="I16">
        <v>248</v>
      </c>
      <c r="J16">
        <v>248</v>
      </c>
      <c r="L16" s="16">
        <f>G16*0.78</f>
        <v>661.44</v>
      </c>
      <c r="M16" s="16">
        <f>H16*0.78</f>
        <v>474.24</v>
      </c>
      <c r="N16" s="14">
        <f>I16-10</f>
        <v>238</v>
      </c>
      <c r="O16" s="14">
        <f>J16-10</f>
        <v>238</v>
      </c>
      <c r="Q16" s="16">
        <f t="shared" ref="Q16:Q26" si="22">G16</f>
        <v>848</v>
      </c>
      <c r="R16" s="34">
        <f t="shared" ref="R16:R26" si="23">H16</f>
        <v>608</v>
      </c>
      <c r="S16" s="34">
        <f t="shared" ref="S16:S26" si="24">ROUNDUP((H16*2+I16)/3,0)</f>
        <v>488</v>
      </c>
      <c r="T16" s="34">
        <f t="shared" si="8"/>
        <v>428</v>
      </c>
      <c r="U16" s="14">
        <v>208</v>
      </c>
      <c r="W16" s="16">
        <f t="shared" si="19"/>
        <v>661.44</v>
      </c>
      <c r="X16" s="16">
        <f t="shared" si="20"/>
        <v>474.24</v>
      </c>
      <c r="Y16" s="16">
        <f t="shared" si="21"/>
        <v>395.49333333333334</v>
      </c>
      <c r="Z16" s="16">
        <f t="shared" si="16"/>
        <v>356.12</v>
      </c>
      <c r="AA16" s="14">
        <f>U16-10</f>
        <v>198</v>
      </c>
    </row>
    <row r="17" spans="1:27" ht="16.5" x14ac:dyDescent="0.25">
      <c r="A17" s="35"/>
      <c r="B17" s="32"/>
      <c r="C17" s="36"/>
      <c r="D17" s="32"/>
      <c r="E17" s="36" t="s">
        <v>84</v>
      </c>
      <c r="G17">
        <f>G16+40</f>
        <v>888</v>
      </c>
      <c r="H17">
        <f>H16+40</f>
        <v>648</v>
      </c>
      <c r="I17">
        <f>I16</f>
        <v>248</v>
      </c>
      <c r="J17">
        <f>J16</f>
        <v>248</v>
      </c>
      <c r="L17">
        <f>L16+30</f>
        <v>691.44</v>
      </c>
      <c r="M17">
        <f>M16+30</f>
        <v>504.24</v>
      </c>
      <c r="N17" s="14">
        <f>I17-10</f>
        <v>238</v>
      </c>
      <c r="O17" s="14">
        <f>J17-10</f>
        <v>238</v>
      </c>
      <c r="Q17" s="16">
        <f t="shared" si="22"/>
        <v>888</v>
      </c>
      <c r="R17" s="34">
        <f t="shared" si="23"/>
        <v>648</v>
      </c>
      <c r="S17" s="34">
        <f t="shared" si="24"/>
        <v>515</v>
      </c>
      <c r="T17" s="34">
        <f t="shared" si="8"/>
        <v>448</v>
      </c>
      <c r="U17" s="14">
        <v>208</v>
      </c>
      <c r="W17" s="16">
        <f t="shared" si="19"/>
        <v>691.44</v>
      </c>
      <c r="X17" s="16">
        <f t="shared" si="20"/>
        <v>504.24</v>
      </c>
      <c r="Y17" s="16">
        <f t="shared" si="21"/>
        <v>415.49333333333334</v>
      </c>
      <c r="Z17" s="16">
        <f t="shared" si="16"/>
        <v>371.12</v>
      </c>
      <c r="AA17" s="14">
        <f>U17-10</f>
        <v>198</v>
      </c>
    </row>
    <row r="18" spans="1:27" ht="16.5" x14ac:dyDescent="0.25">
      <c r="A18" s="35" t="s">
        <v>80</v>
      </c>
      <c r="B18" s="32" t="s">
        <v>92</v>
      </c>
      <c r="C18" s="36" t="s">
        <v>99</v>
      </c>
      <c r="D18" s="32">
        <v>7</v>
      </c>
      <c r="E18" s="36" t="s">
        <v>91</v>
      </c>
      <c r="G18">
        <f>G16+60</f>
        <v>908</v>
      </c>
      <c r="H18" s="32">
        <f t="shared" ref="H18:J18" si="25">H16+60</f>
        <v>668</v>
      </c>
      <c r="I18" s="32">
        <f t="shared" si="25"/>
        <v>308</v>
      </c>
      <c r="J18" s="32">
        <f t="shared" si="25"/>
        <v>308</v>
      </c>
      <c r="L18">
        <f>L16+50</f>
        <v>711.44</v>
      </c>
      <c r="M18" s="32">
        <f t="shared" ref="M18:O18" si="26">M16+50</f>
        <v>524.24</v>
      </c>
      <c r="N18" s="14">
        <f t="shared" si="26"/>
        <v>288</v>
      </c>
      <c r="O18" s="14">
        <f t="shared" si="26"/>
        <v>288</v>
      </c>
      <c r="Q18" s="16">
        <f t="shared" si="22"/>
        <v>908</v>
      </c>
      <c r="R18" s="34">
        <f t="shared" si="23"/>
        <v>668</v>
      </c>
      <c r="S18" s="34">
        <f t="shared" si="24"/>
        <v>548</v>
      </c>
      <c r="T18" s="34">
        <f t="shared" si="8"/>
        <v>488</v>
      </c>
      <c r="U18" s="14">
        <f>U16+60</f>
        <v>268</v>
      </c>
      <c r="W18" s="16">
        <f t="shared" si="19"/>
        <v>711.44</v>
      </c>
      <c r="X18" s="16">
        <f t="shared" si="20"/>
        <v>524.24</v>
      </c>
      <c r="Y18" s="16">
        <f t="shared" si="21"/>
        <v>445.49333333333334</v>
      </c>
      <c r="Z18" s="16">
        <f t="shared" si="16"/>
        <v>406.12</v>
      </c>
      <c r="AA18" s="14">
        <f>AA16+50</f>
        <v>248</v>
      </c>
    </row>
    <row r="19" spans="1:27" ht="16.5" x14ac:dyDescent="0.25">
      <c r="A19" s="32"/>
      <c r="B19" s="32"/>
      <c r="C19" s="32"/>
      <c r="D19" s="32"/>
      <c r="E19" s="36" t="s">
        <v>84</v>
      </c>
      <c r="G19">
        <f>G17+60</f>
        <v>948</v>
      </c>
      <c r="H19" s="32">
        <f t="shared" ref="H19:J19" si="27">H17+60</f>
        <v>708</v>
      </c>
      <c r="I19" s="32">
        <f t="shared" si="27"/>
        <v>308</v>
      </c>
      <c r="J19" s="32">
        <f t="shared" si="27"/>
        <v>308</v>
      </c>
      <c r="L19" s="14">
        <f>L17+50</f>
        <v>741.44</v>
      </c>
      <c r="M19" s="14">
        <f t="shared" ref="M19:O19" si="28">M17+50</f>
        <v>554.24</v>
      </c>
      <c r="N19" s="14">
        <f t="shared" si="28"/>
        <v>288</v>
      </c>
      <c r="O19" s="14">
        <f t="shared" si="28"/>
        <v>288</v>
      </c>
      <c r="Q19" s="16">
        <f>G19</f>
        <v>948</v>
      </c>
      <c r="R19" s="34">
        <f t="shared" si="23"/>
        <v>708</v>
      </c>
      <c r="S19" s="34">
        <f t="shared" si="24"/>
        <v>575</v>
      </c>
      <c r="T19" s="34">
        <f t="shared" si="8"/>
        <v>508</v>
      </c>
      <c r="U19" s="14">
        <f>U17+60</f>
        <v>268</v>
      </c>
      <c r="W19" s="16">
        <f t="shared" si="19"/>
        <v>741.44</v>
      </c>
      <c r="X19" s="16">
        <f t="shared" si="20"/>
        <v>554.24</v>
      </c>
      <c r="Y19" s="16">
        <f t="shared" si="21"/>
        <v>465.49333333333334</v>
      </c>
      <c r="Z19" s="16">
        <f t="shared" si="16"/>
        <v>421.12</v>
      </c>
      <c r="AA19" s="14">
        <f>AA17+50</f>
        <v>248</v>
      </c>
    </row>
    <row r="20" spans="1:27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Q20" s="16">
        <f t="shared" si="22"/>
        <v>0</v>
      </c>
      <c r="R20" s="34">
        <f>H20</f>
        <v>0</v>
      </c>
      <c r="S20" s="34">
        <f>ROUNDUP((H20*2+I20)/3,0)</f>
        <v>0</v>
      </c>
      <c r="T20" s="34">
        <f t="shared" si="8"/>
        <v>0</v>
      </c>
      <c r="W20" s="16">
        <f t="shared" si="19"/>
        <v>0</v>
      </c>
      <c r="X20" s="16">
        <f t="shared" si="20"/>
        <v>0</v>
      </c>
      <c r="Y20" s="16">
        <f t="shared" si="21"/>
        <v>0</v>
      </c>
      <c r="Z20" s="16">
        <f t="shared" ref="Z20:Z26" si="29">(M20*2+N20+O20)/4</f>
        <v>0</v>
      </c>
    </row>
    <row r="21" spans="1:27" x14ac:dyDescent="0.25">
      <c r="A21" s="17" t="s">
        <v>101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Q21" s="16">
        <f t="shared" si="22"/>
        <v>0</v>
      </c>
      <c r="R21" s="34">
        <f t="shared" si="23"/>
        <v>0</v>
      </c>
      <c r="S21" s="34">
        <f t="shared" si="24"/>
        <v>0</v>
      </c>
      <c r="T21" s="34">
        <f t="shared" si="8"/>
        <v>0</v>
      </c>
      <c r="W21" s="16">
        <f t="shared" si="19"/>
        <v>0</v>
      </c>
      <c r="X21" s="16">
        <f t="shared" si="20"/>
        <v>0</v>
      </c>
      <c r="Y21" s="16">
        <f t="shared" si="21"/>
        <v>0</v>
      </c>
      <c r="Z21" s="16">
        <f t="shared" si="29"/>
        <v>0</v>
      </c>
    </row>
    <row r="22" spans="1:27" ht="16.5" x14ac:dyDescent="0.25">
      <c r="A22" s="34" t="s">
        <v>80</v>
      </c>
      <c r="B22" s="34" t="s">
        <v>81</v>
      </c>
      <c r="C22" s="34" t="s">
        <v>82</v>
      </c>
      <c r="D22" s="34">
        <v>5</v>
      </c>
      <c r="E22" s="18" t="s">
        <v>83</v>
      </c>
      <c r="F22" s="17"/>
      <c r="G22" s="17">
        <v>568</v>
      </c>
      <c r="H22" s="17">
        <v>398</v>
      </c>
      <c r="I22" s="34">
        <v>118</v>
      </c>
      <c r="J22" s="34">
        <v>118</v>
      </c>
      <c r="K22" s="17"/>
      <c r="L22">
        <f>G22*0.78</f>
        <v>443.04</v>
      </c>
      <c r="M22" s="32">
        <f>H22*0.78</f>
        <v>310.44</v>
      </c>
      <c r="N22" s="16">
        <f>I22-10</f>
        <v>108</v>
      </c>
      <c r="O22" s="16">
        <f>J22-10</f>
        <v>108</v>
      </c>
      <c r="Q22" s="15">
        <f t="shared" si="22"/>
        <v>568</v>
      </c>
      <c r="R22" s="35">
        <f t="shared" si="23"/>
        <v>398</v>
      </c>
      <c r="S22" s="35">
        <f>ROUNDUP((H22*2+I22)/3,0)</f>
        <v>305</v>
      </c>
      <c r="T22" s="35">
        <f>ROUNDUP((H22*2+I22+J22)/4,0)</f>
        <v>258</v>
      </c>
      <c r="U22" s="15">
        <v>108</v>
      </c>
      <c r="W22" s="15">
        <f t="shared" si="19"/>
        <v>443.04</v>
      </c>
      <c r="X22" s="15">
        <f t="shared" si="20"/>
        <v>310.44</v>
      </c>
      <c r="Y22" s="15">
        <f t="shared" si="21"/>
        <v>242.96</v>
      </c>
      <c r="Z22" s="15">
        <f t="shared" si="29"/>
        <v>209.22</v>
      </c>
      <c r="AA22" s="15">
        <f>U22-10</f>
        <v>98</v>
      </c>
    </row>
    <row r="23" spans="1:27" ht="16.5" x14ac:dyDescent="0.25">
      <c r="A23" s="32"/>
      <c r="B23" s="32"/>
      <c r="C23" s="32"/>
      <c r="D23" s="14"/>
      <c r="E23" s="36" t="s">
        <v>100</v>
      </c>
      <c r="F23" s="17"/>
      <c r="G23" s="17">
        <f>G22+40</f>
        <v>608</v>
      </c>
      <c r="H23" s="17">
        <f>H22+40</f>
        <v>438</v>
      </c>
      <c r="I23" s="34">
        <v>118</v>
      </c>
      <c r="J23" s="34">
        <v>118</v>
      </c>
      <c r="K23" s="17"/>
      <c r="L23">
        <f>L22+30</f>
        <v>473.04</v>
      </c>
      <c r="M23">
        <f>M22+30</f>
        <v>340.44</v>
      </c>
      <c r="N23" s="16">
        <v>108</v>
      </c>
      <c r="O23" s="16">
        <v>108</v>
      </c>
      <c r="Q23" s="15">
        <f t="shared" si="22"/>
        <v>608</v>
      </c>
      <c r="R23" s="35">
        <f t="shared" si="23"/>
        <v>438</v>
      </c>
      <c r="S23" s="35">
        <f t="shared" si="24"/>
        <v>332</v>
      </c>
      <c r="T23" s="35">
        <f t="shared" si="8"/>
        <v>278</v>
      </c>
      <c r="U23" s="15">
        <v>108</v>
      </c>
      <c r="W23" s="15">
        <f t="shared" si="19"/>
        <v>473.04</v>
      </c>
      <c r="X23" s="15">
        <f t="shared" si="20"/>
        <v>340.44</v>
      </c>
      <c r="Y23" s="15">
        <f t="shared" si="21"/>
        <v>262.95999999999998</v>
      </c>
      <c r="Z23" s="15">
        <f t="shared" si="29"/>
        <v>224.22</v>
      </c>
      <c r="AA23" s="15">
        <f>U23-10</f>
        <v>98</v>
      </c>
    </row>
    <row r="24" spans="1:27" ht="16.5" x14ac:dyDescent="0.25">
      <c r="A24" s="35" t="s">
        <v>80</v>
      </c>
      <c r="B24" s="32" t="s">
        <v>85</v>
      </c>
      <c r="C24" s="36" t="s">
        <v>93</v>
      </c>
      <c r="D24" s="32">
        <v>5</v>
      </c>
      <c r="E24" s="36" t="s">
        <v>83</v>
      </c>
      <c r="F24" s="17"/>
      <c r="G24" s="17">
        <f t="shared" ref="G24:J25" si="30">G22+60</f>
        <v>628</v>
      </c>
      <c r="H24" s="17">
        <f t="shared" si="30"/>
        <v>458</v>
      </c>
      <c r="I24" s="34">
        <f t="shared" si="30"/>
        <v>178</v>
      </c>
      <c r="J24" s="34">
        <f t="shared" si="30"/>
        <v>178</v>
      </c>
      <c r="K24" s="17"/>
      <c r="L24" s="33">
        <f>L22+50</f>
        <v>493.04</v>
      </c>
      <c r="M24">
        <f>M22+50</f>
        <v>360.44</v>
      </c>
      <c r="N24" s="16">
        <f>N22+50</f>
        <v>158</v>
      </c>
      <c r="O24" s="16">
        <f>O22+50</f>
        <v>158</v>
      </c>
      <c r="Q24" s="15">
        <f t="shared" si="22"/>
        <v>628</v>
      </c>
      <c r="R24" s="35">
        <f t="shared" si="23"/>
        <v>458</v>
      </c>
      <c r="S24" s="35">
        <f t="shared" si="24"/>
        <v>365</v>
      </c>
      <c r="T24" s="35">
        <f t="shared" si="8"/>
        <v>318</v>
      </c>
      <c r="U24" s="15">
        <f>U22+60</f>
        <v>168</v>
      </c>
      <c r="W24" s="15">
        <f t="shared" si="19"/>
        <v>493.04</v>
      </c>
      <c r="X24" s="15">
        <f t="shared" si="20"/>
        <v>360.44</v>
      </c>
      <c r="Y24" s="15">
        <f t="shared" si="21"/>
        <v>292.95999999999998</v>
      </c>
      <c r="Z24" s="15">
        <f t="shared" si="29"/>
        <v>259.22000000000003</v>
      </c>
      <c r="AA24" s="15">
        <f>AA22+50</f>
        <v>148</v>
      </c>
    </row>
    <row r="25" spans="1:27" ht="16.5" x14ac:dyDescent="0.25">
      <c r="A25" s="32"/>
      <c r="B25" s="32"/>
      <c r="C25" s="38"/>
      <c r="D25" s="14"/>
      <c r="E25" s="36" t="s">
        <v>84</v>
      </c>
      <c r="F25" s="17"/>
      <c r="G25" s="17">
        <f t="shared" si="30"/>
        <v>668</v>
      </c>
      <c r="H25" s="17">
        <f t="shared" si="30"/>
        <v>498</v>
      </c>
      <c r="I25" s="34">
        <f t="shared" si="30"/>
        <v>178</v>
      </c>
      <c r="J25" s="34">
        <f t="shared" si="30"/>
        <v>178</v>
      </c>
      <c r="K25" s="17"/>
      <c r="L25" s="33">
        <f>L23+50</f>
        <v>523.04</v>
      </c>
      <c r="M25" s="33">
        <f>M23+50</f>
        <v>390.44</v>
      </c>
      <c r="N25" s="16">
        <f t="shared" ref="N25:O25" si="31">N23+50</f>
        <v>158</v>
      </c>
      <c r="O25" s="16">
        <f t="shared" si="31"/>
        <v>158</v>
      </c>
      <c r="Q25" s="15">
        <f t="shared" si="22"/>
        <v>668</v>
      </c>
      <c r="R25" s="35">
        <f t="shared" si="23"/>
        <v>498</v>
      </c>
      <c r="S25" s="35">
        <f t="shared" si="24"/>
        <v>392</v>
      </c>
      <c r="T25" s="35">
        <f>ROUNDUP((H25*2+I25+J25)/4,0)</f>
        <v>338</v>
      </c>
      <c r="U25" s="15">
        <f>U23+60</f>
        <v>168</v>
      </c>
      <c r="W25" s="15">
        <f t="shared" si="19"/>
        <v>523.04</v>
      </c>
      <c r="X25" s="15">
        <f t="shared" si="20"/>
        <v>390.44</v>
      </c>
      <c r="Y25" s="15">
        <f t="shared" si="21"/>
        <v>312.95999999999998</v>
      </c>
      <c r="Z25" s="15">
        <f t="shared" si="29"/>
        <v>274.22000000000003</v>
      </c>
      <c r="AA25" s="15">
        <f>AA23+50</f>
        <v>148</v>
      </c>
    </row>
    <row r="26" spans="1:27" ht="16.5" x14ac:dyDescent="0.25">
      <c r="A26" s="35" t="s">
        <v>80</v>
      </c>
      <c r="B26" s="32" t="s">
        <v>86</v>
      </c>
      <c r="C26" s="36" t="s">
        <v>94</v>
      </c>
      <c r="D26" s="32">
        <v>6</v>
      </c>
      <c r="E26" s="36" t="s">
        <v>83</v>
      </c>
      <c r="F26" s="17"/>
      <c r="G26" s="17">
        <v>658</v>
      </c>
      <c r="H26" s="17">
        <v>438</v>
      </c>
      <c r="I26" s="34">
        <v>128</v>
      </c>
      <c r="J26" s="34">
        <v>128</v>
      </c>
      <c r="K26" s="17"/>
      <c r="L26">
        <f>G26*0.78</f>
        <v>513.24</v>
      </c>
      <c r="M26">
        <f>H26*0.78</f>
        <v>341.64</v>
      </c>
      <c r="N26" s="16">
        <f>I26-10</f>
        <v>118</v>
      </c>
      <c r="O26" s="16">
        <f>J26-10</f>
        <v>118</v>
      </c>
      <c r="Q26" s="15">
        <f t="shared" si="22"/>
        <v>658</v>
      </c>
      <c r="R26" s="35">
        <f t="shared" si="23"/>
        <v>438</v>
      </c>
      <c r="S26" s="35">
        <f t="shared" si="24"/>
        <v>335</v>
      </c>
      <c r="T26" s="35">
        <f t="shared" si="8"/>
        <v>283</v>
      </c>
      <c r="U26" s="15">
        <v>118</v>
      </c>
      <c r="W26" s="15">
        <f t="shared" si="19"/>
        <v>513.24</v>
      </c>
      <c r="X26" s="15">
        <f t="shared" si="20"/>
        <v>341.64</v>
      </c>
      <c r="Y26" s="15">
        <f t="shared" si="21"/>
        <v>267.09333333333331</v>
      </c>
      <c r="Z26" s="15">
        <f t="shared" si="29"/>
        <v>229.82</v>
      </c>
      <c r="AA26" s="15">
        <f>U26-10</f>
        <v>108</v>
      </c>
    </row>
    <row r="27" spans="1:27" ht="16.5" x14ac:dyDescent="0.25">
      <c r="A27" s="35"/>
      <c r="B27" s="32"/>
      <c r="C27" s="36"/>
      <c r="D27" s="32"/>
      <c r="E27" s="36" t="s">
        <v>84</v>
      </c>
      <c r="F27" s="17"/>
      <c r="G27" s="17">
        <f>G26+40</f>
        <v>698</v>
      </c>
      <c r="H27" s="17">
        <f>H26+40</f>
        <v>478</v>
      </c>
      <c r="I27" s="34">
        <v>128</v>
      </c>
      <c r="J27" s="34">
        <v>128</v>
      </c>
      <c r="K27" s="17"/>
      <c r="L27">
        <f>L26+30</f>
        <v>543.24</v>
      </c>
      <c r="M27">
        <f>M26+30</f>
        <v>371.64</v>
      </c>
      <c r="N27" s="16">
        <f>I27-10</f>
        <v>118</v>
      </c>
      <c r="O27" s="16">
        <f>J27-10</f>
        <v>118</v>
      </c>
      <c r="Q27" s="15">
        <f t="shared" ref="Q27:Q36" si="32">G27</f>
        <v>698</v>
      </c>
      <c r="R27" s="35">
        <f t="shared" ref="R27:R37" si="33">H27</f>
        <v>478</v>
      </c>
      <c r="S27" s="35">
        <f t="shared" ref="S27:S36" si="34">ROUNDUP((H27*2+I27)/3,0)</f>
        <v>362</v>
      </c>
      <c r="T27" s="35">
        <f>ROUNDUP((H27*2+I27+J27)/4,0)</f>
        <v>303</v>
      </c>
      <c r="U27" s="15">
        <v>118</v>
      </c>
      <c r="W27" s="15">
        <f t="shared" ref="W27:W37" si="35">L27</f>
        <v>543.24</v>
      </c>
      <c r="X27" s="15">
        <f t="shared" ref="X27:X36" si="36">M27</f>
        <v>371.64</v>
      </c>
      <c r="Y27" s="15">
        <f t="shared" ref="Y27:Y35" si="37">(M27*2+N27)/3</f>
        <v>287.09333333333331</v>
      </c>
      <c r="Z27" s="15">
        <f t="shared" ref="Z27:Z36" si="38">(M27*2+N27+O27)/4</f>
        <v>244.82</v>
      </c>
      <c r="AA27" s="15">
        <f>U27-10</f>
        <v>108</v>
      </c>
    </row>
    <row r="28" spans="1:27" ht="16.5" x14ac:dyDescent="0.25">
      <c r="A28" s="35" t="s">
        <v>80</v>
      </c>
      <c r="B28" s="32" t="s">
        <v>87</v>
      </c>
      <c r="C28" s="36" t="s">
        <v>95</v>
      </c>
      <c r="D28" s="32">
        <v>6</v>
      </c>
      <c r="E28" s="36" t="s">
        <v>83</v>
      </c>
      <c r="F28" s="17"/>
      <c r="G28" s="17">
        <f>G26+60</f>
        <v>718</v>
      </c>
      <c r="H28" s="17">
        <f>H26+60</f>
        <v>498</v>
      </c>
      <c r="I28" s="34">
        <f t="shared" ref="I28:J28" si="39">I26+60</f>
        <v>188</v>
      </c>
      <c r="J28" s="34">
        <f t="shared" si="39"/>
        <v>188</v>
      </c>
      <c r="K28" s="17"/>
      <c r="L28" s="33">
        <f>L26+50</f>
        <v>563.24</v>
      </c>
      <c r="M28">
        <f>M26+50</f>
        <v>391.64</v>
      </c>
      <c r="N28" s="16">
        <f t="shared" ref="N28:O28" si="40">N26+50</f>
        <v>168</v>
      </c>
      <c r="O28" s="16">
        <f t="shared" si="40"/>
        <v>168</v>
      </c>
      <c r="Q28" s="15">
        <f t="shared" si="32"/>
        <v>718</v>
      </c>
      <c r="R28" s="35">
        <f t="shared" si="33"/>
        <v>498</v>
      </c>
      <c r="S28" s="35">
        <f t="shared" si="34"/>
        <v>395</v>
      </c>
      <c r="T28" s="35">
        <f t="shared" si="8"/>
        <v>343</v>
      </c>
      <c r="U28" s="15">
        <f>U26+60</f>
        <v>178</v>
      </c>
      <c r="W28" s="15">
        <f t="shared" si="35"/>
        <v>563.24</v>
      </c>
      <c r="X28" s="15">
        <f t="shared" si="36"/>
        <v>391.64</v>
      </c>
      <c r="Y28" s="15">
        <f t="shared" si="37"/>
        <v>317.09333333333331</v>
      </c>
      <c r="Z28" s="15">
        <f t="shared" si="38"/>
        <v>279.82</v>
      </c>
      <c r="AA28" s="15">
        <f>AA26+50</f>
        <v>158</v>
      </c>
    </row>
    <row r="29" spans="1:27" ht="16.5" x14ac:dyDescent="0.25">
      <c r="A29" s="35"/>
      <c r="B29" s="32"/>
      <c r="C29" s="36"/>
      <c r="D29" s="32"/>
      <c r="E29" s="36" t="s">
        <v>84</v>
      </c>
      <c r="F29" s="17"/>
      <c r="G29" s="17">
        <f>G27+60</f>
        <v>758</v>
      </c>
      <c r="H29" s="17">
        <f>H27+60</f>
        <v>538</v>
      </c>
      <c r="I29" s="34">
        <f t="shared" ref="I29:J29" si="41">I27+60</f>
        <v>188</v>
      </c>
      <c r="J29" s="34">
        <f t="shared" si="41"/>
        <v>188</v>
      </c>
      <c r="K29" s="17"/>
      <c r="L29" s="33">
        <f>L27+50</f>
        <v>593.24</v>
      </c>
      <c r="M29">
        <f>M27+50</f>
        <v>421.64</v>
      </c>
      <c r="N29" s="16">
        <f>N27+50</f>
        <v>168</v>
      </c>
      <c r="O29" s="16">
        <f t="shared" ref="O29" si="42">O27+50</f>
        <v>168</v>
      </c>
      <c r="Q29" s="15">
        <f t="shared" si="32"/>
        <v>758</v>
      </c>
      <c r="R29" s="35">
        <f>H29</f>
        <v>538</v>
      </c>
      <c r="S29" s="35">
        <f t="shared" si="34"/>
        <v>422</v>
      </c>
      <c r="T29" s="35">
        <f t="shared" si="8"/>
        <v>363</v>
      </c>
      <c r="U29" s="15">
        <f>U27+60</f>
        <v>178</v>
      </c>
      <c r="W29" s="15">
        <f t="shared" si="35"/>
        <v>593.24</v>
      </c>
      <c r="X29" s="15">
        <f t="shared" si="36"/>
        <v>421.64</v>
      </c>
      <c r="Y29" s="15">
        <f t="shared" si="37"/>
        <v>337.09333333333331</v>
      </c>
      <c r="Z29" s="15">
        <f t="shared" si="38"/>
        <v>294.82</v>
      </c>
      <c r="AA29" s="15">
        <f>AA27+50</f>
        <v>158</v>
      </c>
    </row>
    <row r="30" spans="1:27" ht="16.5" x14ac:dyDescent="0.25">
      <c r="A30" s="35" t="s">
        <v>80</v>
      </c>
      <c r="B30" s="32" t="s">
        <v>88</v>
      </c>
      <c r="C30" s="36" t="s">
        <v>96</v>
      </c>
      <c r="D30" s="32">
        <v>6</v>
      </c>
      <c r="E30" s="36" t="s">
        <v>83</v>
      </c>
      <c r="F30" s="17"/>
      <c r="G30" s="39">
        <v>758</v>
      </c>
      <c r="H30" s="39">
        <v>518</v>
      </c>
      <c r="I30" s="34">
        <v>218</v>
      </c>
      <c r="J30" s="34">
        <v>218</v>
      </c>
      <c r="K30" s="20"/>
      <c r="L30">
        <f>G30*0.78</f>
        <v>591.24</v>
      </c>
      <c r="M30">
        <f>H30*0.78</f>
        <v>404.04</v>
      </c>
      <c r="N30" s="16">
        <f>I30-10</f>
        <v>208</v>
      </c>
      <c r="O30" s="16">
        <f>J30-10</f>
        <v>208</v>
      </c>
      <c r="Q30" s="15">
        <f t="shared" si="32"/>
        <v>758</v>
      </c>
      <c r="R30" s="35">
        <f t="shared" si="33"/>
        <v>518</v>
      </c>
      <c r="S30" s="35">
        <f t="shared" si="34"/>
        <v>418</v>
      </c>
      <c r="T30" s="35">
        <f t="shared" si="8"/>
        <v>368</v>
      </c>
      <c r="U30" s="15">
        <v>208</v>
      </c>
      <c r="W30" s="15">
        <f t="shared" si="35"/>
        <v>591.24</v>
      </c>
      <c r="X30" s="15">
        <f t="shared" si="36"/>
        <v>404.04</v>
      </c>
      <c r="Y30" s="15">
        <f t="shared" si="37"/>
        <v>338.69333333333333</v>
      </c>
      <c r="Z30" s="15">
        <f t="shared" si="38"/>
        <v>306.02</v>
      </c>
      <c r="AA30" s="15">
        <f>U30-10</f>
        <v>198</v>
      </c>
    </row>
    <row r="31" spans="1:27" ht="16.5" x14ac:dyDescent="0.25">
      <c r="A31" s="35"/>
      <c r="B31" s="32"/>
      <c r="C31" s="36"/>
      <c r="D31" s="32"/>
      <c r="E31" s="36" t="s">
        <v>84</v>
      </c>
      <c r="F31" s="17"/>
      <c r="G31" s="39">
        <f>G30+40</f>
        <v>798</v>
      </c>
      <c r="H31" s="39">
        <f>H30+40</f>
        <v>558</v>
      </c>
      <c r="I31" s="34">
        <v>218</v>
      </c>
      <c r="J31" s="34">
        <v>218</v>
      </c>
      <c r="K31" s="20"/>
      <c r="L31">
        <f>L30+30</f>
        <v>621.24</v>
      </c>
      <c r="M31">
        <f>M30+30</f>
        <v>434.04</v>
      </c>
      <c r="N31" s="16">
        <f>I31-10</f>
        <v>208</v>
      </c>
      <c r="O31" s="16">
        <f>J31-10</f>
        <v>208</v>
      </c>
      <c r="Q31" s="15">
        <f t="shared" si="32"/>
        <v>798</v>
      </c>
      <c r="R31" s="35">
        <f t="shared" si="33"/>
        <v>558</v>
      </c>
      <c r="S31" s="35">
        <f t="shared" si="34"/>
        <v>445</v>
      </c>
      <c r="T31" s="35">
        <f t="shared" si="8"/>
        <v>388</v>
      </c>
      <c r="U31" s="15">
        <f>U30</f>
        <v>208</v>
      </c>
      <c r="W31" s="15">
        <f t="shared" si="35"/>
        <v>621.24</v>
      </c>
      <c r="X31" s="15">
        <f t="shared" si="36"/>
        <v>434.04</v>
      </c>
      <c r="Y31" s="15">
        <f t="shared" si="37"/>
        <v>358.69333333333333</v>
      </c>
      <c r="Z31" s="15">
        <f t="shared" si="38"/>
        <v>321.02</v>
      </c>
      <c r="AA31" s="15">
        <f>AA30</f>
        <v>198</v>
      </c>
    </row>
    <row r="32" spans="1:27" ht="16.5" x14ac:dyDescent="0.25">
      <c r="A32" s="35" t="s">
        <v>80</v>
      </c>
      <c r="B32" s="32" t="s">
        <v>89</v>
      </c>
      <c r="C32" s="36" t="s">
        <v>97</v>
      </c>
      <c r="D32" s="32">
        <v>6</v>
      </c>
      <c r="E32" s="36" t="s">
        <v>83</v>
      </c>
      <c r="F32" s="17"/>
      <c r="G32" s="40">
        <f>G30+60</f>
        <v>818</v>
      </c>
      <c r="H32" s="40">
        <f>H30+60</f>
        <v>578</v>
      </c>
      <c r="I32" s="34">
        <f t="shared" ref="I32:J32" si="43">I30+60</f>
        <v>278</v>
      </c>
      <c r="J32" s="34">
        <f t="shared" si="43"/>
        <v>278</v>
      </c>
      <c r="K32" s="37"/>
      <c r="L32" s="37">
        <f>L30+50</f>
        <v>641.24</v>
      </c>
      <c r="M32">
        <f>M30+50</f>
        <v>454.04</v>
      </c>
      <c r="N32" s="16">
        <f t="shared" ref="N32" si="44">N30+50</f>
        <v>258</v>
      </c>
      <c r="O32" s="16">
        <f>O30+50</f>
        <v>258</v>
      </c>
      <c r="Q32" s="15">
        <f t="shared" si="32"/>
        <v>818</v>
      </c>
      <c r="R32" s="35">
        <f t="shared" si="33"/>
        <v>578</v>
      </c>
      <c r="S32" s="35">
        <f>ROUNDUP((H32*2+I32)/3,0)</f>
        <v>478</v>
      </c>
      <c r="T32" s="35">
        <f>ROUNDUP((H32*2+I32+J32)/4,0)</f>
        <v>428</v>
      </c>
      <c r="U32" s="15">
        <f>U30+60</f>
        <v>268</v>
      </c>
      <c r="W32" s="15">
        <f t="shared" si="35"/>
        <v>641.24</v>
      </c>
      <c r="X32" s="15">
        <f t="shared" si="36"/>
        <v>454.04</v>
      </c>
      <c r="Y32" s="15">
        <f t="shared" si="37"/>
        <v>388.69333333333333</v>
      </c>
      <c r="Z32" s="15">
        <f t="shared" si="38"/>
        <v>356.02</v>
      </c>
      <c r="AA32" s="15">
        <f>AA30+50</f>
        <v>248</v>
      </c>
    </row>
    <row r="33" spans="1:27" ht="16.5" x14ac:dyDescent="0.25">
      <c r="A33" s="35"/>
      <c r="B33" s="32"/>
      <c r="C33" s="36"/>
      <c r="D33" s="32"/>
      <c r="E33" s="36" t="s">
        <v>84</v>
      </c>
      <c r="F33" s="17"/>
      <c r="G33" s="40">
        <f>G31+60</f>
        <v>858</v>
      </c>
      <c r="H33" s="40">
        <f>H31+60</f>
        <v>618</v>
      </c>
      <c r="I33" s="32">
        <f t="shared" ref="I33:J33" si="45">I31+60</f>
        <v>278</v>
      </c>
      <c r="J33" s="32">
        <f t="shared" si="45"/>
        <v>278</v>
      </c>
      <c r="K33" s="37"/>
      <c r="L33" s="37">
        <f>L31+50</f>
        <v>671.24</v>
      </c>
      <c r="M33">
        <f>M31+50</f>
        <v>484.04</v>
      </c>
      <c r="N33" s="14">
        <f t="shared" ref="N33:O33" si="46">N31+50</f>
        <v>258</v>
      </c>
      <c r="O33" s="14">
        <f t="shared" si="46"/>
        <v>258</v>
      </c>
      <c r="Q33" s="15">
        <f t="shared" si="32"/>
        <v>858</v>
      </c>
      <c r="R33" s="35">
        <f t="shared" si="33"/>
        <v>618</v>
      </c>
      <c r="S33" s="35">
        <f t="shared" si="34"/>
        <v>505</v>
      </c>
      <c r="T33" s="35">
        <f t="shared" si="8"/>
        <v>448</v>
      </c>
      <c r="U33" s="15">
        <f>U31+60</f>
        <v>268</v>
      </c>
      <c r="W33" s="15">
        <f t="shared" si="35"/>
        <v>671.24</v>
      </c>
      <c r="X33" s="15">
        <f t="shared" si="36"/>
        <v>484.04</v>
      </c>
      <c r="Y33" s="15">
        <f t="shared" si="37"/>
        <v>408.69333333333333</v>
      </c>
      <c r="Z33" s="15">
        <f t="shared" si="38"/>
        <v>371.02</v>
      </c>
      <c r="AA33" s="15">
        <f>AA31+50</f>
        <v>248</v>
      </c>
    </row>
    <row r="34" spans="1:27" ht="16.5" x14ac:dyDescent="0.25">
      <c r="A34" s="35" t="s">
        <v>80</v>
      </c>
      <c r="B34" s="32" t="s">
        <v>90</v>
      </c>
      <c r="C34" s="36" t="s">
        <v>98</v>
      </c>
      <c r="D34" s="32">
        <v>7</v>
      </c>
      <c r="E34" s="36" t="s">
        <v>91</v>
      </c>
      <c r="F34" s="17"/>
      <c r="G34" s="40">
        <v>798</v>
      </c>
      <c r="H34" s="40">
        <v>588</v>
      </c>
      <c r="I34" s="32">
        <v>248</v>
      </c>
      <c r="J34" s="32">
        <v>248</v>
      </c>
      <c r="K34" s="37"/>
      <c r="L34">
        <f>G34*0.78</f>
        <v>622.44000000000005</v>
      </c>
      <c r="M34">
        <f>H34*0.78</f>
        <v>458.64000000000004</v>
      </c>
      <c r="N34" s="14">
        <f>I34-10</f>
        <v>238</v>
      </c>
      <c r="O34" s="14">
        <f>J34-10</f>
        <v>238</v>
      </c>
      <c r="Q34" s="15">
        <f>G34</f>
        <v>798</v>
      </c>
      <c r="R34" s="35">
        <f t="shared" si="33"/>
        <v>588</v>
      </c>
      <c r="S34" s="35">
        <f>ROUNDUP((H34*2+I34)/3,0)</f>
        <v>475</v>
      </c>
      <c r="T34" s="35">
        <f t="shared" si="8"/>
        <v>418</v>
      </c>
      <c r="U34" s="15">
        <v>208</v>
      </c>
      <c r="W34" s="15">
        <f t="shared" si="35"/>
        <v>622.44000000000005</v>
      </c>
      <c r="X34" s="15">
        <f t="shared" si="36"/>
        <v>458.64000000000004</v>
      </c>
      <c r="Y34" s="15">
        <f t="shared" si="37"/>
        <v>385.09333333333342</v>
      </c>
      <c r="Z34" s="15">
        <f t="shared" si="38"/>
        <v>348.32000000000005</v>
      </c>
      <c r="AA34" s="15">
        <f>U34-10</f>
        <v>198</v>
      </c>
    </row>
    <row r="35" spans="1:27" ht="11.25" customHeight="1" x14ac:dyDescent="0.25">
      <c r="A35" s="35"/>
      <c r="B35" s="32"/>
      <c r="C35" s="36"/>
      <c r="D35" s="32"/>
      <c r="E35" s="36" t="s">
        <v>84</v>
      </c>
      <c r="F35" s="17"/>
      <c r="G35" s="40">
        <f>G34+40</f>
        <v>838</v>
      </c>
      <c r="H35" s="40">
        <f>H34+40</f>
        <v>628</v>
      </c>
      <c r="I35" s="32">
        <f>I34</f>
        <v>248</v>
      </c>
      <c r="J35" s="32">
        <f>J34</f>
        <v>248</v>
      </c>
      <c r="K35" s="37"/>
      <c r="L35">
        <f>L34+30</f>
        <v>652.44000000000005</v>
      </c>
      <c r="M35">
        <f>M34+30</f>
        <v>488.64000000000004</v>
      </c>
      <c r="N35" s="14">
        <f>I35-10</f>
        <v>238</v>
      </c>
      <c r="O35" s="14">
        <f>J35-10</f>
        <v>238</v>
      </c>
      <c r="Q35" s="15">
        <f t="shared" si="32"/>
        <v>838</v>
      </c>
      <c r="R35" s="35">
        <f t="shared" si="33"/>
        <v>628</v>
      </c>
      <c r="S35" s="35">
        <f t="shared" si="34"/>
        <v>502</v>
      </c>
      <c r="T35" s="35">
        <f t="shared" si="8"/>
        <v>438</v>
      </c>
      <c r="U35" s="15">
        <v>208</v>
      </c>
      <c r="W35" s="15">
        <f t="shared" si="35"/>
        <v>652.44000000000005</v>
      </c>
      <c r="X35" s="15">
        <f t="shared" si="36"/>
        <v>488.64000000000004</v>
      </c>
      <c r="Y35" s="15">
        <f t="shared" si="37"/>
        <v>405.09333333333342</v>
      </c>
      <c r="Z35" s="15">
        <f t="shared" si="38"/>
        <v>363.32000000000005</v>
      </c>
      <c r="AA35" s="15">
        <f>U35-10</f>
        <v>198</v>
      </c>
    </row>
    <row r="36" spans="1:27" ht="16.5" x14ac:dyDescent="0.25">
      <c r="A36" s="35" t="s">
        <v>80</v>
      </c>
      <c r="B36" s="32" t="s">
        <v>92</v>
      </c>
      <c r="C36" s="36" t="s">
        <v>99</v>
      </c>
      <c r="D36" s="32">
        <v>7</v>
      </c>
      <c r="E36" s="36" t="s">
        <v>91</v>
      </c>
      <c r="F36" s="17"/>
      <c r="G36" s="40">
        <f>G34+60</f>
        <v>858</v>
      </c>
      <c r="H36" s="40">
        <f>H34+60</f>
        <v>648</v>
      </c>
      <c r="I36" s="32">
        <f t="shared" ref="I36:J36" si="47">I34+60</f>
        <v>308</v>
      </c>
      <c r="J36" s="32">
        <f t="shared" si="47"/>
        <v>308</v>
      </c>
      <c r="K36" s="37"/>
      <c r="L36" s="37">
        <f>L34+30</f>
        <v>652.44000000000005</v>
      </c>
      <c r="M36">
        <f>M34+50</f>
        <v>508.64000000000004</v>
      </c>
      <c r="N36" s="14">
        <f>N34+50</f>
        <v>288</v>
      </c>
      <c r="O36" s="14">
        <f t="shared" ref="O36" si="48">O34+50</f>
        <v>288</v>
      </c>
      <c r="Q36" s="15">
        <f t="shared" si="32"/>
        <v>858</v>
      </c>
      <c r="R36" s="35">
        <f t="shared" si="33"/>
        <v>648</v>
      </c>
      <c r="S36" s="35">
        <f t="shared" si="34"/>
        <v>535</v>
      </c>
      <c r="T36" s="35">
        <f t="shared" si="8"/>
        <v>478</v>
      </c>
      <c r="U36" s="15">
        <f>U34+60</f>
        <v>268</v>
      </c>
      <c r="W36" s="15">
        <f t="shared" si="35"/>
        <v>652.44000000000005</v>
      </c>
      <c r="X36" s="15">
        <f t="shared" si="36"/>
        <v>508.64000000000004</v>
      </c>
      <c r="Y36" s="15">
        <f>(M36*2+N36)/3</f>
        <v>435.09333333333342</v>
      </c>
      <c r="Z36" s="15">
        <f t="shared" si="38"/>
        <v>398.32000000000005</v>
      </c>
      <c r="AA36" s="15">
        <f>AA34+50</f>
        <v>248</v>
      </c>
    </row>
    <row r="37" spans="1:27" ht="16.5" x14ac:dyDescent="0.25">
      <c r="A37" s="32"/>
      <c r="B37" s="32"/>
      <c r="C37" s="32"/>
      <c r="D37" s="32"/>
      <c r="E37" s="36" t="s">
        <v>84</v>
      </c>
      <c r="F37" s="17"/>
      <c r="G37" s="40">
        <f>G35+60</f>
        <v>898</v>
      </c>
      <c r="H37" s="40">
        <f>H35+60</f>
        <v>688</v>
      </c>
      <c r="I37" s="32">
        <f t="shared" ref="I37:J37" si="49">I35+60</f>
        <v>308</v>
      </c>
      <c r="J37" s="32">
        <f t="shared" si="49"/>
        <v>308</v>
      </c>
      <c r="K37" s="37"/>
      <c r="L37">
        <f>L35+50</f>
        <v>702.44</v>
      </c>
      <c r="M37">
        <f>M35+50</f>
        <v>538.6400000000001</v>
      </c>
      <c r="N37" s="14">
        <f>N35+50</f>
        <v>288</v>
      </c>
      <c r="O37" s="14">
        <f t="shared" ref="O37" si="50">O35+50</f>
        <v>288</v>
      </c>
      <c r="Q37" s="15">
        <f>G37</f>
        <v>898</v>
      </c>
      <c r="R37" s="35">
        <f t="shared" si="33"/>
        <v>688</v>
      </c>
      <c r="S37" s="35">
        <f>ROUNDUP((H37*2+I37)/3,0)</f>
        <v>562</v>
      </c>
      <c r="T37" s="35">
        <f t="shared" si="8"/>
        <v>498</v>
      </c>
      <c r="U37" s="15">
        <f>U35+60</f>
        <v>268</v>
      </c>
      <c r="W37" s="15">
        <f t="shared" si="35"/>
        <v>702.44</v>
      </c>
      <c r="X37" s="15">
        <f>M37</f>
        <v>538.6400000000001</v>
      </c>
      <c r="Y37" s="15">
        <f>(M37*2+N37)/3</f>
        <v>455.09333333333342</v>
      </c>
      <c r="Z37" s="15">
        <f>(M37*2+N37+O37)/4</f>
        <v>413.32000000000005</v>
      </c>
      <c r="AA37" s="15">
        <f>AA35+50</f>
        <v>248</v>
      </c>
    </row>
    <row r="39" spans="1:27" x14ac:dyDescent="0.25">
      <c r="A39" t="s">
        <v>102</v>
      </c>
      <c r="Q39" s="16"/>
      <c r="R39" s="16"/>
    </row>
    <row r="40" spans="1:27" ht="16.5" x14ac:dyDescent="0.25">
      <c r="A40" s="34" t="s">
        <v>80</v>
      </c>
      <c r="B40" s="34" t="s">
        <v>81</v>
      </c>
      <c r="C40" s="34" t="s">
        <v>82</v>
      </c>
      <c r="D40" s="34">
        <v>5</v>
      </c>
      <c r="E40" s="18" t="s">
        <v>83</v>
      </c>
      <c r="Q40" s="15">
        <f>Q4-Q22</f>
        <v>10</v>
      </c>
      <c r="R40" s="15">
        <f t="shared" ref="R40:S40" si="51">R4-R22</f>
        <v>10</v>
      </c>
      <c r="S40" s="15">
        <f t="shared" si="51"/>
        <v>7</v>
      </c>
      <c r="T40" s="15">
        <f>T4-T22</f>
        <v>5</v>
      </c>
      <c r="U40" s="15">
        <f>T40</f>
        <v>5</v>
      </c>
      <c r="W40" s="35">
        <f>W4-W22</f>
        <v>7.8000000000000114</v>
      </c>
      <c r="X40" s="35">
        <f t="shared" ref="X40:Z40" si="52">X4-X22</f>
        <v>7.8000000000000114</v>
      </c>
      <c r="Y40" s="35">
        <f t="shared" si="52"/>
        <v>5.1999999999999886</v>
      </c>
      <c r="Z40" s="35">
        <f t="shared" si="52"/>
        <v>3.9000000000000057</v>
      </c>
      <c r="AA40" s="35">
        <f>Z40</f>
        <v>3.9000000000000057</v>
      </c>
    </row>
    <row r="41" spans="1:27" ht="16.5" x14ac:dyDescent="0.25">
      <c r="A41" s="32"/>
      <c r="B41" s="32"/>
      <c r="C41" s="32"/>
      <c r="D41" s="14"/>
      <c r="E41" s="36" t="s">
        <v>100</v>
      </c>
      <c r="Q41" s="15">
        <f t="shared" ref="Q41:T55" si="53">Q5-Q23</f>
        <v>10</v>
      </c>
      <c r="R41" s="15">
        <f t="shared" si="53"/>
        <v>10</v>
      </c>
      <c r="S41" s="15">
        <f t="shared" si="53"/>
        <v>6</v>
      </c>
      <c r="T41" s="15">
        <f t="shared" si="53"/>
        <v>5</v>
      </c>
      <c r="U41" s="15">
        <f t="shared" ref="U41:U55" si="54">T41</f>
        <v>5</v>
      </c>
      <c r="W41" s="35">
        <f t="shared" ref="W41:Z41" si="55">W5-W23</f>
        <v>7.8000000000000114</v>
      </c>
      <c r="X41" s="35">
        <f t="shared" si="55"/>
        <v>7.8000000000000114</v>
      </c>
      <c r="Y41" s="35">
        <f t="shared" si="55"/>
        <v>5.2000000000000455</v>
      </c>
      <c r="Z41" s="35">
        <f t="shared" si="55"/>
        <v>3.9000000000000057</v>
      </c>
      <c r="AA41" s="35">
        <f t="shared" ref="AA41:AA55" si="56">Z41</f>
        <v>3.9000000000000057</v>
      </c>
    </row>
    <row r="42" spans="1:27" ht="16.5" x14ac:dyDescent="0.25">
      <c r="A42" s="35" t="s">
        <v>80</v>
      </c>
      <c r="B42" s="32" t="s">
        <v>85</v>
      </c>
      <c r="C42" s="36" t="s">
        <v>93</v>
      </c>
      <c r="D42" s="32">
        <v>5</v>
      </c>
      <c r="E42" s="36" t="s">
        <v>83</v>
      </c>
      <c r="Q42" s="15">
        <f t="shared" si="53"/>
        <v>10</v>
      </c>
      <c r="R42" s="15">
        <f t="shared" si="53"/>
        <v>10</v>
      </c>
      <c r="S42" s="15">
        <f t="shared" si="53"/>
        <v>7</v>
      </c>
      <c r="T42" s="15">
        <f t="shared" si="53"/>
        <v>5</v>
      </c>
      <c r="U42" s="15">
        <f t="shared" si="54"/>
        <v>5</v>
      </c>
      <c r="W42" s="35">
        <f t="shared" ref="W42:Z42" si="57">W6-W24</f>
        <v>7.8000000000000114</v>
      </c>
      <c r="X42" s="35">
        <f t="shared" si="57"/>
        <v>7.8000000000000114</v>
      </c>
      <c r="Y42" s="35">
        <f t="shared" si="57"/>
        <v>5.2000000000000455</v>
      </c>
      <c r="Z42" s="35">
        <f t="shared" si="57"/>
        <v>3.8999999999999773</v>
      </c>
      <c r="AA42" s="35">
        <f t="shared" si="56"/>
        <v>3.8999999999999773</v>
      </c>
    </row>
    <row r="43" spans="1:27" ht="16.5" x14ac:dyDescent="0.25">
      <c r="A43" s="32"/>
      <c r="B43" s="32"/>
      <c r="C43" s="38"/>
      <c r="D43" s="14"/>
      <c r="E43" s="36" t="s">
        <v>84</v>
      </c>
      <c r="Q43" s="15">
        <f t="shared" si="53"/>
        <v>10</v>
      </c>
      <c r="R43" s="15">
        <f t="shared" si="53"/>
        <v>10</v>
      </c>
      <c r="S43" s="15">
        <f t="shared" si="53"/>
        <v>6</v>
      </c>
      <c r="T43" s="15">
        <f t="shared" si="53"/>
        <v>5</v>
      </c>
      <c r="U43" s="15">
        <f t="shared" si="54"/>
        <v>5</v>
      </c>
      <c r="W43" s="35">
        <f t="shared" ref="W43:Z43" si="58">W7-W25</f>
        <v>7.8000000000000682</v>
      </c>
      <c r="X43" s="35">
        <f t="shared" si="58"/>
        <v>7.8000000000000114</v>
      </c>
      <c r="Y43" s="35">
        <f t="shared" si="58"/>
        <v>5.2000000000000455</v>
      </c>
      <c r="Z43" s="35">
        <f t="shared" si="58"/>
        <v>3.8999999999999773</v>
      </c>
      <c r="AA43" s="35">
        <f t="shared" si="56"/>
        <v>3.8999999999999773</v>
      </c>
    </row>
    <row r="44" spans="1:27" ht="16.5" x14ac:dyDescent="0.25">
      <c r="A44" s="35" t="s">
        <v>80</v>
      </c>
      <c r="B44" s="32" t="s">
        <v>86</v>
      </c>
      <c r="C44" s="36" t="s">
        <v>94</v>
      </c>
      <c r="D44" s="32">
        <v>6</v>
      </c>
      <c r="E44" s="36" t="s">
        <v>83</v>
      </c>
      <c r="Q44" s="15">
        <f t="shared" si="53"/>
        <v>40</v>
      </c>
      <c r="R44" s="15">
        <f t="shared" si="53"/>
        <v>20</v>
      </c>
      <c r="S44" s="15">
        <f t="shared" si="53"/>
        <v>13</v>
      </c>
      <c r="T44" s="15">
        <f t="shared" si="53"/>
        <v>10</v>
      </c>
      <c r="U44" s="15">
        <f t="shared" si="54"/>
        <v>10</v>
      </c>
      <c r="W44" s="35">
        <f t="shared" ref="W44:Z44" si="59">W8-W26</f>
        <v>31.200000000000045</v>
      </c>
      <c r="X44" s="35">
        <f t="shared" si="59"/>
        <v>15.600000000000023</v>
      </c>
      <c r="Y44" s="35">
        <f t="shared" si="59"/>
        <v>10.400000000000034</v>
      </c>
      <c r="Z44" s="35">
        <f t="shared" si="59"/>
        <v>7.8000000000000114</v>
      </c>
      <c r="AA44" s="35">
        <f t="shared" si="56"/>
        <v>7.8000000000000114</v>
      </c>
    </row>
    <row r="45" spans="1:27" ht="16.5" x14ac:dyDescent="0.25">
      <c r="A45" s="35"/>
      <c r="B45" s="32"/>
      <c r="C45" s="36"/>
      <c r="D45" s="32"/>
      <c r="E45" s="36" t="s">
        <v>84</v>
      </c>
      <c r="Q45" s="15">
        <f t="shared" si="53"/>
        <v>40</v>
      </c>
      <c r="R45" s="15">
        <f t="shared" si="53"/>
        <v>20</v>
      </c>
      <c r="S45" s="15">
        <f t="shared" si="53"/>
        <v>13</v>
      </c>
      <c r="T45" s="15">
        <f t="shared" si="53"/>
        <v>10</v>
      </c>
      <c r="U45" s="15">
        <f t="shared" si="54"/>
        <v>10</v>
      </c>
      <c r="W45" s="35">
        <f t="shared" ref="W45:Z45" si="60">W9-W27</f>
        <v>31.200000000000045</v>
      </c>
      <c r="X45" s="35">
        <f t="shared" si="60"/>
        <v>15.600000000000023</v>
      </c>
      <c r="Y45" s="35">
        <f t="shared" si="60"/>
        <v>10.400000000000034</v>
      </c>
      <c r="Z45" s="35">
        <f t="shared" si="60"/>
        <v>7.8000000000000114</v>
      </c>
      <c r="AA45" s="35">
        <f t="shared" si="56"/>
        <v>7.8000000000000114</v>
      </c>
    </row>
    <row r="46" spans="1:27" ht="16.5" x14ac:dyDescent="0.25">
      <c r="A46" s="35" t="s">
        <v>80</v>
      </c>
      <c r="B46" s="32" t="s">
        <v>87</v>
      </c>
      <c r="C46" s="36" t="s">
        <v>95</v>
      </c>
      <c r="D46" s="32">
        <v>6</v>
      </c>
      <c r="E46" s="36" t="s">
        <v>83</v>
      </c>
      <c r="Q46" s="15">
        <f t="shared" si="53"/>
        <v>40</v>
      </c>
      <c r="R46" s="15">
        <f t="shared" si="53"/>
        <v>20</v>
      </c>
      <c r="S46" s="15">
        <f t="shared" si="53"/>
        <v>13</v>
      </c>
      <c r="T46" s="15">
        <f t="shared" si="53"/>
        <v>10</v>
      </c>
      <c r="U46" s="15">
        <f t="shared" si="54"/>
        <v>10</v>
      </c>
      <c r="W46" s="35">
        <f t="shared" ref="W46:Z46" si="61">W10-W28</f>
        <v>31.200000000000045</v>
      </c>
      <c r="X46" s="35">
        <f t="shared" si="61"/>
        <v>15.600000000000023</v>
      </c>
      <c r="Y46" s="35">
        <f t="shared" si="61"/>
        <v>10.400000000000034</v>
      </c>
      <c r="Z46" s="35">
        <f t="shared" si="61"/>
        <v>7.8000000000000114</v>
      </c>
      <c r="AA46" s="35">
        <f t="shared" si="56"/>
        <v>7.8000000000000114</v>
      </c>
    </row>
    <row r="47" spans="1:27" ht="16.5" x14ac:dyDescent="0.25">
      <c r="A47" s="35"/>
      <c r="B47" s="32"/>
      <c r="C47" s="36"/>
      <c r="D47" s="32"/>
      <c r="E47" s="36" t="s">
        <v>84</v>
      </c>
      <c r="Q47" s="15">
        <f t="shared" si="53"/>
        <v>40</v>
      </c>
      <c r="R47" s="15">
        <f t="shared" si="53"/>
        <v>20</v>
      </c>
      <c r="S47" s="15">
        <f t="shared" si="53"/>
        <v>13</v>
      </c>
      <c r="T47" s="15">
        <f t="shared" si="53"/>
        <v>10</v>
      </c>
      <c r="U47" s="15">
        <f t="shared" si="54"/>
        <v>10</v>
      </c>
      <c r="W47" s="35">
        <f t="shared" ref="W47:Z47" si="62">W11-W29</f>
        <v>31.200000000000045</v>
      </c>
      <c r="X47" s="35">
        <f t="shared" si="62"/>
        <v>15.600000000000023</v>
      </c>
      <c r="Y47" s="35">
        <f t="shared" si="62"/>
        <v>10.400000000000034</v>
      </c>
      <c r="Z47" s="35">
        <f t="shared" si="62"/>
        <v>7.8000000000000114</v>
      </c>
      <c r="AA47" s="35">
        <f t="shared" si="56"/>
        <v>7.8000000000000114</v>
      </c>
    </row>
    <row r="48" spans="1:27" ht="16.5" x14ac:dyDescent="0.25">
      <c r="A48" s="35" t="s">
        <v>80</v>
      </c>
      <c r="B48" s="32" t="s">
        <v>88</v>
      </c>
      <c r="C48" s="36" t="s">
        <v>96</v>
      </c>
      <c r="D48" s="32">
        <v>6</v>
      </c>
      <c r="E48" s="36" t="s">
        <v>83</v>
      </c>
      <c r="Q48" s="15">
        <f t="shared" si="53"/>
        <v>40</v>
      </c>
      <c r="R48" s="15">
        <f t="shared" si="53"/>
        <v>10</v>
      </c>
      <c r="S48" s="15">
        <f t="shared" si="53"/>
        <v>7</v>
      </c>
      <c r="T48" s="15">
        <f t="shared" si="53"/>
        <v>5</v>
      </c>
      <c r="U48" s="15">
        <f t="shared" si="54"/>
        <v>5</v>
      </c>
      <c r="W48" s="35">
        <f t="shared" ref="W48:Z48" si="63">W12-W30</f>
        <v>31.200000000000045</v>
      </c>
      <c r="X48" s="35">
        <f t="shared" si="63"/>
        <v>7.8000000000000114</v>
      </c>
      <c r="Y48" s="35">
        <f t="shared" si="63"/>
        <v>5.2000000000000455</v>
      </c>
      <c r="Z48" s="35">
        <f t="shared" si="63"/>
        <v>3.9000000000000341</v>
      </c>
      <c r="AA48" s="35">
        <f t="shared" si="56"/>
        <v>3.9000000000000341</v>
      </c>
    </row>
    <row r="49" spans="1:27" ht="16.5" x14ac:dyDescent="0.25">
      <c r="A49" s="35"/>
      <c r="B49" s="32"/>
      <c r="C49" s="36"/>
      <c r="D49" s="32"/>
      <c r="E49" s="36" t="s">
        <v>84</v>
      </c>
      <c r="Q49" s="15">
        <f t="shared" si="53"/>
        <v>40</v>
      </c>
      <c r="R49" s="15">
        <f t="shared" si="53"/>
        <v>10</v>
      </c>
      <c r="S49" s="15">
        <f t="shared" si="53"/>
        <v>7</v>
      </c>
      <c r="T49" s="15">
        <f t="shared" si="53"/>
        <v>5</v>
      </c>
      <c r="U49" s="15">
        <f t="shared" si="54"/>
        <v>5</v>
      </c>
      <c r="W49" s="35">
        <f t="shared" ref="W49:Z49" si="64">W13-W31</f>
        <v>31.200000000000045</v>
      </c>
      <c r="X49" s="35">
        <f t="shared" si="64"/>
        <v>7.8000000000000114</v>
      </c>
      <c r="Y49" s="35">
        <f t="shared" si="64"/>
        <v>5.2000000000000455</v>
      </c>
      <c r="Z49" s="35">
        <f t="shared" si="64"/>
        <v>3.9000000000000341</v>
      </c>
      <c r="AA49" s="35">
        <f t="shared" si="56"/>
        <v>3.9000000000000341</v>
      </c>
    </row>
    <row r="50" spans="1:27" ht="16.5" x14ac:dyDescent="0.25">
      <c r="A50" s="35" t="s">
        <v>80</v>
      </c>
      <c r="B50" s="32" t="s">
        <v>89</v>
      </c>
      <c r="C50" s="36" t="s">
        <v>97</v>
      </c>
      <c r="D50" s="32">
        <v>6</v>
      </c>
      <c r="E50" s="36" t="s">
        <v>83</v>
      </c>
      <c r="Q50" s="15">
        <f t="shared" si="53"/>
        <v>40</v>
      </c>
      <c r="R50" s="15">
        <f t="shared" si="53"/>
        <v>10</v>
      </c>
      <c r="S50" s="15">
        <f t="shared" si="53"/>
        <v>7</v>
      </c>
      <c r="T50" s="15">
        <f t="shared" si="53"/>
        <v>5</v>
      </c>
      <c r="U50" s="15">
        <f t="shared" si="54"/>
        <v>5</v>
      </c>
      <c r="W50" s="35">
        <f t="shared" ref="W50:Z50" si="65">W14-W32</f>
        <v>31.200000000000045</v>
      </c>
      <c r="X50" s="35">
        <f t="shared" si="65"/>
        <v>7.8000000000000114</v>
      </c>
      <c r="Y50" s="35">
        <f t="shared" si="65"/>
        <v>5.2000000000000455</v>
      </c>
      <c r="Z50" s="35">
        <f t="shared" si="65"/>
        <v>3.9000000000000341</v>
      </c>
      <c r="AA50" s="35">
        <f t="shared" si="56"/>
        <v>3.9000000000000341</v>
      </c>
    </row>
    <row r="51" spans="1:27" ht="16.5" x14ac:dyDescent="0.25">
      <c r="A51" s="35"/>
      <c r="B51" s="32"/>
      <c r="C51" s="36"/>
      <c r="D51" s="32"/>
      <c r="E51" s="36" t="s">
        <v>84</v>
      </c>
      <c r="Q51" s="15">
        <f t="shared" si="53"/>
        <v>40</v>
      </c>
      <c r="R51" s="15">
        <f t="shared" si="53"/>
        <v>10</v>
      </c>
      <c r="S51" s="15">
        <f t="shared" si="53"/>
        <v>7</v>
      </c>
      <c r="T51" s="15">
        <f t="shared" si="53"/>
        <v>5</v>
      </c>
      <c r="U51" s="15">
        <f t="shared" si="54"/>
        <v>5</v>
      </c>
      <c r="W51" s="35">
        <f t="shared" ref="W51:Z51" si="66">W15-W33</f>
        <v>31.200000000000045</v>
      </c>
      <c r="X51" s="35">
        <f t="shared" si="66"/>
        <v>7.8000000000000114</v>
      </c>
      <c r="Y51" s="35">
        <f t="shared" si="66"/>
        <v>5.2000000000000455</v>
      </c>
      <c r="Z51" s="35">
        <f t="shared" si="66"/>
        <v>3.9000000000000341</v>
      </c>
      <c r="AA51" s="35">
        <f t="shared" si="56"/>
        <v>3.9000000000000341</v>
      </c>
    </row>
    <row r="52" spans="1:27" ht="16.5" x14ac:dyDescent="0.25">
      <c r="A52" s="35" t="s">
        <v>80</v>
      </c>
      <c r="B52" s="32" t="s">
        <v>90</v>
      </c>
      <c r="C52" s="36" t="s">
        <v>98</v>
      </c>
      <c r="D52" s="32">
        <v>7</v>
      </c>
      <c r="E52" s="36" t="s">
        <v>91</v>
      </c>
      <c r="Q52" s="15">
        <f t="shared" si="53"/>
        <v>50</v>
      </c>
      <c r="R52" s="15">
        <f t="shared" si="53"/>
        <v>20</v>
      </c>
      <c r="S52" s="15">
        <f t="shared" si="53"/>
        <v>13</v>
      </c>
      <c r="T52" s="15">
        <f t="shared" si="53"/>
        <v>10</v>
      </c>
      <c r="U52" s="15">
        <f t="shared" si="54"/>
        <v>10</v>
      </c>
      <c r="W52" s="35">
        <f t="shared" ref="W52:Z52" si="67">W16-W34</f>
        <v>39</v>
      </c>
      <c r="X52" s="35">
        <f t="shared" si="67"/>
        <v>15.599999999999966</v>
      </c>
      <c r="Y52" s="35">
        <f t="shared" si="67"/>
        <v>10.39999999999992</v>
      </c>
      <c r="Z52" s="35">
        <f t="shared" si="67"/>
        <v>7.7999999999999545</v>
      </c>
      <c r="AA52" s="35">
        <f>Z52</f>
        <v>7.7999999999999545</v>
      </c>
    </row>
    <row r="53" spans="1:27" ht="16.5" x14ac:dyDescent="0.25">
      <c r="A53" s="35"/>
      <c r="B53" s="32"/>
      <c r="C53" s="36"/>
      <c r="D53" s="32"/>
      <c r="E53" s="36" t="s">
        <v>84</v>
      </c>
      <c r="Q53" s="15">
        <f t="shared" si="53"/>
        <v>50</v>
      </c>
      <c r="R53" s="15">
        <f t="shared" si="53"/>
        <v>20</v>
      </c>
      <c r="S53" s="15">
        <f t="shared" si="53"/>
        <v>13</v>
      </c>
      <c r="T53" s="15">
        <f t="shared" si="53"/>
        <v>10</v>
      </c>
      <c r="U53" s="15">
        <f t="shared" si="54"/>
        <v>10</v>
      </c>
      <c r="W53" s="35">
        <f t="shared" ref="W53:Z53" si="68">W17-W35</f>
        <v>39</v>
      </c>
      <c r="X53" s="35">
        <f t="shared" si="68"/>
        <v>15.599999999999966</v>
      </c>
      <c r="Y53" s="35">
        <f t="shared" si="68"/>
        <v>10.39999999999992</v>
      </c>
      <c r="Z53" s="35">
        <f t="shared" si="68"/>
        <v>7.7999999999999545</v>
      </c>
      <c r="AA53" s="35">
        <f t="shared" si="56"/>
        <v>7.7999999999999545</v>
      </c>
    </row>
    <row r="54" spans="1:27" ht="16.5" x14ac:dyDescent="0.25">
      <c r="A54" s="35" t="s">
        <v>80</v>
      </c>
      <c r="B54" s="32" t="s">
        <v>92</v>
      </c>
      <c r="C54" s="36" t="s">
        <v>99</v>
      </c>
      <c r="D54" s="32">
        <v>7</v>
      </c>
      <c r="E54" s="36" t="s">
        <v>91</v>
      </c>
      <c r="Q54" s="15">
        <f t="shared" si="53"/>
        <v>50</v>
      </c>
      <c r="R54" s="15">
        <f t="shared" si="53"/>
        <v>20</v>
      </c>
      <c r="S54" s="15">
        <f>S18-S36</f>
        <v>13</v>
      </c>
      <c r="T54" s="15">
        <f t="shared" si="53"/>
        <v>10</v>
      </c>
      <c r="U54" s="15">
        <f t="shared" si="54"/>
        <v>10</v>
      </c>
      <c r="W54" s="35">
        <f t="shared" ref="W54:Y54" si="69">W18-W36</f>
        <v>59</v>
      </c>
      <c r="X54" s="35">
        <f t="shared" si="69"/>
        <v>15.599999999999966</v>
      </c>
      <c r="Y54" s="35">
        <f t="shared" si="69"/>
        <v>10.39999999999992</v>
      </c>
      <c r="Z54" s="35">
        <f>Z18-Z36</f>
        <v>7.7999999999999545</v>
      </c>
      <c r="AA54" s="35">
        <f t="shared" si="56"/>
        <v>7.7999999999999545</v>
      </c>
    </row>
    <row r="55" spans="1:27" ht="16.5" x14ac:dyDescent="0.25">
      <c r="A55" s="32"/>
      <c r="B55" s="32"/>
      <c r="C55" s="32"/>
      <c r="D55" s="32"/>
      <c r="E55" s="36" t="s">
        <v>84</v>
      </c>
      <c r="Q55" s="15">
        <f t="shared" si="53"/>
        <v>50</v>
      </c>
      <c r="R55" s="15">
        <f>R19-R37</f>
        <v>20</v>
      </c>
      <c r="S55" s="15">
        <f t="shared" ref="S55:T55" si="70">S19-S37</f>
        <v>13</v>
      </c>
      <c r="T55" s="15">
        <f t="shared" si="70"/>
        <v>10</v>
      </c>
      <c r="U55" s="15">
        <f t="shared" si="54"/>
        <v>10</v>
      </c>
      <c r="W55" s="35">
        <f t="shared" ref="W55:Z55" si="71">W19-W37</f>
        <v>39</v>
      </c>
      <c r="X55" s="35">
        <f t="shared" si="71"/>
        <v>15.599999999999909</v>
      </c>
      <c r="Y55" s="35">
        <f t="shared" si="71"/>
        <v>10.39999999999992</v>
      </c>
      <c r="Z55" s="35">
        <f t="shared" si="71"/>
        <v>7.7999999999999545</v>
      </c>
      <c r="AA55" s="35">
        <f t="shared" si="56"/>
        <v>7.7999999999999545</v>
      </c>
    </row>
    <row r="58" spans="1:27" ht="16.5" x14ac:dyDescent="0.25">
      <c r="A58" s="32" t="s">
        <v>105</v>
      </c>
      <c r="C58" s="41" t="s">
        <v>106</v>
      </c>
      <c r="D58" s="32">
        <v>4</v>
      </c>
      <c r="E58" s="41" t="s">
        <v>107</v>
      </c>
      <c r="G58">
        <v>539</v>
      </c>
      <c r="H58">
        <v>339</v>
      </c>
      <c r="I58">
        <v>219</v>
      </c>
      <c r="J58">
        <v>219</v>
      </c>
      <c r="L58" s="16">
        <f t="shared" ref="L58:L67" si="72">G58*0.78</f>
        <v>420.42</v>
      </c>
      <c r="M58" s="16">
        <f t="shared" ref="M58:M67" si="73">H58*0.78</f>
        <v>264.42</v>
      </c>
      <c r="N58" s="16">
        <f t="shared" ref="N58:N67" si="74">I58-10</f>
        <v>209</v>
      </c>
      <c r="O58" s="16">
        <f t="shared" ref="O58:O67" si="75">J58-10</f>
        <v>209</v>
      </c>
      <c r="Q58" s="15">
        <f t="shared" ref="Q58:Q67" si="76">G58</f>
        <v>539</v>
      </c>
      <c r="R58" s="35">
        <f t="shared" ref="R58:R67" si="77">H58</f>
        <v>339</v>
      </c>
      <c r="S58" s="35">
        <f t="shared" ref="S58:S67" si="78">ROUNDUP((H58*2+I58)/3,0)</f>
        <v>299</v>
      </c>
      <c r="T58" s="35">
        <f t="shared" ref="T58:T67" si="79">ROUNDUP((H58*2+I58+J58)/4,0)</f>
        <v>279</v>
      </c>
      <c r="U58" s="35">
        <v>119</v>
      </c>
      <c r="W58" s="15">
        <f t="shared" ref="W58:W67" si="80">L58</f>
        <v>420.42</v>
      </c>
      <c r="X58" s="15">
        <f t="shared" ref="X58:X67" si="81">M58</f>
        <v>264.42</v>
      </c>
      <c r="Y58" s="15">
        <f t="shared" ref="Y58:Y67" si="82">(M58*2+N58)/3</f>
        <v>245.94666666666669</v>
      </c>
      <c r="Z58" s="15">
        <f t="shared" ref="Z58:Z67" si="83">(M58*2+N58+O58)/4</f>
        <v>236.71</v>
      </c>
      <c r="AA58" s="35">
        <f t="shared" ref="AA58:AA67" si="84">U58-10</f>
        <v>109</v>
      </c>
    </row>
    <row r="59" spans="1:27" ht="16.5" x14ac:dyDescent="0.25">
      <c r="A59" s="32"/>
      <c r="B59" s="41"/>
      <c r="D59" s="32"/>
      <c r="E59" s="32" t="s">
        <v>109</v>
      </c>
      <c r="G59">
        <v>619</v>
      </c>
      <c r="H59">
        <v>379</v>
      </c>
      <c r="I59">
        <v>219</v>
      </c>
      <c r="J59">
        <v>219</v>
      </c>
      <c r="L59" s="16">
        <f t="shared" si="72"/>
        <v>482.82</v>
      </c>
      <c r="M59" s="16">
        <f t="shared" si="73"/>
        <v>295.62</v>
      </c>
      <c r="N59" s="16">
        <f t="shared" si="74"/>
        <v>209</v>
      </c>
      <c r="O59" s="16">
        <f t="shared" si="75"/>
        <v>209</v>
      </c>
      <c r="Q59" s="15">
        <f t="shared" si="76"/>
        <v>619</v>
      </c>
      <c r="R59" s="35">
        <f t="shared" si="77"/>
        <v>379</v>
      </c>
      <c r="S59" s="35">
        <f t="shared" si="78"/>
        <v>326</v>
      </c>
      <c r="T59" s="35">
        <f t="shared" si="79"/>
        <v>299</v>
      </c>
      <c r="U59" s="35">
        <v>119</v>
      </c>
      <c r="W59" s="15">
        <f t="shared" si="80"/>
        <v>482.82</v>
      </c>
      <c r="X59" s="15">
        <f t="shared" si="81"/>
        <v>295.62</v>
      </c>
      <c r="Y59" s="15">
        <f t="shared" si="82"/>
        <v>266.74666666666667</v>
      </c>
      <c r="Z59" s="15">
        <f t="shared" si="83"/>
        <v>252.31</v>
      </c>
      <c r="AA59" s="35">
        <f t="shared" si="84"/>
        <v>109</v>
      </c>
    </row>
    <row r="60" spans="1:27" ht="16.5" x14ac:dyDescent="0.25">
      <c r="A60" s="32"/>
      <c r="B60" s="41"/>
      <c r="D60" s="32"/>
      <c r="E60" s="32" t="s">
        <v>110</v>
      </c>
      <c r="G60">
        <v>709</v>
      </c>
      <c r="H60">
        <v>419</v>
      </c>
      <c r="I60">
        <v>219</v>
      </c>
      <c r="J60">
        <v>219</v>
      </c>
      <c r="L60" s="16">
        <f t="shared" si="72"/>
        <v>553.02</v>
      </c>
      <c r="M60" s="16">
        <f t="shared" si="73"/>
        <v>326.82</v>
      </c>
      <c r="N60" s="16">
        <f t="shared" si="74"/>
        <v>209</v>
      </c>
      <c r="O60" s="16">
        <f t="shared" si="75"/>
        <v>209</v>
      </c>
      <c r="Q60" s="15">
        <f t="shared" si="76"/>
        <v>709</v>
      </c>
      <c r="R60" s="35">
        <f t="shared" si="77"/>
        <v>419</v>
      </c>
      <c r="S60" s="35">
        <f t="shared" si="78"/>
        <v>353</v>
      </c>
      <c r="T60" s="35">
        <f t="shared" si="79"/>
        <v>319</v>
      </c>
      <c r="U60" s="35">
        <v>119</v>
      </c>
      <c r="W60" s="15">
        <f t="shared" si="80"/>
        <v>553.02</v>
      </c>
      <c r="X60" s="15">
        <f t="shared" si="81"/>
        <v>326.82</v>
      </c>
      <c r="Y60" s="15">
        <f t="shared" si="82"/>
        <v>287.54666666666668</v>
      </c>
      <c r="Z60" s="15">
        <f t="shared" si="83"/>
        <v>267.90999999999997</v>
      </c>
      <c r="AA60" s="35">
        <f t="shared" si="84"/>
        <v>109</v>
      </c>
    </row>
    <row r="61" spans="1:27" ht="16.5" x14ac:dyDescent="0.25">
      <c r="A61" s="32" t="s">
        <v>111</v>
      </c>
      <c r="C61" s="36" t="s">
        <v>112</v>
      </c>
      <c r="D61" s="32">
        <v>5</v>
      </c>
      <c r="E61" s="41" t="s">
        <v>107</v>
      </c>
      <c r="G61">
        <v>689</v>
      </c>
      <c r="H61">
        <v>409</v>
      </c>
      <c r="I61">
        <v>259</v>
      </c>
      <c r="J61">
        <v>259</v>
      </c>
      <c r="L61" s="16">
        <f t="shared" si="72"/>
        <v>537.42000000000007</v>
      </c>
      <c r="M61" s="16">
        <f t="shared" si="73"/>
        <v>319.02000000000004</v>
      </c>
      <c r="N61" s="16">
        <f t="shared" si="74"/>
        <v>249</v>
      </c>
      <c r="O61" s="16">
        <f t="shared" si="75"/>
        <v>249</v>
      </c>
      <c r="Q61" s="15">
        <f t="shared" si="76"/>
        <v>689</v>
      </c>
      <c r="R61" s="35">
        <f t="shared" si="77"/>
        <v>409</v>
      </c>
      <c r="S61" s="35">
        <f t="shared" si="78"/>
        <v>359</v>
      </c>
      <c r="T61" s="35">
        <f t="shared" si="79"/>
        <v>334</v>
      </c>
      <c r="U61" s="35">
        <v>129</v>
      </c>
      <c r="W61" s="15">
        <f t="shared" si="80"/>
        <v>537.42000000000007</v>
      </c>
      <c r="X61" s="15">
        <f t="shared" si="81"/>
        <v>319.02000000000004</v>
      </c>
      <c r="Y61" s="15">
        <f t="shared" si="82"/>
        <v>295.68</v>
      </c>
      <c r="Z61" s="15">
        <f t="shared" si="83"/>
        <v>284.01</v>
      </c>
      <c r="AA61" s="35">
        <f t="shared" si="84"/>
        <v>119</v>
      </c>
    </row>
    <row r="62" spans="1:27" ht="16.5" x14ac:dyDescent="0.25">
      <c r="A62" s="32"/>
      <c r="B62" s="36"/>
      <c r="D62" s="32"/>
      <c r="E62" s="32" t="s">
        <v>109</v>
      </c>
      <c r="G62">
        <v>809</v>
      </c>
      <c r="H62">
        <v>469</v>
      </c>
      <c r="I62">
        <v>259</v>
      </c>
      <c r="J62">
        <v>259</v>
      </c>
      <c r="L62" s="16">
        <f t="shared" si="72"/>
        <v>631.02</v>
      </c>
      <c r="M62" s="16">
        <f t="shared" si="73"/>
        <v>365.82</v>
      </c>
      <c r="N62" s="16">
        <f t="shared" si="74"/>
        <v>249</v>
      </c>
      <c r="O62" s="16">
        <f t="shared" si="75"/>
        <v>249</v>
      </c>
      <c r="Q62" s="15">
        <f t="shared" si="76"/>
        <v>809</v>
      </c>
      <c r="R62" s="35">
        <f t="shared" si="77"/>
        <v>469</v>
      </c>
      <c r="S62" s="35">
        <f t="shared" si="78"/>
        <v>399</v>
      </c>
      <c r="T62" s="35">
        <f t="shared" si="79"/>
        <v>364</v>
      </c>
      <c r="U62" s="35">
        <v>129</v>
      </c>
      <c r="W62" s="15">
        <f t="shared" si="80"/>
        <v>631.02</v>
      </c>
      <c r="X62" s="15">
        <f t="shared" si="81"/>
        <v>365.82</v>
      </c>
      <c r="Y62" s="15">
        <f t="shared" si="82"/>
        <v>326.88</v>
      </c>
      <c r="Z62" s="15">
        <f t="shared" si="83"/>
        <v>307.40999999999997</v>
      </c>
      <c r="AA62" s="35">
        <f t="shared" si="84"/>
        <v>119</v>
      </c>
    </row>
    <row r="63" spans="1:27" ht="16.5" x14ac:dyDescent="0.25">
      <c r="A63" s="32"/>
      <c r="B63" s="36"/>
      <c r="D63" s="32"/>
      <c r="E63" s="32" t="s">
        <v>110</v>
      </c>
      <c r="G63">
        <v>949</v>
      </c>
      <c r="H63">
        <v>539</v>
      </c>
      <c r="I63">
        <v>259</v>
      </c>
      <c r="J63">
        <v>259</v>
      </c>
      <c r="L63" s="16">
        <f t="shared" si="72"/>
        <v>740.22</v>
      </c>
      <c r="M63" s="16">
        <f t="shared" si="73"/>
        <v>420.42</v>
      </c>
      <c r="N63" s="16">
        <f t="shared" si="74"/>
        <v>249</v>
      </c>
      <c r="O63" s="16">
        <f t="shared" si="75"/>
        <v>249</v>
      </c>
      <c r="Q63" s="15">
        <f t="shared" si="76"/>
        <v>949</v>
      </c>
      <c r="R63" s="35">
        <f t="shared" si="77"/>
        <v>539</v>
      </c>
      <c r="S63" s="35">
        <f t="shared" si="78"/>
        <v>446</v>
      </c>
      <c r="T63" s="35">
        <f t="shared" si="79"/>
        <v>399</v>
      </c>
      <c r="U63" s="35">
        <v>129</v>
      </c>
      <c r="W63" s="15">
        <f t="shared" si="80"/>
        <v>740.22</v>
      </c>
      <c r="X63" s="15">
        <f t="shared" si="81"/>
        <v>420.42</v>
      </c>
      <c r="Y63" s="15">
        <f t="shared" si="82"/>
        <v>363.28000000000003</v>
      </c>
      <c r="Z63" s="15">
        <f t="shared" si="83"/>
        <v>334.71000000000004</v>
      </c>
      <c r="AA63" s="35">
        <f t="shared" si="84"/>
        <v>119</v>
      </c>
    </row>
    <row r="64" spans="1:27" ht="16.5" x14ac:dyDescent="0.25">
      <c r="A64" s="32" t="s">
        <v>113</v>
      </c>
      <c r="C64" s="41" t="s">
        <v>114</v>
      </c>
      <c r="D64" s="32">
        <v>6</v>
      </c>
      <c r="E64" s="41" t="s">
        <v>107</v>
      </c>
      <c r="G64">
        <v>839</v>
      </c>
      <c r="H64">
        <v>479</v>
      </c>
      <c r="I64">
        <v>299</v>
      </c>
      <c r="J64">
        <v>299</v>
      </c>
      <c r="L64" s="16">
        <f t="shared" si="72"/>
        <v>654.42000000000007</v>
      </c>
      <c r="M64" s="16">
        <f t="shared" si="73"/>
        <v>373.62</v>
      </c>
      <c r="N64" s="16">
        <f t="shared" si="74"/>
        <v>289</v>
      </c>
      <c r="O64" s="16">
        <f t="shared" si="75"/>
        <v>289</v>
      </c>
      <c r="Q64" s="15">
        <f t="shared" si="76"/>
        <v>839</v>
      </c>
      <c r="R64" s="35">
        <f t="shared" si="77"/>
        <v>479</v>
      </c>
      <c r="S64" s="35">
        <f t="shared" si="78"/>
        <v>419</v>
      </c>
      <c r="T64" s="35">
        <f t="shared" si="79"/>
        <v>389</v>
      </c>
      <c r="U64" s="35">
        <v>149</v>
      </c>
      <c r="W64" s="15">
        <f t="shared" si="80"/>
        <v>654.42000000000007</v>
      </c>
      <c r="X64" s="15">
        <f t="shared" si="81"/>
        <v>373.62</v>
      </c>
      <c r="Y64" s="15">
        <f t="shared" si="82"/>
        <v>345.41333333333336</v>
      </c>
      <c r="Z64" s="15">
        <f t="shared" si="83"/>
        <v>331.31</v>
      </c>
      <c r="AA64" s="35">
        <f t="shared" si="84"/>
        <v>139</v>
      </c>
    </row>
    <row r="65" spans="1:27" x14ac:dyDescent="0.25">
      <c r="A65" s="32"/>
      <c r="B65" s="32"/>
      <c r="C65" s="32"/>
      <c r="D65" s="32"/>
      <c r="E65" s="32" t="s">
        <v>108</v>
      </c>
      <c r="G65">
        <v>2199</v>
      </c>
      <c r="H65">
        <v>1159</v>
      </c>
      <c r="I65">
        <v>339</v>
      </c>
      <c r="J65">
        <v>339</v>
      </c>
      <c r="L65" s="16">
        <f t="shared" si="72"/>
        <v>1715.22</v>
      </c>
      <c r="M65" s="16">
        <f t="shared" si="73"/>
        <v>904.02</v>
      </c>
      <c r="N65" s="16">
        <f t="shared" si="74"/>
        <v>329</v>
      </c>
      <c r="O65" s="16">
        <f t="shared" si="75"/>
        <v>329</v>
      </c>
      <c r="Q65" s="15">
        <f t="shared" si="76"/>
        <v>2199</v>
      </c>
      <c r="R65" s="35">
        <f t="shared" si="77"/>
        <v>1159</v>
      </c>
      <c r="S65" s="35">
        <f t="shared" si="78"/>
        <v>886</v>
      </c>
      <c r="T65" s="35">
        <f t="shared" si="79"/>
        <v>749</v>
      </c>
      <c r="U65" s="35">
        <v>149</v>
      </c>
      <c r="W65" s="15">
        <f t="shared" si="80"/>
        <v>1715.22</v>
      </c>
      <c r="X65" s="15">
        <f t="shared" si="81"/>
        <v>904.02</v>
      </c>
      <c r="Y65" s="15">
        <f t="shared" si="82"/>
        <v>712.34666666666669</v>
      </c>
      <c r="Z65" s="15">
        <f t="shared" si="83"/>
        <v>616.51</v>
      </c>
      <c r="AA65" s="35">
        <f t="shared" si="84"/>
        <v>139</v>
      </c>
    </row>
    <row r="66" spans="1:27" x14ac:dyDescent="0.25">
      <c r="A66" s="32"/>
      <c r="B66" s="32"/>
      <c r="C66" s="32"/>
      <c r="D66" s="32"/>
      <c r="E66" s="32" t="s">
        <v>109</v>
      </c>
      <c r="G66">
        <v>999</v>
      </c>
      <c r="H66">
        <v>559</v>
      </c>
      <c r="I66">
        <v>299</v>
      </c>
      <c r="J66">
        <v>299</v>
      </c>
      <c r="L66" s="16">
        <f t="shared" si="72"/>
        <v>779.22</v>
      </c>
      <c r="M66" s="16">
        <f t="shared" si="73"/>
        <v>436.02000000000004</v>
      </c>
      <c r="N66" s="16">
        <f t="shared" si="74"/>
        <v>289</v>
      </c>
      <c r="O66" s="16">
        <f t="shared" si="75"/>
        <v>289</v>
      </c>
      <c r="Q66" s="15">
        <f t="shared" si="76"/>
        <v>999</v>
      </c>
      <c r="R66" s="35">
        <f t="shared" si="77"/>
        <v>559</v>
      </c>
      <c r="S66" s="35">
        <f t="shared" si="78"/>
        <v>473</v>
      </c>
      <c r="T66" s="35">
        <f t="shared" si="79"/>
        <v>429</v>
      </c>
      <c r="U66" s="35">
        <v>149</v>
      </c>
      <c r="W66" s="15">
        <f t="shared" si="80"/>
        <v>779.22</v>
      </c>
      <c r="X66" s="15">
        <f t="shared" si="81"/>
        <v>436.02000000000004</v>
      </c>
      <c r="Y66" s="15">
        <f t="shared" si="82"/>
        <v>387.01333333333332</v>
      </c>
      <c r="Z66" s="15">
        <f t="shared" si="83"/>
        <v>362.51</v>
      </c>
      <c r="AA66" s="35">
        <f t="shared" si="84"/>
        <v>139</v>
      </c>
    </row>
    <row r="67" spans="1:27" x14ac:dyDescent="0.25">
      <c r="A67" s="32"/>
      <c r="B67" s="32"/>
      <c r="C67" s="32"/>
      <c r="D67" s="32"/>
      <c r="E67" s="32" t="s">
        <v>110</v>
      </c>
      <c r="G67">
        <v>1189</v>
      </c>
      <c r="H67">
        <v>659</v>
      </c>
      <c r="I67">
        <v>299</v>
      </c>
      <c r="J67">
        <v>299</v>
      </c>
      <c r="L67" s="16">
        <f t="shared" si="72"/>
        <v>927.42000000000007</v>
      </c>
      <c r="M67" s="16">
        <f t="shared" si="73"/>
        <v>514.02</v>
      </c>
      <c r="N67" s="16">
        <f t="shared" si="74"/>
        <v>289</v>
      </c>
      <c r="O67" s="16">
        <f t="shared" si="75"/>
        <v>289</v>
      </c>
      <c r="Q67" s="15">
        <f t="shared" si="76"/>
        <v>1189</v>
      </c>
      <c r="R67" s="35">
        <f t="shared" si="77"/>
        <v>659</v>
      </c>
      <c r="S67" s="35">
        <f t="shared" si="78"/>
        <v>539</v>
      </c>
      <c r="T67" s="35">
        <f t="shared" si="79"/>
        <v>479</v>
      </c>
      <c r="U67" s="35">
        <v>149</v>
      </c>
      <c r="W67" s="15">
        <f t="shared" si="80"/>
        <v>927.42000000000007</v>
      </c>
      <c r="X67" s="15">
        <f t="shared" si="81"/>
        <v>514.02</v>
      </c>
      <c r="Y67" s="15">
        <f t="shared" si="82"/>
        <v>439.01333333333332</v>
      </c>
      <c r="Z67" s="15">
        <f t="shared" si="83"/>
        <v>401.51</v>
      </c>
      <c r="AA67" s="35">
        <f t="shared" si="84"/>
        <v>139</v>
      </c>
    </row>
    <row r="70" spans="1:27" x14ac:dyDescent="0.25">
      <c r="A70" s="35" t="s">
        <v>123</v>
      </c>
      <c r="Q70" s="35">
        <f>ROUNDUP(W70*1.4,0)</f>
        <v>139</v>
      </c>
      <c r="R70" s="35">
        <f t="shared" ref="R70:U70" si="85">ROUNDUP(X70*1.4,0)</f>
        <v>70</v>
      </c>
      <c r="S70" s="35">
        <f t="shared" si="85"/>
        <v>56</v>
      </c>
      <c r="T70" s="35">
        <f t="shared" si="85"/>
        <v>49</v>
      </c>
      <c r="U70" s="35">
        <f t="shared" si="85"/>
        <v>56</v>
      </c>
      <c r="W70" s="35">
        <v>99</v>
      </c>
      <c r="X70" s="35">
        <f>W70/2</f>
        <v>49.5</v>
      </c>
      <c r="Y70" s="35">
        <f>119/3</f>
        <v>39.666666666666664</v>
      </c>
      <c r="Z70" s="35">
        <f>139/4</f>
        <v>34.75</v>
      </c>
      <c r="AA70" s="35">
        <f>Y70</f>
        <v>39.666666666666664</v>
      </c>
    </row>
    <row r="71" spans="1:27" s="32" customFormat="1" x14ac:dyDescent="0.25">
      <c r="A71" s="34"/>
      <c r="Q71" s="35"/>
      <c r="R71" s="35"/>
      <c r="S71" s="35"/>
      <c r="T71" s="35"/>
      <c r="U71" s="35"/>
      <c r="W71" s="35"/>
      <c r="X71" s="35"/>
      <c r="Y71" s="35"/>
      <c r="Z71" s="35"/>
      <c r="AA71" s="35"/>
    </row>
    <row r="72" spans="1:27" s="32" customFormat="1" x14ac:dyDescent="0.25">
      <c r="A72" s="34"/>
      <c r="Q72" s="35"/>
      <c r="R72" s="35"/>
      <c r="S72" s="35"/>
      <c r="T72" s="35"/>
      <c r="U72" s="35"/>
      <c r="W72" s="35"/>
      <c r="X72" s="35"/>
      <c r="Y72" s="35"/>
      <c r="Z72" s="35"/>
      <c r="AA72" s="35"/>
    </row>
    <row r="73" spans="1:27" x14ac:dyDescent="0.25">
      <c r="D73" t="s">
        <v>8</v>
      </c>
    </row>
    <row r="74" spans="1:27" x14ac:dyDescent="0.25">
      <c r="A74" t="s">
        <v>122</v>
      </c>
      <c r="D74" t="s">
        <v>120</v>
      </c>
      <c r="E74" t="s">
        <v>79</v>
      </c>
    </row>
    <row r="75" spans="1:27" x14ac:dyDescent="0.25">
      <c r="A75" s="32" t="s">
        <v>115</v>
      </c>
      <c r="D75" s="35">
        <v>48.95</v>
      </c>
      <c r="E75" s="35">
        <v>24.95</v>
      </c>
    </row>
    <row r="76" spans="1:27" x14ac:dyDescent="0.25">
      <c r="A76" s="32" t="s">
        <v>116</v>
      </c>
      <c r="D76" s="35">
        <v>207</v>
      </c>
      <c r="E76" s="35">
        <v>105</v>
      </c>
    </row>
    <row r="77" spans="1:27" x14ac:dyDescent="0.25">
      <c r="A77" s="32" t="s">
        <v>117</v>
      </c>
      <c r="D77" s="35">
        <v>299</v>
      </c>
      <c r="E77" s="35">
        <v>150</v>
      </c>
    </row>
    <row r="78" spans="1:27" x14ac:dyDescent="0.25">
      <c r="A78" s="32" t="s">
        <v>118</v>
      </c>
      <c r="D78" s="35">
        <v>276</v>
      </c>
      <c r="E78" s="35">
        <v>198</v>
      </c>
    </row>
    <row r="79" spans="1:27" x14ac:dyDescent="0.25">
      <c r="A79" s="32" t="s">
        <v>119</v>
      </c>
      <c r="D79" s="35">
        <v>159</v>
      </c>
      <c r="E79" s="35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加拿大</vt:lpstr>
      <vt:lpstr>加拿大冬季团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usitrip</dc:creator>
  <cp:lastModifiedBy>usitrip</cp:lastModifiedBy>
  <cp:lastPrinted>2013-04-22T21:42:55Z</cp:lastPrinted>
  <dcterms:created xsi:type="dcterms:W3CDTF">2013-04-10T21:12:42Z</dcterms:created>
  <dcterms:modified xsi:type="dcterms:W3CDTF">2013-11-15T20:35:43Z</dcterms:modified>
</cp:coreProperties>
</file>