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55" yWindow="450" windowWidth="27900" windowHeight="12570" activeTab="1"/>
  </bookViews>
  <sheets>
    <sheet name="Sheet2" sheetId="2" r:id="rId1"/>
    <sheet name="optional tour" sheetId="3" r:id="rId2"/>
  </sheets>
  <calcPr calcId="145621"/>
</workbook>
</file>

<file path=xl/calcChain.xml><?xml version="1.0" encoding="utf-8"?>
<calcChain xmlns="http://schemas.openxmlformats.org/spreadsheetml/2006/main">
  <c r="AN69" i="2" l="1"/>
  <c r="AM69" i="2"/>
  <c r="AH69" i="2"/>
  <c r="AN68" i="2"/>
  <c r="AJ68" i="2"/>
  <c r="AH68" i="2"/>
  <c r="AN67" i="2"/>
  <c r="AL67" i="2"/>
  <c r="AJ67" i="2"/>
  <c r="AH67" i="2"/>
  <c r="AN63" i="2"/>
  <c r="AL63" i="2"/>
  <c r="AK63" i="2"/>
  <c r="AH63" i="2"/>
  <c r="AN62" i="2"/>
  <c r="AM62" i="2"/>
  <c r="AH62" i="2"/>
  <c r="AN61" i="2"/>
  <c r="AK61" i="2"/>
  <c r="AJ61" i="2"/>
  <c r="AH61" i="2"/>
  <c r="M61" i="2"/>
  <c r="X61" i="2"/>
  <c r="R61" i="2"/>
  <c r="AN57" i="2"/>
  <c r="AM57" i="2"/>
  <c r="AL57" i="2"/>
  <c r="AH57" i="2"/>
  <c r="AN56" i="2"/>
  <c r="AH56" i="2"/>
  <c r="AN55" i="2"/>
  <c r="AK55" i="2"/>
  <c r="AH55" i="2"/>
  <c r="AN51" i="2"/>
  <c r="AM51" i="2"/>
  <c r="AL51" i="2"/>
  <c r="AH51" i="2"/>
  <c r="AN50" i="2"/>
  <c r="AH50" i="2"/>
  <c r="AN49" i="2"/>
  <c r="AK49" i="2"/>
  <c r="AJ49" i="2"/>
  <c r="AH49" i="2"/>
  <c r="AN45" i="2"/>
  <c r="AM45" i="2"/>
  <c r="AL45" i="2"/>
  <c r="AK45" i="2"/>
  <c r="AJ45" i="2"/>
  <c r="AH45" i="2"/>
  <c r="AN44" i="2"/>
  <c r="AM44" i="2"/>
  <c r="AL44" i="2"/>
  <c r="AH44" i="2"/>
  <c r="AN43" i="2"/>
  <c r="AK43" i="2"/>
  <c r="AH43" i="2"/>
  <c r="AN39" i="2"/>
  <c r="AH39" i="2"/>
  <c r="AG39" i="2"/>
  <c r="AE39" i="2"/>
  <c r="AN38" i="2"/>
  <c r="AK38" i="2"/>
  <c r="AH38" i="2"/>
  <c r="AG38" i="2"/>
  <c r="AN37" i="2"/>
  <c r="AM37" i="2"/>
  <c r="AL37" i="2"/>
  <c r="AH37" i="2"/>
  <c r="AE37" i="2"/>
  <c r="AN33" i="2"/>
  <c r="AM33" i="2"/>
  <c r="AL33" i="2"/>
  <c r="AH33" i="2"/>
  <c r="AG33" i="2"/>
  <c r="AF33" i="2"/>
  <c r="R33" i="2"/>
  <c r="AN32" i="2"/>
  <c r="AH32" i="2"/>
  <c r="AG32" i="2"/>
  <c r="AF32" i="2"/>
  <c r="AN31" i="2"/>
  <c r="AM31" i="2"/>
  <c r="AL31" i="2"/>
  <c r="AH31" i="2"/>
  <c r="AM26" i="2"/>
  <c r="AM27" i="2"/>
  <c r="AN27" i="2"/>
  <c r="AH27" i="2"/>
  <c r="AF27" i="2"/>
  <c r="AE27" i="2"/>
  <c r="AN26" i="2"/>
  <c r="AH26" i="2"/>
  <c r="AF26" i="2"/>
  <c r="AN25" i="2"/>
  <c r="AK25" i="2"/>
  <c r="AJ25" i="2"/>
  <c r="AH25" i="2"/>
  <c r="AN21" i="2"/>
  <c r="AM21" i="2"/>
  <c r="AL21" i="2"/>
  <c r="AH21" i="2"/>
  <c r="AN20" i="2"/>
  <c r="AL20" i="2"/>
  <c r="AK20" i="2"/>
  <c r="AH20" i="2"/>
  <c r="AN19" i="2"/>
  <c r="AM19" i="2"/>
  <c r="AH19" i="2"/>
  <c r="AN15" i="2"/>
  <c r="AH15" i="2"/>
  <c r="AN14" i="2"/>
  <c r="AM14" i="2"/>
  <c r="AH14" i="2"/>
  <c r="AM13" i="2"/>
  <c r="AN13" i="2"/>
  <c r="AK13" i="2"/>
  <c r="AH13" i="2"/>
  <c r="AN9" i="2"/>
  <c r="AM9" i="2"/>
  <c r="AL9" i="2"/>
  <c r="AK9" i="2"/>
  <c r="AJ9" i="2"/>
  <c r="AH9" i="2"/>
  <c r="AG9" i="2"/>
  <c r="AF9" i="2"/>
  <c r="AE9" i="2"/>
  <c r="AD9" i="2"/>
  <c r="AN8" i="2"/>
  <c r="AM8" i="2"/>
  <c r="AL8" i="2"/>
  <c r="AK8" i="2"/>
  <c r="AJ8" i="2"/>
  <c r="AH8" i="2"/>
  <c r="AG8" i="2"/>
  <c r="AF8" i="2"/>
  <c r="AE8" i="2"/>
  <c r="AD8" i="2"/>
  <c r="AN7" i="2"/>
  <c r="AM7" i="2"/>
  <c r="AL7" i="2"/>
  <c r="AK7" i="2"/>
  <c r="AJ7" i="2"/>
  <c r="AH7" i="2"/>
  <c r="AG7" i="2"/>
  <c r="AF7" i="2"/>
  <c r="AE7" i="2"/>
  <c r="AD7" i="2"/>
  <c r="R67" i="2"/>
  <c r="S67" i="2"/>
  <c r="T67" i="2"/>
  <c r="U67" i="2"/>
  <c r="V67" i="2"/>
  <c r="R68" i="2"/>
  <c r="S68" i="2"/>
  <c r="T68" i="2"/>
  <c r="U68" i="2"/>
  <c r="V68" i="2"/>
  <c r="R69" i="2"/>
  <c r="S69" i="2"/>
  <c r="T69" i="2"/>
  <c r="U69" i="2"/>
  <c r="V69" i="2"/>
  <c r="S61" i="2"/>
  <c r="T61" i="2"/>
  <c r="U61" i="2"/>
  <c r="V61" i="2"/>
  <c r="R62" i="2"/>
  <c r="S62" i="2"/>
  <c r="T62" i="2"/>
  <c r="U62" i="2"/>
  <c r="V62" i="2"/>
  <c r="R63" i="2"/>
  <c r="S63" i="2"/>
  <c r="T63" i="2"/>
  <c r="U63" i="2"/>
  <c r="V63" i="2"/>
  <c r="R55" i="2"/>
  <c r="S55" i="2"/>
  <c r="T55" i="2"/>
  <c r="U55" i="2"/>
  <c r="V55" i="2"/>
  <c r="R56" i="2"/>
  <c r="S56" i="2"/>
  <c r="T56" i="2"/>
  <c r="U56" i="2"/>
  <c r="V56" i="2"/>
  <c r="R57" i="2"/>
  <c r="S57" i="2"/>
  <c r="T57" i="2"/>
  <c r="U57" i="2"/>
  <c r="V57" i="2"/>
  <c r="R49" i="2"/>
  <c r="S49" i="2"/>
  <c r="T49" i="2"/>
  <c r="U49" i="2"/>
  <c r="V49" i="2"/>
  <c r="R50" i="2"/>
  <c r="S50" i="2"/>
  <c r="T50" i="2"/>
  <c r="U50" i="2"/>
  <c r="V50" i="2"/>
  <c r="R51" i="2"/>
  <c r="S51" i="2"/>
  <c r="T51" i="2"/>
  <c r="U51" i="2"/>
  <c r="V51" i="2"/>
  <c r="R43" i="2"/>
  <c r="S43" i="2"/>
  <c r="T43" i="2"/>
  <c r="U43" i="2"/>
  <c r="V43" i="2"/>
  <c r="R44" i="2"/>
  <c r="S44" i="2"/>
  <c r="T44" i="2"/>
  <c r="U44" i="2"/>
  <c r="V44" i="2"/>
  <c r="R45" i="2"/>
  <c r="S45" i="2"/>
  <c r="T45" i="2"/>
  <c r="U45" i="2"/>
  <c r="V45" i="2"/>
  <c r="R37" i="2"/>
  <c r="S37" i="2"/>
  <c r="T37" i="2"/>
  <c r="U37" i="2"/>
  <c r="V37" i="2"/>
  <c r="R38" i="2"/>
  <c r="S38" i="2"/>
  <c r="T38" i="2"/>
  <c r="U38" i="2"/>
  <c r="V38" i="2"/>
  <c r="R39" i="2"/>
  <c r="S39" i="2"/>
  <c r="T39" i="2"/>
  <c r="U39" i="2"/>
  <c r="V39" i="2"/>
  <c r="R31" i="2"/>
  <c r="S31" i="2"/>
  <c r="T31" i="2"/>
  <c r="U31" i="2"/>
  <c r="V31" i="2"/>
  <c r="R32" i="2"/>
  <c r="S32" i="2"/>
  <c r="T32" i="2"/>
  <c r="U32" i="2"/>
  <c r="V32" i="2"/>
  <c r="S33" i="2"/>
  <c r="T33" i="2"/>
  <c r="U33" i="2"/>
  <c r="V33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X67" i="2"/>
  <c r="Y67" i="2"/>
  <c r="Z67" i="2"/>
  <c r="AA67" i="2"/>
  <c r="X68" i="2"/>
  <c r="Y68" i="2"/>
  <c r="Z68" i="2"/>
  <c r="AA68" i="2"/>
  <c r="X69" i="2"/>
  <c r="Y69" i="2"/>
  <c r="Z69" i="2"/>
  <c r="AA69" i="2"/>
  <c r="Y61" i="2"/>
  <c r="Z61" i="2"/>
  <c r="AA61" i="2"/>
  <c r="X62" i="2"/>
  <c r="Y62" i="2"/>
  <c r="Z62" i="2"/>
  <c r="AA62" i="2"/>
  <c r="X63" i="2"/>
  <c r="Y63" i="2"/>
  <c r="Z63" i="2"/>
  <c r="AA63" i="2"/>
  <c r="X55" i="2"/>
  <c r="Y55" i="2"/>
  <c r="Z55" i="2"/>
  <c r="AA55" i="2"/>
  <c r="X56" i="2"/>
  <c r="Y56" i="2"/>
  <c r="Z56" i="2"/>
  <c r="AA56" i="2"/>
  <c r="X57" i="2"/>
  <c r="Y57" i="2"/>
  <c r="Z57" i="2"/>
  <c r="AA57" i="2"/>
  <c r="X49" i="2"/>
  <c r="Y49" i="2"/>
  <c r="Z49" i="2"/>
  <c r="AA49" i="2"/>
  <c r="X50" i="2"/>
  <c r="Y50" i="2"/>
  <c r="Z50" i="2"/>
  <c r="AA50" i="2"/>
  <c r="X51" i="2"/>
  <c r="Y51" i="2"/>
  <c r="Z51" i="2"/>
  <c r="AA51" i="2"/>
  <c r="X43" i="2"/>
  <c r="Y43" i="2"/>
  <c r="Z43" i="2"/>
  <c r="AA43" i="2"/>
  <c r="X44" i="2"/>
  <c r="Y44" i="2"/>
  <c r="Z44" i="2"/>
  <c r="AA44" i="2"/>
  <c r="X45" i="2"/>
  <c r="Y45" i="2"/>
  <c r="Z45" i="2"/>
  <c r="AA45" i="2"/>
  <c r="X37" i="2"/>
  <c r="Y37" i="2"/>
  <c r="Z37" i="2"/>
  <c r="AA37" i="2"/>
  <c r="X38" i="2"/>
  <c r="Y38" i="2"/>
  <c r="Z38" i="2"/>
  <c r="AA38" i="2"/>
  <c r="X39" i="2"/>
  <c r="Y39" i="2"/>
  <c r="Z39" i="2"/>
  <c r="AA39" i="2"/>
  <c r="X31" i="2"/>
  <c r="Y31" i="2"/>
  <c r="Z31" i="2"/>
  <c r="AA31" i="2"/>
  <c r="X32" i="2"/>
  <c r="Y32" i="2"/>
  <c r="Z32" i="2"/>
  <c r="AA32" i="2"/>
  <c r="X33" i="2"/>
  <c r="Y33" i="2"/>
  <c r="Z33" i="2"/>
  <c r="AA33" i="2"/>
  <c r="X25" i="2"/>
  <c r="Y25" i="2"/>
  <c r="Z25" i="2"/>
  <c r="AA25" i="2"/>
  <c r="X26" i="2"/>
  <c r="Y26" i="2"/>
  <c r="Z26" i="2"/>
  <c r="AA26" i="2"/>
  <c r="X27" i="2"/>
  <c r="Y27" i="2"/>
  <c r="Z27" i="2"/>
  <c r="AA27" i="2"/>
  <c r="X19" i="2"/>
  <c r="Y19" i="2"/>
  <c r="Z19" i="2"/>
  <c r="AA19" i="2"/>
  <c r="X20" i="2"/>
  <c r="Y20" i="2"/>
  <c r="Z20" i="2"/>
  <c r="AA20" i="2"/>
  <c r="X21" i="2"/>
  <c r="Y21" i="2"/>
  <c r="Z21" i="2"/>
  <c r="AA21" i="2"/>
  <c r="X13" i="2"/>
  <c r="Y13" i="2"/>
  <c r="Z13" i="2"/>
  <c r="AA13" i="2"/>
  <c r="X14" i="2"/>
  <c r="Y14" i="2"/>
  <c r="Z14" i="2"/>
  <c r="AA14" i="2"/>
  <c r="X15" i="2"/>
  <c r="Y15" i="2"/>
  <c r="Z15" i="2"/>
  <c r="AA15" i="2"/>
  <c r="X7" i="2"/>
  <c r="Y7" i="2"/>
  <c r="Z7" i="2"/>
  <c r="AA7" i="2"/>
  <c r="X8" i="2"/>
  <c r="Y8" i="2"/>
  <c r="Z8" i="2"/>
  <c r="AA8" i="2"/>
  <c r="X9" i="2"/>
  <c r="Y9" i="2"/>
  <c r="Z9" i="2"/>
  <c r="AA9" i="2"/>
  <c r="X6" i="2"/>
  <c r="AA6" i="2"/>
  <c r="Z6" i="2"/>
  <c r="AB67" i="2"/>
  <c r="AB68" i="2"/>
  <c r="AB69" i="2"/>
  <c r="AB61" i="2"/>
  <c r="AB62" i="2"/>
  <c r="AB63" i="2"/>
  <c r="AB55" i="2"/>
  <c r="AB56" i="2"/>
  <c r="AB57" i="2"/>
  <c r="AB43" i="2"/>
  <c r="AB44" i="2"/>
  <c r="AB45" i="2"/>
  <c r="AB42" i="2"/>
  <c r="AB25" i="2"/>
  <c r="AB26" i="2"/>
  <c r="AB27" i="2"/>
  <c r="AB13" i="2"/>
  <c r="AB14" i="2"/>
  <c r="AB15" i="2"/>
  <c r="AB7" i="2"/>
  <c r="AB8" i="2"/>
  <c r="AB9" i="2"/>
  <c r="V10" i="2"/>
  <c r="K69" i="2"/>
  <c r="J69" i="2"/>
  <c r="I69" i="2"/>
  <c r="H69" i="2"/>
  <c r="K68" i="2"/>
  <c r="J68" i="2"/>
  <c r="I68" i="2"/>
  <c r="H68" i="2"/>
  <c r="K67" i="2"/>
  <c r="J67" i="2"/>
  <c r="I67" i="2"/>
  <c r="H67" i="2"/>
  <c r="K63" i="2"/>
  <c r="J63" i="2"/>
  <c r="I63" i="2"/>
  <c r="H63" i="2"/>
  <c r="K62" i="2"/>
  <c r="J62" i="2"/>
  <c r="I62" i="2"/>
  <c r="H62" i="2"/>
  <c r="K61" i="2"/>
  <c r="J61" i="2"/>
  <c r="I61" i="2"/>
  <c r="H61" i="2"/>
  <c r="K57" i="2"/>
  <c r="J57" i="2"/>
  <c r="I57" i="2"/>
  <c r="H57" i="2"/>
  <c r="K56" i="2"/>
  <c r="J56" i="2"/>
  <c r="I56" i="2"/>
  <c r="H56" i="2"/>
  <c r="K55" i="2"/>
  <c r="J55" i="2"/>
  <c r="I55" i="2"/>
  <c r="H55" i="2"/>
  <c r="K51" i="2"/>
  <c r="J51" i="2"/>
  <c r="I51" i="2"/>
  <c r="H51" i="2"/>
  <c r="K50" i="2"/>
  <c r="J50" i="2"/>
  <c r="I50" i="2"/>
  <c r="H50" i="2"/>
  <c r="K49" i="2"/>
  <c r="J49" i="2"/>
  <c r="I49" i="2"/>
  <c r="H49" i="2"/>
  <c r="K45" i="2"/>
  <c r="J45" i="2"/>
  <c r="I45" i="2"/>
  <c r="H45" i="2"/>
  <c r="K44" i="2"/>
  <c r="J44" i="2"/>
  <c r="I44" i="2"/>
  <c r="H44" i="2"/>
  <c r="K43" i="2"/>
  <c r="J43" i="2"/>
  <c r="I43" i="2"/>
  <c r="H43" i="2"/>
  <c r="K39" i="2"/>
  <c r="J39" i="2"/>
  <c r="I39" i="2"/>
  <c r="H39" i="2"/>
  <c r="K38" i="2"/>
  <c r="J38" i="2"/>
  <c r="I38" i="2"/>
  <c r="H38" i="2"/>
  <c r="K37" i="2"/>
  <c r="J37" i="2"/>
  <c r="I37" i="2"/>
  <c r="H37" i="2"/>
  <c r="K33" i="2"/>
  <c r="J33" i="2"/>
  <c r="I33" i="2"/>
  <c r="H33" i="2"/>
  <c r="K32" i="2"/>
  <c r="J32" i="2"/>
  <c r="I32" i="2"/>
  <c r="H32" i="2"/>
  <c r="K31" i="2"/>
  <c r="J31" i="2"/>
  <c r="I31" i="2"/>
  <c r="H31" i="2"/>
  <c r="K27" i="2"/>
  <c r="J27" i="2"/>
  <c r="I27" i="2"/>
  <c r="H27" i="2"/>
  <c r="K26" i="2"/>
  <c r="J26" i="2"/>
  <c r="I26" i="2"/>
  <c r="H26" i="2"/>
  <c r="K25" i="2"/>
  <c r="J25" i="2"/>
  <c r="I25" i="2"/>
  <c r="H25" i="2"/>
  <c r="K21" i="2"/>
  <c r="J21" i="2"/>
  <c r="I21" i="2"/>
  <c r="H21" i="2"/>
  <c r="K20" i="2"/>
  <c r="J20" i="2"/>
  <c r="I20" i="2"/>
  <c r="H20" i="2"/>
  <c r="K19" i="2"/>
  <c r="J19" i="2"/>
  <c r="I19" i="2"/>
  <c r="H19" i="2"/>
  <c r="K15" i="2"/>
  <c r="J15" i="2"/>
  <c r="I15" i="2"/>
  <c r="H15" i="2"/>
  <c r="K14" i="2"/>
  <c r="J14" i="2"/>
  <c r="I14" i="2"/>
  <c r="H14" i="2"/>
  <c r="K13" i="2"/>
  <c r="J13" i="2"/>
  <c r="I13" i="2"/>
  <c r="H13" i="2"/>
  <c r="K9" i="2"/>
  <c r="J9" i="2"/>
  <c r="I9" i="2"/>
  <c r="H9" i="2"/>
  <c r="K8" i="2"/>
  <c r="J8" i="2"/>
  <c r="I8" i="2"/>
  <c r="H8" i="2"/>
  <c r="K7" i="2"/>
  <c r="J7" i="2"/>
  <c r="I7" i="2"/>
  <c r="H7" i="2"/>
  <c r="AA65" i="2"/>
  <c r="F18" i="2"/>
  <c r="F17" i="2"/>
  <c r="F16" i="2"/>
  <c r="F7" i="2"/>
  <c r="F8" i="2"/>
  <c r="M7" i="2"/>
  <c r="M68" i="2"/>
  <c r="M69" i="2"/>
  <c r="M67" i="2"/>
  <c r="P67" i="2"/>
  <c r="P68" i="2"/>
  <c r="P69" i="2"/>
  <c r="O67" i="2"/>
  <c r="O68" i="2"/>
  <c r="O69" i="2"/>
  <c r="F69" i="2"/>
  <c r="F68" i="2"/>
  <c r="F67" i="2"/>
  <c r="M62" i="2"/>
  <c r="M63" i="2"/>
  <c r="P61" i="2"/>
  <c r="P62" i="2"/>
  <c r="P63" i="2"/>
  <c r="O61" i="2"/>
  <c r="O62" i="2"/>
  <c r="O63" i="2"/>
  <c r="F63" i="2"/>
  <c r="F62" i="2"/>
  <c r="F61" i="2"/>
  <c r="M56" i="2"/>
  <c r="M57" i="2"/>
  <c r="M55" i="2"/>
  <c r="P57" i="2"/>
  <c r="P55" i="2"/>
  <c r="P56" i="2"/>
  <c r="O55" i="2"/>
  <c r="O56" i="2"/>
  <c r="O57" i="2"/>
  <c r="N58" i="2"/>
  <c r="F57" i="2"/>
  <c r="F56" i="2"/>
  <c r="F55" i="2"/>
  <c r="M50" i="2"/>
  <c r="M51" i="2"/>
  <c r="M49" i="2"/>
  <c r="F51" i="2"/>
  <c r="F50" i="2"/>
  <c r="F49" i="2"/>
  <c r="M44" i="2"/>
  <c r="M45" i="2"/>
  <c r="M43" i="2"/>
  <c r="F45" i="2"/>
  <c r="F44" i="2"/>
  <c r="F43" i="2"/>
  <c r="P43" i="2"/>
  <c r="P44" i="2"/>
  <c r="P45" i="2"/>
  <c r="O43" i="2"/>
  <c r="O44" i="2"/>
  <c r="O45" i="2"/>
  <c r="F39" i="2"/>
  <c r="M39" i="2"/>
  <c r="F38" i="2"/>
  <c r="M38" i="2"/>
  <c r="F37" i="2"/>
  <c r="M37" i="2"/>
  <c r="F33" i="2"/>
  <c r="M33" i="2"/>
  <c r="F32" i="2"/>
  <c r="M32" i="2"/>
  <c r="F31" i="2"/>
  <c r="M31" i="2"/>
  <c r="F27" i="2"/>
  <c r="M27" i="2"/>
  <c r="F26" i="2"/>
  <c r="M26" i="2"/>
  <c r="F25" i="2"/>
  <c r="M25" i="2"/>
  <c r="M20" i="2"/>
  <c r="F21" i="2"/>
  <c r="M21" i="2"/>
  <c r="F20" i="2"/>
  <c r="F19" i="2"/>
  <c r="M19" i="2"/>
  <c r="M13" i="2"/>
  <c r="F15" i="2"/>
  <c r="M15" i="2"/>
  <c r="F14" i="2"/>
  <c r="M14" i="2"/>
  <c r="F13" i="2"/>
  <c r="F9" i="2"/>
  <c r="M9" i="2"/>
  <c r="M8" i="2"/>
  <c r="V11" i="2"/>
  <c r="V17" i="2"/>
  <c r="V18" i="2"/>
  <c r="V28" i="2"/>
  <c r="V29" i="2"/>
  <c r="V30" i="2"/>
  <c r="V34" i="2"/>
  <c r="V35" i="2"/>
  <c r="V36" i="2"/>
  <c r="V46" i="2"/>
  <c r="V47" i="2"/>
  <c r="V48" i="2"/>
  <c r="V58" i="2"/>
  <c r="V16" i="2"/>
  <c r="I5" i="2"/>
  <c r="S5" i="2"/>
  <c r="J5" i="2"/>
  <c r="T5" i="2"/>
  <c r="K5" i="2"/>
  <c r="I6" i="2"/>
  <c r="J6" i="2"/>
  <c r="T6" i="2"/>
  <c r="K6" i="2"/>
  <c r="H10" i="2"/>
  <c r="I10" i="2"/>
  <c r="T10" i="2"/>
  <c r="J10" i="2"/>
  <c r="K10" i="2"/>
  <c r="H11" i="2"/>
  <c r="I11" i="2"/>
  <c r="J11" i="2"/>
  <c r="T11" i="2"/>
  <c r="K11" i="2"/>
  <c r="I12" i="2"/>
  <c r="S12" i="2" s="1"/>
  <c r="J12" i="2"/>
  <c r="K12" i="2"/>
  <c r="H16" i="2"/>
  <c r="I16" i="2"/>
  <c r="J16" i="2"/>
  <c r="H17" i="2"/>
  <c r="I17" i="2"/>
  <c r="U17" i="2"/>
  <c r="J17" i="2"/>
  <c r="T17" i="2"/>
  <c r="K17" i="2"/>
  <c r="I18" i="2"/>
  <c r="U18" i="2" s="1"/>
  <c r="H22" i="2"/>
  <c r="I22" i="2"/>
  <c r="U22" i="2"/>
  <c r="J22" i="2"/>
  <c r="K22" i="2"/>
  <c r="H23" i="2"/>
  <c r="R23" i="2"/>
  <c r="I23" i="2"/>
  <c r="J23" i="2"/>
  <c r="T23" i="2"/>
  <c r="K23" i="2"/>
  <c r="U23" i="2"/>
  <c r="I24" i="2"/>
  <c r="U24" i="2" s="1"/>
  <c r="J24" i="2"/>
  <c r="K24" i="2"/>
  <c r="H28" i="2"/>
  <c r="R28" i="2"/>
  <c r="I28" i="2"/>
  <c r="S28" i="2"/>
  <c r="I29" i="2"/>
  <c r="J29" i="2"/>
  <c r="K29" i="2"/>
  <c r="I30" i="2"/>
  <c r="J30" i="2"/>
  <c r="T30" i="2"/>
  <c r="AF31" i="2" s="1"/>
  <c r="H34" i="2"/>
  <c r="I34" i="2"/>
  <c r="I35" i="2"/>
  <c r="J35" i="2"/>
  <c r="K35" i="2"/>
  <c r="I36" i="2"/>
  <c r="K36" i="2"/>
  <c r="H40" i="2"/>
  <c r="R40" i="2"/>
  <c r="I41" i="2"/>
  <c r="H46" i="2"/>
  <c r="R46" i="2"/>
  <c r="I46" i="2"/>
  <c r="H47" i="2"/>
  <c r="R47" i="2"/>
  <c r="I47" i="2"/>
  <c r="S47" i="2"/>
  <c r="J47" i="2"/>
  <c r="K47" i="2"/>
  <c r="I48" i="2"/>
  <c r="S48" i="2" s="1"/>
  <c r="H52" i="2"/>
  <c r="R52" i="2"/>
  <c r="H53" i="2"/>
  <c r="I53" i="2"/>
  <c r="S53" i="2"/>
  <c r="I54" i="2"/>
  <c r="U54" i="2" s="1"/>
  <c r="H58" i="2"/>
  <c r="R58" i="2"/>
  <c r="J58" i="2"/>
  <c r="H59" i="2"/>
  <c r="I59" i="2"/>
  <c r="S59" i="2"/>
  <c r="K60" i="2"/>
  <c r="H64" i="2"/>
  <c r="H65" i="2"/>
  <c r="I65" i="2"/>
  <c r="S65" i="2"/>
  <c r="K65" i="2"/>
  <c r="K4" i="2"/>
  <c r="J4" i="2"/>
  <c r="I4" i="2"/>
  <c r="S4" i="2"/>
  <c r="AB66" i="2"/>
  <c r="V66" i="2"/>
  <c r="AB65" i="2"/>
  <c r="V65" i="2"/>
  <c r="AB64" i="2"/>
  <c r="V64" i="2"/>
  <c r="AB60" i="2"/>
  <c r="V60" i="2"/>
  <c r="AB59" i="2"/>
  <c r="V59" i="2"/>
  <c r="AB58" i="2"/>
  <c r="AB54" i="2"/>
  <c r="V54" i="2"/>
  <c r="AB53" i="2"/>
  <c r="V53" i="2"/>
  <c r="AB52" i="2"/>
  <c r="V52" i="2"/>
  <c r="V42" i="2"/>
  <c r="AB41" i="2"/>
  <c r="V41" i="2"/>
  <c r="AB40" i="2"/>
  <c r="V40" i="2"/>
  <c r="P66" i="2"/>
  <c r="K66" i="2"/>
  <c r="O66" i="2"/>
  <c r="J66" i="2"/>
  <c r="P65" i="2"/>
  <c r="O65" i="2"/>
  <c r="J65" i="2"/>
  <c r="P64" i="2"/>
  <c r="K64" i="2"/>
  <c r="O64" i="2"/>
  <c r="O60" i="2"/>
  <c r="J60" i="2"/>
  <c r="AA60" i="2"/>
  <c r="AM61" i="2" s="1"/>
  <c r="P58" i="2"/>
  <c r="K58" i="2"/>
  <c r="O58" i="2"/>
  <c r="P60" i="2"/>
  <c r="O59" i="2"/>
  <c r="Z59" i="2"/>
  <c r="P59" i="2"/>
  <c r="K59" i="2"/>
  <c r="P54" i="2"/>
  <c r="O54" i="2"/>
  <c r="J54" i="2"/>
  <c r="Z54" i="2"/>
  <c r="AL55" i="2" s="1"/>
  <c r="P53" i="2"/>
  <c r="K53" i="2"/>
  <c r="O53" i="2"/>
  <c r="J53" i="2"/>
  <c r="P52" i="2"/>
  <c r="K52" i="2"/>
  <c r="O52" i="2"/>
  <c r="J52" i="2"/>
  <c r="P42" i="2"/>
  <c r="K42" i="2"/>
  <c r="O42" i="2"/>
  <c r="J42" i="2"/>
  <c r="P41" i="2"/>
  <c r="K41" i="2"/>
  <c r="O41" i="2"/>
  <c r="J41" i="2"/>
  <c r="P40" i="2"/>
  <c r="K40" i="2"/>
  <c r="O40" i="2"/>
  <c r="J40" i="2"/>
  <c r="Z40" i="2"/>
  <c r="M4" i="2"/>
  <c r="H4" i="2"/>
  <c r="R4" i="2"/>
  <c r="M6" i="2"/>
  <c r="H6" i="2"/>
  <c r="R6" i="2"/>
  <c r="F52" i="2"/>
  <c r="F22" i="2"/>
  <c r="X22" i="2"/>
  <c r="F42" i="2"/>
  <c r="F41" i="2"/>
  <c r="M41" i="2"/>
  <c r="F40" i="2"/>
  <c r="AB5" i="2"/>
  <c r="V5" i="2"/>
  <c r="AB6" i="2"/>
  <c r="V6" i="2"/>
  <c r="AB10" i="2"/>
  <c r="AB11" i="2"/>
  <c r="AB12" i="2"/>
  <c r="V12" i="2"/>
  <c r="AB22" i="2"/>
  <c r="V22" i="2"/>
  <c r="AB23" i="2"/>
  <c r="V23" i="2"/>
  <c r="AB24" i="2"/>
  <c r="V24" i="2"/>
  <c r="AB4" i="2"/>
  <c r="V4" i="2"/>
  <c r="F66" i="2"/>
  <c r="M66" i="2"/>
  <c r="X66" i="2"/>
  <c r="AJ69" i="2" s="1"/>
  <c r="F65" i="2"/>
  <c r="F64" i="2"/>
  <c r="F60" i="2"/>
  <c r="F59" i="2"/>
  <c r="F54" i="2"/>
  <c r="M54" i="2"/>
  <c r="H54" i="2" s="1"/>
  <c r="R54" i="2" s="1"/>
  <c r="F58" i="2"/>
  <c r="F53" i="2"/>
  <c r="F47" i="2"/>
  <c r="X47" i="2"/>
  <c r="F35" i="2"/>
  <c r="M35" i="2"/>
  <c r="H35" i="2"/>
  <c r="R35" i="2"/>
  <c r="F29" i="2"/>
  <c r="M29" i="2"/>
  <c r="X29" i="2"/>
  <c r="F23" i="2"/>
  <c r="F11" i="2"/>
  <c r="F5" i="2"/>
  <c r="M5" i="2"/>
  <c r="F6" i="2"/>
  <c r="F10" i="2"/>
  <c r="F12" i="2"/>
  <c r="M12" i="2"/>
  <c r="M18" i="2"/>
  <c r="X18" i="2" s="1"/>
  <c r="F24" i="2"/>
  <c r="M24" i="2"/>
  <c r="X24" i="2"/>
  <c r="AJ27" i="2" s="1"/>
  <c r="F28" i="2"/>
  <c r="F30" i="2"/>
  <c r="M30" i="2"/>
  <c r="H30" i="2" s="1"/>
  <c r="R30" i="2" s="1"/>
  <c r="F34" i="2"/>
  <c r="F36" i="2"/>
  <c r="M36" i="2"/>
  <c r="X36" i="2" s="1"/>
  <c r="F46" i="2"/>
  <c r="F48" i="2"/>
  <c r="M48" i="2"/>
  <c r="F4" i="2"/>
  <c r="X46" i="2"/>
  <c r="X53" i="2"/>
  <c r="R65" i="2"/>
  <c r="U5" i="2"/>
  <c r="S23" i="2"/>
  <c r="S41" i="2"/>
  <c r="S46" i="2"/>
  <c r="R10" i="2"/>
  <c r="R17" i="2"/>
  <c r="R34" i="2"/>
  <c r="O16" i="2"/>
  <c r="Z16" i="2"/>
  <c r="P16" i="2"/>
  <c r="K16" i="2"/>
  <c r="O18" i="2"/>
  <c r="Z18" i="2"/>
  <c r="AL19" i="2" s="1"/>
  <c r="P18" i="2"/>
  <c r="K18" i="2"/>
  <c r="AA18" i="2"/>
  <c r="AM20" i="2" s="1"/>
  <c r="O28" i="2"/>
  <c r="J28" i="2"/>
  <c r="P28" i="2"/>
  <c r="K28" i="2"/>
  <c r="O30" i="2"/>
  <c r="Z30" i="2"/>
  <c r="AL32" i="2" s="1"/>
  <c r="P30" i="2"/>
  <c r="O34" i="2"/>
  <c r="Z34" i="2"/>
  <c r="P34" i="2"/>
  <c r="K34" i="2"/>
  <c r="O36" i="2"/>
  <c r="P36" i="2"/>
  <c r="N40" i="2"/>
  <c r="I40" i="2"/>
  <c r="S40" i="2"/>
  <c r="Y40" i="2"/>
  <c r="AA42" i="2"/>
  <c r="AM43" i="2" s="1"/>
  <c r="O46" i="2"/>
  <c r="Z46" i="2"/>
  <c r="P46" i="2"/>
  <c r="K46" i="2"/>
  <c r="O48" i="2"/>
  <c r="Z48" i="2"/>
  <c r="AL50" i="2" s="1"/>
  <c r="P48" i="2"/>
  <c r="K48" i="2"/>
  <c r="N52" i="2"/>
  <c r="Y54" i="2"/>
  <c r="AK57" i="2" s="1"/>
  <c r="Z58" i="2"/>
  <c r="I60" i="2"/>
  <c r="U60" i="2" s="1"/>
  <c r="N64" i="2"/>
  <c r="I64" i="2"/>
  <c r="I66" i="2"/>
  <c r="U66" i="2" s="1"/>
  <c r="Y5" i="2"/>
  <c r="Z5" i="2"/>
  <c r="AA5" i="2"/>
  <c r="Y6" i="2"/>
  <c r="X10" i="2"/>
  <c r="Y10" i="2"/>
  <c r="Z10" i="2"/>
  <c r="AA10" i="2"/>
  <c r="Y11" i="2"/>
  <c r="Z11" i="2"/>
  <c r="AA11" i="2"/>
  <c r="Y12" i="2"/>
  <c r="AK15" i="2" s="1"/>
  <c r="Z12" i="2"/>
  <c r="AL14" i="2" s="1"/>
  <c r="AA12" i="2"/>
  <c r="AM15" i="2" s="1"/>
  <c r="Y16" i="2"/>
  <c r="X17" i="2"/>
  <c r="Y17" i="2"/>
  <c r="Z17" i="2"/>
  <c r="AA17" i="2"/>
  <c r="Y18" i="2"/>
  <c r="AK19" i="2" s="1"/>
  <c r="Y22" i="2"/>
  <c r="Z22" i="2"/>
  <c r="AA22" i="2"/>
  <c r="Y23" i="2"/>
  <c r="Z23" i="2"/>
  <c r="AA23" i="2"/>
  <c r="Y24" i="2"/>
  <c r="AK27" i="2" s="1"/>
  <c r="Z24" i="2"/>
  <c r="AL27" i="2" s="1"/>
  <c r="AA24" i="2"/>
  <c r="AM25" i="2" s="1"/>
  <c r="Y28" i="2"/>
  <c r="Z28" i="2"/>
  <c r="Y29" i="2"/>
  <c r="Z29" i="2"/>
  <c r="AA29" i="2"/>
  <c r="Y30" i="2"/>
  <c r="AK33" i="2" s="1"/>
  <c r="X34" i="2"/>
  <c r="Y34" i="2"/>
  <c r="Y35" i="2"/>
  <c r="Z35" i="2"/>
  <c r="AA35" i="2"/>
  <c r="Y36" i="2"/>
  <c r="AK37" i="2" s="1"/>
  <c r="Z36" i="2"/>
  <c r="AL39" i="2" s="1"/>
  <c r="Y41" i="2"/>
  <c r="Y46" i="2"/>
  <c r="Y47" i="2"/>
  <c r="Z47" i="2"/>
  <c r="AA47" i="2"/>
  <c r="Y48" i="2"/>
  <c r="AK51" i="2" s="1"/>
  <c r="Y53" i="2"/>
  <c r="Z53" i="2"/>
  <c r="Y59" i="2"/>
  <c r="Y65" i="2"/>
  <c r="Z66" i="2"/>
  <c r="AL69" i="2" s="1"/>
  <c r="R53" i="2"/>
  <c r="R59" i="2"/>
  <c r="X59" i="2"/>
  <c r="X28" i="2"/>
  <c r="X23" i="2"/>
  <c r="X16" i="2"/>
  <c r="R16" i="2"/>
  <c r="R11" i="2"/>
  <c r="X11" i="2"/>
  <c r="X65" i="2"/>
  <c r="Y66" i="2"/>
  <c r="AK69" i="2" s="1"/>
  <c r="Y52" i="2"/>
  <c r="X58" i="2"/>
  <c r="X52" i="2"/>
  <c r="X40" i="2"/>
  <c r="R22" i="2"/>
  <c r="AA4" i="2"/>
  <c r="Z4" i="2"/>
  <c r="Y4" i="2"/>
  <c r="R64" i="2"/>
  <c r="X64" i="2"/>
  <c r="S18" i="2"/>
  <c r="AE20" i="2" s="1"/>
  <c r="S6" i="2"/>
  <c r="S22" i="2"/>
  <c r="AA66" i="2"/>
  <c r="AM67" i="2" s="1"/>
  <c r="S34" i="2"/>
  <c r="S36" i="2"/>
  <c r="AE38" i="2" s="1"/>
  <c r="AA59" i="2"/>
  <c r="Z60" i="2"/>
  <c r="AL62" i="2" s="1"/>
  <c r="S30" i="2"/>
  <c r="AE32" i="2" s="1"/>
  <c r="H12" i="2"/>
  <c r="R12" i="2" s="1"/>
  <c r="X12" i="2"/>
  <c r="AJ13" i="2" s="1"/>
  <c r="J48" i="2"/>
  <c r="S24" i="2"/>
  <c r="AE26" i="2" s="1"/>
  <c r="Y60" i="2"/>
  <c r="AK62" i="2" s="1"/>
  <c r="AA52" i="2"/>
  <c r="X4" i="2"/>
  <c r="M60" i="2"/>
  <c r="H60" i="2" s="1"/>
  <c r="R60" i="2" s="1"/>
  <c r="X60" i="2"/>
  <c r="AJ63" i="2" s="1"/>
  <c r="U40" i="2"/>
  <c r="U4" i="2"/>
  <c r="U29" i="2"/>
  <c r="J18" i="2"/>
  <c r="AA28" i="2"/>
  <c r="AA16" i="2"/>
  <c r="S17" i="2"/>
  <c r="AA40" i="2"/>
  <c r="T53" i="2"/>
  <c r="AA58" i="2"/>
  <c r="Z41" i="2"/>
  <c r="Y64" i="2"/>
  <c r="AA36" i="2"/>
  <c r="AM39" i="2" s="1"/>
  <c r="J59" i="2"/>
  <c r="U59" i="2"/>
  <c r="Y42" i="2"/>
  <c r="AK44" i="2" s="1"/>
  <c r="AA30" i="2"/>
  <c r="AM32" i="2" s="1"/>
  <c r="AA54" i="2"/>
  <c r="AM56" i="2" s="1"/>
  <c r="Z64" i="2"/>
  <c r="T24" i="2"/>
  <c r="AF25" i="2" s="1"/>
  <c r="U6" i="2"/>
  <c r="T35" i="2"/>
  <c r="T16" i="2"/>
  <c r="U11" i="2"/>
  <c r="T40" i="2"/>
  <c r="H48" i="2"/>
  <c r="R48" i="2" s="1"/>
  <c r="X48" i="2"/>
  <c r="AJ51" i="2" s="1"/>
  <c r="X5" i="2"/>
  <c r="H5" i="2"/>
  <c r="R5" i="2"/>
  <c r="T64" i="2"/>
  <c r="S64" i="2"/>
  <c r="U53" i="2"/>
  <c r="S60" i="2"/>
  <c r="AE61" i="2" s="1"/>
  <c r="H18" i="2"/>
  <c r="R18" i="2"/>
  <c r="AD21" i="2" s="1"/>
  <c r="U30" i="2"/>
  <c r="AG31" i="2" s="1"/>
  <c r="X41" i="2"/>
  <c r="H41" i="2"/>
  <c r="R41" i="2"/>
  <c r="U41" i="2"/>
  <c r="K54" i="2"/>
  <c r="M42" i="2"/>
  <c r="AA64" i="2"/>
  <c r="X54" i="2"/>
  <c r="AJ57" i="2" s="1"/>
  <c r="U47" i="2"/>
  <c r="Z65" i="2"/>
  <c r="T29" i="2"/>
  <c r="U35" i="2"/>
  <c r="J36" i="2"/>
  <c r="J34" i="2"/>
  <c r="AA41" i="2"/>
  <c r="T65" i="2"/>
  <c r="AA34" i="2"/>
  <c r="Z42" i="2"/>
  <c r="AL43" i="2" s="1"/>
  <c r="X35" i="2"/>
  <c r="S29" i="2"/>
  <c r="S11" i="2"/>
  <c r="S35" i="2"/>
  <c r="AA53" i="2"/>
  <c r="I42" i="2"/>
  <c r="U42" i="2" s="1"/>
  <c r="T41" i="2"/>
  <c r="Y58" i="2"/>
  <c r="Z52" i="2"/>
  <c r="S10" i="2"/>
  <c r="T22" i="2"/>
  <c r="AA46" i="2"/>
  <c r="T4" i="2"/>
  <c r="J64" i="2"/>
  <c r="U64" i="2"/>
  <c r="U10" i="2"/>
  <c r="T28" i="2"/>
  <c r="H66" i="2"/>
  <c r="R66" i="2"/>
  <c r="AD68" i="2" s="1"/>
  <c r="J46" i="2"/>
  <c r="T46" i="2"/>
  <c r="K30" i="2"/>
  <c r="U28" i="2"/>
  <c r="U16" i="2"/>
  <c r="AA48" i="2"/>
  <c r="AM50" i="2" s="1"/>
  <c r="S16" i="2"/>
  <c r="U65" i="2"/>
  <c r="T59" i="2"/>
  <c r="I58" i="2"/>
  <c r="I52" i="2"/>
  <c r="T47" i="2"/>
  <c r="H29" i="2"/>
  <c r="R29" i="2"/>
  <c r="H24" i="2"/>
  <c r="R24" i="2"/>
  <c r="AD27" i="2" s="1"/>
  <c r="X42" i="2"/>
  <c r="AJ44" i="2" s="1"/>
  <c r="H42" i="2"/>
  <c r="R42" i="2" s="1"/>
  <c r="U46" i="2"/>
  <c r="S52" i="2"/>
  <c r="U52" i="2"/>
  <c r="T52" i="2"/>
  <c r="U36" i="2"/>
  <c r="AG37" i="2" s="1"/>
  <c r="T36" i="2"/>
  <c r="AF39" i="2" s="1"/>
  <c r="S42" i="2"/>
  <c r="AE43" i="2" s="1"/>
  <c r="U58" i="2"/>
  <c r="T58" i="2"/>
  <c r="S58" i="2"/>
  <c r="U34" i="2"/>
  <c r="T34" i="2"/>
  <c r="AG67" i="2" l="1"/>
  <c r="AG69" i="2"/>
  <c r="AG68" i="2"/>
  <c r="AD69" i="2"/>
  <c r="AK67" i="2"/>
  <c r="AK68" i="2"/>
  <c r="AL68" i="2"/>
  <c r="T66" i="2"/>
  <c r="AD67" i="2"/>
  <c r="S66" i="2"/>
  <c r="AM68" i="2"/>
  <c r="AG63" i="2"/>
  <c r="AG62" i="2"/>
  <c r="AG61" i="2"/>
  <c r="AD61" i="2"/>
  <c r="AD63" i="2"/>
  <c r="AD62" i="2"/>
  <c r="AE62" i="2"/>
  <c r="T60" i="2"/>
  <c r="AM63" i="2"/>
  <c r="AE63" i="2"/>
  <c r="AL61" i="2"/>
  <c r="AJ62" i="2"/>
  <c r="AG57" i="2"/>
  <c r="AG56" i="2"/>
  <c r="AG55" i="2"/>
  <c r="AD56" i="2"/>
  <c r="AD55" i="2"/>
  <c r="AD57" i="2"/>
  <c r="S54" i="2"/>
  <c r="AJ55" i="2"/>
  <c r="AM55" i="2"/>
  <c r="AK56" i="2"/>
  <c r="AJ56" i="2"/>
  <c r="T54" i="2"/>
  <c r="AL56" i="2"/>
  <c r="AD50" i="2"/>
  <c r="AD49" i="2"/>
  <c r="AD51" i="2"/>
  <c r="AE49" i="2"/>
  <c r="AE51" i="2"/>
  <c r="AE50" i="2"/>
  <c r="AL49" i="2"/>
  <c r="AJ50" i="2"/>
  <c r="AM49" i="2"/>
  <c r="AK50" i="2"/>
  <c r="T48" i="2"/>
  <c r="U48" i="2"/>
  <c r="AG45" i="2"/>
  <c r="AG44" i="2"/>
  <c r="AG43" i="2"/>
  <c r="AD43" i="2"/>
  <c r="AD44" i="2"/>
  <c r="AD45" i="2"/>
  <c r="AE44" i="2"/>
  <c r="AJ43" i="2"/>
  <c r="AE45" i="2"/>
  <c r="T42" i="2"/>
  <c r="AJ37" i="2"/>
  <c r="AJ39" i="2"/>
  <c r="AJ38" i="2"/>
  <c r="H36" i="2"/>
  <c r="R36" i="2" s="1"/>
  <c r="AL38" i="2"/>
  <c r="AF37" i="2"/>
  <c r="AM38" i="2"/>
  <c r="AK39" i="2"/>
  <c r="AF38" i="2"/>
  <c r="AD32" i="2"/>
  <c r="AD31" i="2"/>
  <c r="AD33" i="2"/>
  <c r="X30" i="2"/>
  <c r="AK31" i="2"/>
  <c r="AE33" i="2"/>
  <c r="AE31" i="2"/>
  <c r="AK32" i="2"/>
  <c r="AG25" i="2"/>
  <c r="AG26" i="2"/>
  <c r="AG27" i="2"/>
  <c r="AJ26" i="2"/>
  <c r="AD25" i="2"/>
  <c r="AK26" i="2"/>
  <c r="AL25" i="2"/>
  <c r="AE25" i="2"/>
  <c r="AL26" i="2"/>
  <c r="AD26" i="2"/>
  <c r="AG21" i="2"/>
  <c r="AG20" i="2"/>
  <c r="AG19" i="2"/>
  <c r="AJ20" i="2"/>
  <c r="AJ19" i="2"/>
  <c r="AJ21" i="2"/>
  <c r="AD19" i="2"/>
  <c r="AE19" i="2"/>
  <c r="T18" i="2"/>
  <c r="AD20" i="2"/>
  <c r="AK21" i="2"/>
  <c r="AE21" i="2"/>
  <c r="AE15" i="2"/>
  <c r="AE13" i="2"/>
  <c r="AE14" i="2"/>
  <c r="AD14" i="2"/>
  <c r="AD15" i="2"/>
  <c r="AD13" i="2"/>
  <c r="AL13" i="2"/>
  <c r="AJ14" i="2"/>
  <c r="AK14" i="2"/>
  <c r="AJ15" i="2"/>
  <c r="U12" i="2"/>
  <c r="AL15" i="2"/>
  <c r="T12" i="2"/>
  <c r="AF67" i="2" l="1"/>
  <c r="AF68" i="2"/>
  <c r="AF69" i="2"/>
  <c r="AE68" i="2"/>
  <c r="AE67" i="2"/>
  <c r="AE69" i="2"/>
  <c r="AF63" i="2"/>
  <c r="AF62" i="2"/>
  <c r="AF61" i="2"/>
  <c r="AF55" i="2"/>
  <c r="AF57" i="2"/>
  <c r="AF56" i="2"/>
  <c r="AE56" i="2"/>
  <c r="AE55" i="2"/>
  <c r="AE57" i="2"/>
  <c r="AG51" i="2"/>
  <c r="AG50" i="2"/>
  <c r="AG49" i="2"/>
  <c r="AF49" i="2"/>
  <c r="AF50" i="2"/>
  <c r="AF51" i="2"/>
  <c r="AF45" i="2"/>
  <c r="AF43" i="2"/>
  <c r="AF44" i="2"/>
  <c r="AD39" i="2"/>
  <c r="AD38" i="2"/>
  <c r="AD37" i="2"/>
  <c r="AJ33" i="2"/>
  <c r="AJ32" i="2"/>
  <c r="AJ31" i="2"/>
  <c r="AF21" i="2"/>
  <c r="AF20" i="2"/>
  <c r="AF19" i="2"/>
  <c r="AF13" i="2"/>
  <c r="AF14" i="2"/>
  <c r="AF15" i="2"/>
  <c r="AG15" i="2"/>
  <c r="AG14" i="2"/>
  <c r="AG13" i="2"/>
</calcChain>
</file>

<file path=xl/sharedStrings.xml><?xml version="1.0" encoding="utf-8"?>
<sst xmlns="http://schemas.openxmlformats.org/spreadsheetml/2006/main" count="231" uniqueCount="67">
  <si>
    <t>单人房</t>
  </si>
  <si>
    <t>第一，二人</t>
  </si>
  <si>
    <t>第三人</t>
  </si>
  <si>
    <t>第四人</t>
  </si>
  <si>
    <t>天数</t>
  </si>
  <si>
    <t>出发日期</t>
  </si>
  <si>
    <t>单房差</t>
  </si>
  <si>
    <t>小孩</t>
  </si>
  <si>
    <t>双人</t>
  </si>
  <si>
    <t>三人</t>
  </si>
  <si>
    <t>四人</t>
  </si>
  <si>
    <t>地接卖价</t>
  </si>
  <si>
    <t>地接底价</t>
  </si>
  <si>
    <t>修要上传的价格</t>
  </si>
  <si>
    <t>ID</t>
  </si>
  <si>
    <t>卖价 (有ROUND UP的）</t>
  </si>
  <si>
    <t>底价 （没ROUNDUP的）</t>
  </si>
  <si>
    <t>地接团号</t>
  </si>
  <si>
    <t>产品名称</t>
  </si>
  <si>
    <t>Waikiki Gateway 价格</t>
  </si>
  <si>
    <t>R3</t>
  </si>
  <si>
    <t>R4A</t>
  </si>
  <si>
    <t>R4B</t>
  </si>
  <si>
    <t>R5A</t>
  </si>
  <si>
    <t>R5B</t>
  </si>
  <si>
    <t>R5C</t>
  </si>
  <si>
    <t>R5D</t>
  </si>
  <si>
    <t>R6A</t>
  </si>
  <si>
    <t>R6B</t>
  </si>
  <si>
    <t>R6C</t>
  </si>
  <si>
    <t>R7</t>
  </si>
  <si>
    <t>01/05/14 to 03/31/2013</t>
  </si>
  <si>
    <t>12/11 to 1/4</t>
  </si>
  <si>
    <t>till 12/11/2013</t>
  </si>
  <si>
    <t>卖价</t>
  </si>
  <si>
    <t>成本</t>
  </si>
  <si>
    <t>大人</t>
  </si>
  <si>
    <t xml:space="preserve"> </t>
  </si>
  <si>
    <t>每天</t>
  </si>
  <si>
    <t>供应商代码</t>
  </si>
  <si>
    <t>出团日期</t>
  </si>
  <si>
    <r>
      <t>&lt;</t>
    </r>
    <r>
      <rPr>
        <b/>
        <sz val="12"/>
        <color indexed="8"/>
        <rFont val="宋体"/>
        <charset val="134"/>
      </rPr>
      <t>夏威夷檀香山特色半日游</t>
    </r>
    <r>
      <rPr>
        <b/>
        <sz val="12"/>
        <color indexed="8"/>
        <rFont val="PMingLiU"/>
        <family val="1"/>
      </rPr>
      <t xml:space="preserve">&gt; </t>
    </r>
    <r>
      <rPr>
        <b/>
        <sz val="12"/>
        <color indexed="8"/>
        <rFont val="宋体"/>
        <charset val="134"/>
      </rPr>
      <t>沉醉浪漫夕阳体验海岛风情</t>
    </r>
    <r>
      <rPr>
        <b/>
        <sz val="12"/>
        <color indexed="8"/>
        <rFont val="PMingLiU"/>
        <family val="1"/>
      </rPr>
      <t xml:space="preserve"> | </t>
    </r>
    <r>
      <rPr>
        <b/>
        <sz val="12"/>
        <color indexed="8"/>
        <rFont val="宋体"/>
        <charset val="134"/>
      </rPr>
      <t>热门线路</t>
    </r>
  </si>
  <si>
    <t>爱之船 #06</t>
  </si>
  <si>
    <r>
      <t>&lt;</t>
    </r>
    <r>
      <rPr>
        <b/>
        <sz val="12"/>
        <color indexed="8"/>
        <rFont val="宋体"/>
        <charset val="134"/>
      </rPr>
      <t>夏威夷檀香山梦幻半日游</t>
    </r>
    <r>
      <rPr>
        <b/>
        <sz val="12"/>
        <color indexed="8"/>
        <rFont val="PMingLiU"/>
        <family val="1"/>
      </rPr>
      <t xml:space="preserve">&gt; </t>
    </r>
    <r>
      <rPr>
        <b/>
        <sz val="12"/>
        <color indexed="8"/>
        <rFont val="宋体"/>
        <charset val="134"/>
      </rPr>
      <t>展开一场鸡尾酒式的歌舞奇幻之旅</t>
    </r>
    <r>
      <rPr>
        <b/>
        <sz val="12"/>
        <color indexed="8"/>
        <rFont val="PMingLiU"/>
        <family val="1"/>
      </rPr>
      <t xml:space="preserve">  | </t>
    </r>
    <r>
      <rPr>
        <b/>
        <sz val="12"/>
        <color indexed="8"/>
        <rFont val="宋体"/>
        <charset val="134"/>
      </rPr>
      <t>热门线路</t>
    </r>
  </si>
  <si>
    <t>波利尼西亚魔术秀(含饮料) #10</t>
  </si>
  <si>
    <r>
      <t>&lt;</t>
    </r>
    <r>
      <rPr>
        <b/>
        <sz val="12"/>
        <color indexed="8"/>
        <rFont val="宋体"/>
        <charset val="134"/>
      </rPr>
      <t>夏威夷檀香山惬意半日游</t>
    </r>
    <r>
      <rPr>
        <b/>
        <sz val="12"/>
        <color indexed="8"/>
        <rFont val="PMingLiU"/>
        <family val="1"/>
      </rPr>
      <t xml:space="preserve">&gt; </t>
    </r>
    <r>
      <rPr>
        <b/>
        <sz val="12"/>
        <color indexed="8"/>
        <rFont val="宋体"/>
        <charset val="134"/>
      </rPr>
      <t>牧场骑马享受海岛风光</t>
    </r>
    <r>
      <rPr>
        <b/>
        <sz val="12"/>
        <color indexed="8"/>
        <rFont val="PMingLiU"/>
        <family val="1"/>
      </rPr>
      <t xml:space="preserve">   | </t>
    </r>
    <r>
      <rPr>
        <b/>
        <sz val="12"/>
        <color indexed="8"/>
        <rFont val="宋体"/>
        <charset val="134"/>
      </rPr>
      <t>热门线路</t>
    </r>
  </si>
  <si>
    <t>古兰尼牧场(半天) #12</t>
  </si>
  <si>
    <r>
      <t>&lt;</t>
    </r>
    <r>
      <rPr>
        <b/>
        <sz val="12"/>
        <color indexed="8"/>
        <rFont val="宋体"/>
        <charset val="134"/>
      </rPr>
      <t>夏威夷檀香山文化体验半日游</t>
    </r>
    <r>
      <rPr>
        <b/>
        <sz val="12"/>
        <color indexed="8"/>
        <rFont val="PMingLiU"/>
        <family val="1"/>
      </rPr>
      <t xml:space="preserve">&gt;  </t>
    </r>
    <r>
      <rPr>
        <b/>
        <sz val="12"/>
        <color indexed="8"/>
        <rFont val="宋体"/>
        <charset val="134"/>
      </rPr>
      <t>乐趣美食相伴岛屿风情</t>
    </r>
    <r>
      <rPr>
        <b/>
        <sz val="12"/>
        <color indexed="8"/>
        <rFont val="PMingLiU"/>
        <family val="1"/>
      </rPr>
      <t xml:space="preserve"> | </t>
    </r>
    <r>
      <rPr>
        <b/>
        <sz val="12"/>
        <color indexed="8"/>
        <rFont val="宋体"/>
        <charset val="134"/>
      </rPr>
      <t>热门线路</t>
    </r>
  </si>
  <si>
    <t>鲁奥烤乳猪 #13</t>
  </si>
  <si>
    <r>
      <t>&lt;</t>
    </r>
    <r>
      <rPr>
        <b/>
        <sz val="12"/>
        <color indexed="8"/>
        <rFont val="宋体"/>
        <charset val="134"/>
      </rPr>
      <t>夏威夷檀香山经典一日游</t>
    </r>
    <r>
      <rPr>
        <b/>
        <sz val="12"/>
        <color indexed="8"/>
        <rFont val="PMingLiU"/>
        <family val="1"/>
      </rPr>
      <t xml:space="preserve">&gt;  </t>
    </r>
    <r>
      <rPr>
        <b/>
        <sz val="12"/>
        <color indexed="8"/>
        <rFont val="宋体"/>
        <charset val="134"/>
      </rPr>
      <t>精彩表演文化体验</t>
    </r>
    <r>
      <rPr>
        <b/>
        <sz val="12"/>
        <color indexed="8"/>
        <rFont val="PMingLiU"/>
        <family val="1"/>
      </rPr>
      <t xml:space="preserve"> | </t>
    </r>
    <r>
      <rPr>
        <b/>
        <sz val="12"/>
        <color indexed="8"/>
        <rFont val="宋体"/>
        <charset val="134"/>
      </rPr>
      <t>热门线路</t>
    </r>
  </si>
  <si>
    <t>波利尼西亚文化中心（含晚餐）#3</t>
  </si>
  <si>
    <r>
      <t>&lt;</t>
    </r>
    <r>
      <rPr>
        <b/>
        <sz val="12"/>
        <color indexed="8"/>
        <rFont val="宋体"/>
        <charset val="134"/>
      </rPr>
      <t>夏威夷檀香山休闲半日游</t>
    </r>
    <r>
      <rPr>
        <b/>
        <sz val="12"/>
        <color indexed="8"/>
        <rFont val="PMingLiU"/>
        <family val="1"/>
      </rPr>
      <t xml:space="preserve">&gt;  </t>
    </r>
    <r>
      <rPr>
        <b/>
        <sz val="12"/>
        <color indexed="8"/>
        <rFont val="宋体"/>
        <charset val="134"/>
      </rPr>
      <t>一探神秘海底世界</t>
    </r>
    <r>
      <rPr>
        <b/>
        <sz val="12"/>
        <color indexed="8"/>
        <rFont val="PMingLiU"/>
        <family val="1"/>
      </rPr>
      <t xml:space="preserve"> | </t>
    </r>
    <r>
      <rPr>
        <b/>
        <sz val="12"/>
        <color indexed="8"/>
        <rFont val="宋体"/>
        <charset val="134"/>
      </rPr>
      <t>热门线路</t>
    </r>
  </si>
  <si>
    <t>潜水艇48座 #5</t>
  </si>
  <si>
    <r>
      <t>&lt;</t>
    </r>
    <r>
      <rPr>
        <b/>
        <sz val="12"/>
        <color indexed="8"/>
        <rFont val="宋体"/>
        <charset val="134"/>
      </rPr>
      <t>夏威夷檀香山原生态半日游</t>
    </r>
    <r>
      <rPr>
        <b/>
        <sz val="12"/>
        <color indexed="8"/>
        <rFont val="PMingLiU"/>
        <family val="1"/>
      </rPr>
      <t xml:space="preserve">&gt; </t>
    </r>
    <r>
      <rPr>
        <b/>
        <sz val="12"/>
        <color indexed="8"/>
        <rFont val="宋体"/>
        <charset val="134"/>
      </rPr>
      <t>出海观鲸奇特之旅</t>
    </r>
    <r>
      <rPr>
        <b/>
        <sz val="12"/>
        <color indexed="8"/>
        <rFont val="PMingLiU"/>
        <family val="1"/>
      </rPr>
      <t xml:space="preserve">  | </t>
    </r>
    <r>
      <rPr>
        <b/>
        <sz val="12"/>
        <color indexed="8"/>
        <rFont val="宋体"/>
        <charset val="134"/>
      </rPr>
      <t>独家首卖</t>
    </r>
  </si>
  <si>
    <t>半天</t>
  </si>
  <si>
    <r>
      <t xml:space="preserve">看鲸鱼(含午餐) </t>
    </r>
    <r>
      <rPr>
        <sz val="11"/>
        <color indexed="10"/>
        <rFont val="Calibri"/>
        <family val="2"/>
      </rPr>
      <t>12/21/2013-04/14/2014</t>
    </r>
  </si>
  <si>
    <t>酒店</t>
  </si>
  <si>
    <t>Waikiki Gateway</t>
  </si>
  <si>
    <t>01/05/14 to 03/31/2014</t>
  </si>
  <si>
    <t>Waikiki Wave 或同级（4星）</t>
  </si>
  <si>
    <t>Hyatt Place 或同级（豪华4星)</t>
  </si>
  <si>
    <t>Waikiki Beach Mariott或同级 （五星)</t>
  </si>
  <si>
    <t>升级卖价 (有ROUND UP的）</t>
  </si>
  <si>
    <t>升级底价 （没ROUNDUP的）</t>
  </si>
  <si>
    <t>Waikiki Gateway 或同级 （3星）</t>
  </si>
  <si>
    <t>x</t>
  </si>
  <si>
    <t>(我们不降价）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</si>
</sst>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"/>
      <color indexed="8"/>
      <name val="PMingLiU"/>
      <family val="1"/>
    </font>
    <font>
      <b/>
      <sz val="12"/>
      <color indexed="8"/>
      <name val="宋体"/>
      <charset val="134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PMingLiU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3" borderId="0" xfId="0" applyFill="1"/>
    <xf numFmtId="16" fontId="0" fillId="0" borderId="0" xfId="0" applyNumberFormat="1" applyFill="1"/>
    <xf numFmtId="0" fontId="0" fillId="4" borderId="0" xfId="0" applyFill="1"/>
    <xf numFmtId="16" fontId="0" fillId="4" borderId="0" xfId="0" applyNumberFormat="1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3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51" sqref="G51"/>
    </sheetView>
  </sheetViews>
  <sheetFormatPr defaultRowHeight="15"/>
  <cols>
    <col min="3" max="3" width="36.42578125" customWidth="1"/>
    <col min="5" max="5" width="21.5703125" bestFit="1" customWidth="1"/>
    <col min="7" max="8" width="9.140625" customWidth="1"/>
    <col min="9" max="9" width="11.7109375" customWidth="1"/>
    <col min="10" max="11" width="9.140625" customWidth="1"/>
  </cols>
  <sheetData>
    <row r="1" spans="1:40">
      <c r="A1" s="5" t="s">
        <v>19</v>
      </c>
      <c r="R1" s="3"/>
      <c r="S1" t="s">
        <v>13</v>
      </c>
    </row>
    <row r="2" spans="1:40">
      <c r="H2" t="s">
        <v>11</v>
      </c>
      <c r="M2" t="s">
        <v>12</v>
      </c>
      <c r="R2" t="s">
        <v>15</v>
      </c>
      <c r="X2" t="s">
        <v>16</v>
      </c>
      <c r="AD2" t="s">
        <v>62</v>
      </c>
      <c r="AJ2" t="s">
        <v>63</v>
      </c>
    </row>
    <row r="3" spans="1:40">
      <c r="A3" t="s">
        <v>14</v>
      </c>
      <c r="B3" t="s">
        <v>17</v>
      </c>
      <c r="C3" s="1" t="s">
        <v>56</v>
      </c>
      <c r="D3" t="s">
        <v>4</v>
      </c>
      <c r="E3" t="s">
        <v>5</v>
      </c>
      <c r="F3" t="s">
        <v>6</v>
      </c>
      <c r="H3" t="s">
        <v>0</v>
      </c>
      <c r="I3" t="s">
        <v>1</v>
      </c>
      <c r="J3" t="s">
        <v>2</v>
      </c>
      <c r="K3" t="s">
        <v>3</v>
      </c>
      <c r="M3" t="s">
        <v>0</v>
      </c>
      <c r="N3" t="s">
        <v>1</v>
      </c>
      <c r="O3" t="s">
        <v>2</v>
      </c>
      <c r="P3" t="s">
        <v>3</v>
      </c>
      <c r="R3" t="s">
        <v>0</v>
      </c>
      <c r="S3" t="s">
        <v>8</v>
      </c>
      <c r="T3" t="s">
        <v>9</v>
      </c>
      <c r="U3" t="s">
        <v>10</v>
      </c>
      <c r="V3" t="s">
        <v>7</v>
      </c>
      <c r="X3" t="s">
        <v>0</v>
      </c>
      <c r="Y3" t="s">
        <v>8</v>
      </c>
      <c r="Z3" t="s">
        <v>9</v>
      </c>
      <c r="AA3" t="s">
        <v>10</v>
      </c>
      <c r="AB3" t="s">
        <v>7</v>
      </c>
      <c r="AD3" t="s">
        <v>0</v>
      </c>
      <c r="AE3" t="s">
        <v>8</v>
      </c>
      <c r="AF3" t="s">
        <v>9</v>
      </c>
      <c r="AG3" t="s">
        <v>10</v>
      </c>
      <c r="AH3" t="s">
        <v>7</v>
      </c>
      <c r="AJ3" t="s">
        <v>0</v>
      </c>
      <c r="AK3" t="s">
        <v>8</v>
      </c>
      <c r="AL3" t="s">
        <v>9</v>
      </c>
      <c r="AM3" t="s">
        <v>10</v>
      </c>
      <c r="AN3" t="s">
        <v>7</v>
      </c>
    </row>
    <row r="4" spans="1:40">
      <c r="B4" s="3" t="s">
        <v>20</v>
      </c>
      <c r="C4" s="3" t="s">
        <v>57</v>
      </c>
      <c r="D4" s="14">
        <v>3</v>
      </c>
      <c r="E4" s="9" t="s">
        <v>33</v>
      </c>
      <c r="F4" s="3">
        <f>(D4-1)*57.5</f>
        <v>115</v>
      </c>
      <c r="G4" s="3"/>
      <c r="H4" s="3">
        <f>ROUNDUP(M4*1.4,0)</f>
        <v>322</v>
      </c>
      <c r="I4" s="3">
        <f>ROUNDUP(N4*1.4,0)</f>
        <v>161</v>
      </c>
      <c r="J4" s="3">
        <f>ROUNDUP(O4*1.4,0)</f>
        <v>0</v>
      </c>
      <c r="K4" s="3">
        <f>ROUNDUP(P4*1.4,0)</f>
        <v>0</v>
      </c>
      <c r="L4" s="3"/>
      <c r="M4" s="16">
        <f t="shared" ref="M4:M9" si="0">N4+F4</f>
        <v>230</v>
      </c>
      <c r="N4" s="3">
        <v>115</v>
      </c>
      <c r="O4" s="3">
        <v>0</v>
      </c>
      <c r="P4" s="3">
        <v>0</v>
      </c>
      <c r="Q4" s="3"/>
      <c r="R4" s="15">
        <f>H4</f>
        <v>322</v>
      </c>
      <c r="S4" s="15">
        <f>I4</f>
        <v>161</v>
      </c>
      <c r="T4" s="15">
        <f t="shared" ref="T4:T35" si="1">ROUNDUP((I4*2+J4)/3,0)</f>
        <v>108</v>
      </c>
      <c r="U4" s="15">
        <f>ROUNDUP((I4*2+J4+K4)/4,0)</f>
        <v>81</v>
      </c>
      <c r="V4" s="15">
        <f t="shared" ref="V4:V12" si="2">ROUNDUP(AB4*1.4,0)</f>
        <v>0</v>
      </c>
      <c r="W4" s="3"/>
      <c r="X4" s="15">
        <f>M4</f>
        <v>230</v>
      </c>
      <c r="Y4" s="15">
        <f>N4</f>
        <v>115</v>
      </c>
      <c r="Z4" s="15">
        <f>(N4*2+O4)/3</f>
        <v>76.666666666666671</v>
      </c>
      <c r="AA4" s="15">
        <f t="shared" ref="AA4:AA35" si="3">(N4*2+O4+P4)/4</f>
        <v>57.5</v>
      </c>
      <c r="AB4" s="15">
        <f t="shared" ref="AB4:AB15" si="4">P4</f>
        <v>0</v>
      </c>
    </row>
    <row r="5" spans="1:40" s="10" customFormat="1">
      <c r="C5" s="10" t="s">
        <v>57</v>
      </c>
      <c r="D5" s="14">
        <v>3</v>
      </c>
      <c r="E5" s="11" t="s">
        <v>32</v>
      </c>
      <c r="F5" s="3">
        <f>(D5-1)*62.5</f>
        <v>125</v>
      </c>
      <c r="H5" s="3">
        <f t="shared" ref="H5:H66" si="5">ROUNDUP(M5*1.4,0)</f>
        <v>350</v>
      </c>
      <c r="I5" s="3">
        <f t="shared" ref="I5:I66" si="6">ROUNDUP(N5*1.4,0)</f>
        <v>175</v>
      </c>
      <c r="J5" s="3">
        <f t="shared" ref="J5:J66" si="7">ROUNDUP(O5*1.4,0)</f>
        <v>0</v>
      </c>
      <c r="K5" s="3">
        <f t="shared" ref="K5:K66" si="8">ROUNDUP(P5*1.4,0)</f>
        <v>0</v>
      </c>
      <c r="M5" s="10">
        <f t="shared" si="0"/>
        <v>250</v>
      </c>
      <c r="N5" s="10">
        <v>125</v>
      </c>
      <c r="O5" s="10">
        <v>0</v>
      </c>
      <c r="R5" s="15">
        <f t="shared" ref="R5:R36" si="9">H5</f>
        <v>350</v>
      </c>
      <c r="S5" s="15">
        <f t="shared" ref="S5:S66" si="10">I5</f>
        <v>175</v>
      </c>
      <c r="T5" s="15">
        <f t="shared" si="1"/>
        <v>117</v>
      </c>
      <c r="U5" s="15">
        <f t="shared" ref="U5:U66" si="11">ROUNDUP((I5*2+J5+K5)/4,0)</f>
        <v>88</v>
      </c>
      <c r="V5" s="15">
        <f t="shared" si="2"/>
        <v>0</v>
      </c>
      <c r="W5" s="3"/>
      <c r="X5" s="15">
        <f t="shared" ref="X5:X36" si="12">M5</f>
        <v>250</v>
      </c>
      <c r="Y5" s="15">
        <f t="shared" ref="Y5:Y66" si="13">N5</f>
        <v>125</v>
      </c>
      <c r="Z5" s="15">
        <f t="shared" ref="Z5:Z66" si="14">(N5*2+O5)/3</f>
        <v>83.333333333333329</v>
      </c>
      <c r="AA5" s="15">
        <f t="shared" si="3"/>
        <v>62.5</v>
      </c>
      <c r="AB5" s="15">
        <f t="shared" si="4"/>
        <v>0</v>
      </c>
    </row>
    <row r="6" spans="1:40">
      <c r="B6" s="3"/>
      <c r="C6" s="3" t="s">
        <v>64</v>
      </c>
      <c r="D6" s="14">
        <v>3</v>
      </c>
      <c r="E6" s="3" t="s">
        <v>58</v>
      </c>
      <c r="F6" s="3">
        <f>(D6-1)*57.5</f>
        <v>115</v>
      </c>
      <c r="G6" s="3"/>
      <c r="H6" s="3">
        <f t="shared" si="5"/>
        <v>322</v>
      </c>
      <c r="I6" s="3">
        <f t="shared" si="6"/>
        <v>161</v>
      </c>
      <c r="J6" s="3">
        <f t="shared" si="7"/>
        <v>0</v>
      </c>
      <c r="K6" s="3">
        <f t="shared" si="8"/>
        <v>0</v>
      </c>
      <c r="L6" s="3"/>
      <c r="M6" s="3">
        <f t="shared" si="0"/>
        <v>230</v>
      </c>
      <c r="N6" s="3">
        <v>115</v>
      </c>
      <c r="O6" s="3">
        <v>0</v>
      </c>
      <c r="P6" s="3">
        <v>0</v>
      </c>
      <c r="Q6" s="3"/>
      <c r="R6" s="15">
        <f t="shared" si="9"/>
        <v>322</v>
      </c>
      <c r="S6" s="15">
        <f t="shared" si="10"/>
        <v>161</v>
      </c>
      <c r="T6" s="15">
        <f t="shared" si="1"/>
        <v>108</v>
      </c>
      <c r="U6" s="15">
        <f t="shared" si="11"/>
        <v>81</v>
      </c>
      <c r="V6" s="15">
        <f t="shared" si="2"/>
        <v>0</v>
      </c>
      <c r="W6" s="3"/>
      <c r="X6" s="15">
        <f t="shared" si="12"/>
        <v>230</v>
      </c>
      <c r="Y6" s="15">
        <f t="shared" si="13"/>
        <v>115</v>
      </c>
      <c r="Z6" s="15">
        <f>(N6*2+O6)/3</f>
        <v>76.666666666666671</v>
      </c>
      <c r="AA6" s="15">
        <f t="shared" si="3"/>
        <v>57.5</v>
      </c>
      <c r="AB6" s="15">
        <f t="shared" si="4"/>
        <v>0</v>
      </c>
    </row>
    <row r="7" spans="1:40" s="20" customFormat="1">
      <c r="C7" s="20" t="s">
        <v>59</v>
      </c>
      <c r="D7" s="21">
        <v>3</v>
      </c>
      <c r="E7" s="20" t="s">
        <v>58</v>
      </c>
      <c r="F7" s="20">
        <f>(D7-1)*82.5</f>
        <v>165</v>
      </c>
      <c r="H7" s="20">
        <f t="shared" ref="H7:K9" si="15">ROUNDUP(M7*1.4,0)</f>
        <v>462</v>
      </c>
      <c r="I7" s="20">
        <f t="shared" si="15"/>
        <v>231</v>
      </c>
      <c r="J7" s="20">
        <f t="shared" si="15"/>
        <v>0</v>
      </c>
      <c r="K7" s="20">
        <f t="shared" si="15"/>
        <v>0</v>
      </c>
      <c r="M7" s="20">
        <f>N7+F7</f>
        <v>330</v>
      </c>
      <c r="N7" s="20">
        <v>165</v>
      </c>
      <c r="O7" s="20">
        <v>0</v>
      </c>
      <c r="P7" s="20">
        <v>0</v>
      </c>
      <c r="R7" s="22">
        <f t="shared" si="9"/>
        <v>462</v>
      </c>
      <c r="S7" s="22">
        <f>I7</f>
        <v>231</v>
      </c>
      <c r="T7" s="22">
        <f t="shared" si="1"/>
        <v>154</v>
      </c>
      <c r="U7" s="22">
        <f>ROUNDUP((I7*2+J7+K7)/4,0)</f>
        <v>116</v>
      </c>
      <c r="V7" s="22">
        <f>ROUNDUP(AB7*1.4,0)</f>
        <v>0</v>
      </c>
      <c r="X7" s="22">
        <f t="shared" si="12"/>
        <v>330</v>
      </c>
      <c r="Y7" s="22">
        <f>N7</f>
        <v>165</v>
      </c>
      <c r="Z7" s="22">
        <f>(N7*2+O7)/3</f>
        <v>110</v>
      </c>
      <c r="AA7" s="22">
        <f t="shared" si="3"/>
        <v>82.5</v>
      </c>
      <c r="AB7" s="22">
        <f t="shared" si="4"/>
        <v>0</v>
      </c>
      <c r="AD7" s="20">
        <f>R7-R6</f>
        <v>140</v>
      </c>
      <c r="AE7" s="20">
        <f>S7-S6</f>
        <v>70</v>
      </c>
      <c r="AF7" s="20">
        <f>T7-T6</f>
        <v>46</v>
      </c>
      <c r="AG7" s="20">
        <f>U7-U6</f>
        <v>35</v>
      </c>
      <c r="AH7" s="20">
        <f>V7-V6</f>
        <v>0</v>
      </c>
      <c r="AJ7" s="20">
        <f>X7-X6</f>
        <v>100</v>
      </c>
      <c r="AK7" s="20">
        <f>Y7-Y6</f>
        <v>50</v>
      </c>
      <c r="AL7" s="20">
        <f>Z7-Z6</f>
        <v>33.333333333333329</v>
      </c>
      <c r="AM7" s="20">
        <f>AA7-AA6</f>
        <v>25</v>
      </c>
      <c r="AN7" s="20">
        <f>AB7-AB6</f>
        <v>0</v>
      </c>
    </row>
    <row r="8" spans="1:40" s="20" customFormat="1">
      <c r="C8" s="20" t="s">
        <v>60</v>
      </c>
      <c r="D8" s="21">
        <v>3</v>
      </c>
      <c r="E8" s="20" t="s">
        <v>58</v>
      </c>
      <c r="F8" s="20">
        <f>(D8-1)*117.5</f>
        <v>235</v>
      </c>
      <c r="H8" s="20">
        <f t="shared" si="15"/>
        <v>658</v>
      </c>
      <c r="I8" s="20">
        <f t="shared" si="15"/>
        <v>329</v>
      </c>
      <c r="J8" s="20">
        <f t="shared" si="15"/>
        <v>0</v>
      </c>
      <c r="K8" s="20">
        <f t="shared" si="15"/>
        <v>0</v>
      </c>
      <c r="M8" s="20">
        <f t="shared" si="0"/>
        <v>470</v>
      </c>
      <c r="N8" s="20">
        <v>235</v>
      </c>
      <c r="O8" s="20">
        <v>0</v>
      </c>
      <c r="P8" s="20">
        <v>0</v>
      </c>
      <c r="R8" s="22">
        <f t="shared" si="9"/>
        <v>658</v>
      </c>
      <c r="S8" s="22">
        <f>I8</f>
        <v>329</v>
      </c>
      <c r="T8" s="22">
        <f t="shared" si="1"/>
        <v>220</v>
      </c>
      <c r="U8" s="22">
        <f>ROUNDUP((I8*2+J8+K8)/4,0)</f>
        <v>165</v>
      </c>
      <c r="V8" s="22">
        <f>ROUNDUP(AB8*1.4,0)</f>
        <v>0</v>
      </c>
      <c r="X8" s="22">
        <f t="shared" si="12"/>
        <v>470</v>
      </c>
      <c r="Y8" s="22">
        <f>N8</f>
        <v>235</v>
      </c>
      <c r="Z8" s="22">
        <f>(N8*2+O8)/3</f>
        <v>156.66666666666666</v>
      </c>
      <c r="AA8" s="22">
        <f t="shared" si="3"/>
        <v>117.5</v>
      </c>
      <c r="AB8" s="22">
        <f t="shared" si="4"/>
        <v>0</v>
      </c>
      <c r="AD8" s="20">
        <f>R8-R6</f>
        <v>336</v>
      </c>
      <c r="AE8" s="20">
        <f>S8-S6</f>
        <v>168</v>
      </c>
      <c r="AF8" s="20">
        <f>T8-T6</f>
        <v>112</v>
      </c>
      <c r="AG8" s="20">
        <f>U8-U6</f>
        <v>84</v>
      </c>
      <c r="AH8" s="20">
        <f>V8-V6</f>
        <v>0</v>
      </c>
      <c r="AJ8" s="20">
        <f>X8-X6</f>
        <v>240</v>
      </c>
      <c r="AK8" s="20">
        <f>Y8-Y6</f>
        <v>120</v>
      </c>
      <c r="AL8" s="20">
        <f>Z8-Z6</f>
        <v>79.999999999999986</v>
      </c>
      <c r="AM8" s="20">
        <f>AA8-AA6</f>
        <v>60</v>
      </c>
      <c r="AN8" s="20">
        <f>AB8-AB6</f>
        <v>0</v>
      </c>
    </row>
    <row r="9" spans="1:40" s="20" customFormat="1">
      <c r="C9" s="20" t="s">
        <v>61</v>
      </c>
      <c r="D9" s="21">
        <v>3</v>
      </c>
      <c r="E9" s="20" t="s">
        <v>58</v>
      </c>
      <c r="F9" s="20">
        <f>(D9-1)*133</f>
        <v>266</v>
      </c>
      <c r="H9" s="20">
        <f t="shared" si="15"/>
        <v>745</v>
      </c>
      <c r="I9" s="20">
        <f t="shared" si="15"/>
        <v>373</v>
      </c>
      <c r="J9" s="20">
        <f t="shared" si="15"/>
        <v>0</v>
      </c>
      <c r="K9" s="20">
        <f t="shared" si="15"/>
        <v>0</v>
      </c>
      <c r="M9" s="20">
        <f t="shared" si="0"/>
        <v>532</v>
      </c>
      <c r="N9" s="20">
        <v>266</v>
      </c>
      <c r="O9" s="20">
        <v>0</v>
      </c>
      <c r="P9" s="20">
        <v>0</v>
      </c>
      <c r="R9" s="22">
        <f t="shared" si="9"/>
        <v>745</v>
      </c>
      <c r="S9" s="22">
        <f>I9</f>
        <v>373</v>
      </c>
      <c r="T9" s="22">
        <f t="shared" si="1"/>
        <v>249</v>
      </c>
      <c r="U9" s="22">
        <f>ROUNDUP((I9*2+J9+K9)/4,0)</f>
        <v>187</v>
      </c>
      <c r="V9" s="22">
        <f>ROUNDUP(AB9*1.4,0)</f>
        <v>0</v>
      </c>
      <c r="X9" s="22">
        <f t="shared" si="12"/>
        <v>532</v>
      </c>
      <c r="Y9" s="22">
        <f>N9</f>
        <v>266</v>
      </c>
      <c r="Z9" s="22">
        <f>(N9*2+O9)/3</f>
        <v>177.33333333333334</v>
      </c>
      <c r="AA9" s="22">
        <f t="shared" si="3"/>
        <v>133</v>
      </c>
      <c r="AB9" s="22">
        <f t="shared" si="4"/>
        <v>0</v>
      </c>
      <c r="AD9" s="20">
        <f>R9-R6</f>
        <v>423</v>
      </c>
      <c r="AE9" s="20">
        <f>S9-S6</f>
        <v>212</v>
      </c>
      <c r="AF9" s="20">
        <f>T9-T6</f>
        <v>141</v>
      </c>
      <c r="AG9" s="20">
        <f>U9-U6</f>
        <v>106</v>
      </c>
      <c r="AH9" s="20">
        <f>V9-V6</f>
        <v>0</v>
      </c>
      <c r="AJ9" s="20">
        <f>X9-X6</f>
        <v>302</v>
      </c>
      <c r="AK9" s="20">
        <f>Y9-Y6</f>
        <v>151</v>
      </c>
      <c r="AL9" s="20">
        <f>Z9-Z6</f>
        <v>100.66666666666667</v>
      </c>
      <c r="AM9" s="20">
        <f>AA9-AA6</f>
        <v>75.5</v>
      </c>
      <c r="AN9" s="20">
        <f>AB9-AB6</f>
        <v>0</v>
      </c>
    </row>
    <row r="10" spans="1:40">
      <c r="B10" t="s">
        <v>21</v>
      </c>
      <c r="C10" s="3" t="s">
        <v>57</v>
      </c>
      <c r="D10" s="12">
        <v>4</v>
      </c>
      <c r="E10" s="9" t="s">
        <v>33</v>
      </c>
      <c r="F10" s="3">
        <f>(D10-1)*57.5</f>
        <v>172.5</v>
      </c>
      <c r="H10" s="3">
        <f t="shared" si="5"/>
        <v>488</v>
      </c>
      <c r="I10" s="3">
        <f t="shared" si="6"/>
        <v>236</v>
      </c>
      <c r="J10" s="3">
        <f t="shared" si="7"/>
        <v>0</v>
      </c>
      <c r="K10" s="3">
        <f t="shared" si="8"/>
        <v>0</v>
      </c>
      <c r="L10" s="3"/>
      <c r="M10" s="16">
        <v>348</v>
      </c>
      <c r="N10" s="3">
        <v>168</v>
      </c>
      <c r="O10" s="3">
        <v>0</v>
      </c>
      <c r="P10" s="3">
        <v>0</v>
      </c>
      <c r="Q10" s="3"/>
      <c r="R10" s="15">
        <f t="shared" si="9"/>
        <v>488</v>
      </c>
      <c r="S10" s="15">
        <f t="shared" si="10"/>
        <v>236</v>
      </c>
      <c r="T10" s="15">
        <f t="shared" si="1"/>
        <v>158</v>
      </c>
      <c r="U10" s="15">
        <f t="shared" si="11"/>
        <v>118</v>
      </c>
      <c r="V10" s="15">
        <f>ROUNDUP(AB10*1.4,0)</f>
        <v>0</v>
      </c>
      <c r="W10" s="3"/>
      <c r="X10" s="15">
        <f t="shared" si="12"/>
        <v>348</v>
      </c>
      <c r="Y10" s="15">
        <f t="shared" si="13"/>
        <v>168</v>
      </c>
      <c r="Z10" s="15">
        <f t="shared" si="14"/>
        <v>112</v>
      </c>
      <c r="AA10" s="15">
        <f t="shared" si="3"/>
        <v>84</v>
      </c>
      <c r="AB10" s="15">
        <f t="shared" si="4"/>
        <v>0</v>
      </c>
    </row>
    <row r="11" spans="1:40" s="10" customFormat="1">
      <c r="C11" s="3" t="s">
        <v>57</v>
      </c>
      <c r="D11" s="12">
        <v>4</v>
      </c>
      <c r="E11" s="11" t="s">
        <v>32</v>
      </c>
      <c r="F11" s="3">
        <f>(D11-1)*62.5</f>
        <v>187.5</v>
      </c>
      <c r="H11" s="3">
        <f t="shared" si="5"/>
        <v>569</v>
      </c>
      <c r="I11" s="3">
        <f t="shared" si="6"/>
        <v>306</v>
      </c>
      <c r="J11" s="3">
        <f t="shared" si="7"/>
        <v>0</v>
      </c>
      <c r="K11" s="3">
        <f t="shared" si="8"/>
        <v>0</v>
      </c>
      <c r="M11" s="10">
        <v>406</v>
      </c>
      <c r="N11" s="10">
        <v>218</v>
      </c>
      <c r="R11" s="15">
        <f t="shared" si="9"/>
        <v>569</v>
      </c>
      <c r="S11" s="15">
        <f t="shared" si="10"/>
        <v>306</v>
      </c>
      <c r="T11" s="15">
        <f t="shared" si="1"/>
        <v>204</v>
      </c>
      <c r="U11" s="15">
        <f t="shared" si="11"/>
        <v>153</v>
      </c>
      <c r="V11" s="15">
        <f t="shared" si="2"/>
        <v>0</v>
      </c>
      <c r="W11" s="3"/>
      <c r="X11" s="15">
        <f t="shared" si="12"/>
        <v>406</v>
      </c>
      <c r="Y11" s="15">
        <f t="shared" si="13"/>
        <v>218</v>
      </c>
      <c r="Z11" s="15">
        <f t="shared" si="14"/>
        <v>145.33333333333334</v>
      </c>
      <c r="AA11" s="15">
        <f t="shared" si="3"/>
        <v>109</v>
      </c>
      <c r="AB11" s="15">
        <f t="shared" si="4"/>
        <v>0</v>
      </c>
    </row>
    <row r="12" spans="1:40">
      <c r="C12" s="3" t="s">
        <v>64</v>
      </c>
      <c r="D12" s="12">
        <v>4</v>
      </c>
      <c r="E12" s="3" t="s">
        <v>58</v>
      </c>
      <c r="F12" s="3">
        <f>(D12-1)*57.5</f>
        <v>172.5</v>
      </c>
      <c r="H12" s="3">
        <f t="shared" si="5"/>
        <v>540</v>
      </c>
      <c r="I12" s="3">
        <f t="shared" si="6"/>
        <v>299</v>
      </c>
      <c r="J12" s="3">
        <f t="shared" si="7"/>
        <v>0</v>
      </c>
      <c r="K12" s="3">
        <f t="shared" si="8"/>
        <v>0</v>
      </c>
      <c r="L12" s="3"/>
      <c r="M12" s="3">
        <f>N12+F12</f>
        <v>385.5</v>
      </c>
      <c r="N12" s="3">
        <v>213</v>
      </c>
      <c r="O12" s="3">
        <v>0</v>
      </c>
      <c r="P12" s="3">
        <v>0</v>
      </c>
      <c r="Q12" s="3"/>
      <c r="R12" s="15">
        <f t="shared" si="9"/>
        <v>540</v>
      </c>
      <c r="S12" s="15">
        <f t="shared" si="10"/>
        <v>299</v>
      </c>
      <c r="T12" s="15">
        <f t="shared" si="1"/>
        <v>200</v>
      </c>
      <c r="U12" s="15">
        <f t="shared" si="11"/>
        <v>150</v>
      </c>
      <c r="V12" s="15">
        <f t="shared" si="2"/>
        <v>0</v>
      </c>
      <c r="W12" s="3"/>
      <c r="X12" s="15">
        <f t="shared" si="12"/>
        <v>385.5</v>
      </c>
      <c r="Y12" s="15">
        <f t="shared" si="13"/>
        <v>213</v>
      </c>
      <c r="Z12" s="15">
        <f t="shared" si="14"/>
        <v>142</v>
      </c>
      <c r="AA12" s="15">
        <f t="shared" si="3"/>
        <v>106.5</v>
      </c>
      <c r="AB12" s="15">
        <f t="shared" si="4"/>
        <v>0</v>
      </c>
    </row>
    <row r="13" spans="1:40" s="20" customFormat="1">
      <c r="C13" s="20" t="s">
        <v>59</v>
      </c>
      <c r="D13" s="21">
        <v>4</v>
      </c>
      <c r="E13" s="20" t="s">
        <v>58</v>
      </c>
      <c r="F13" s="20">
        <f>(D13-1)*82.5</f>
        <v>247.5</v>
      </c>
      <c r="H13" s="20">
        <f t="shared" ref="H13:K15" si="16">ROUNDUP(M13*1.4,0)</f>
        <v>750</v>
      </c>
      <c r="I13" s="20">
        <f t="shared" si="16"/>
        <v>404</v>
      </c>
      <c r="J13" s="20">
        <f t="shared" si="16"/>
        <v>0</v>
      </c>
      <c r="K13" s="20">
        <f t="shared" si="16"/>
        <v>0</v>
      </c>
      <c r="M13" s="20">
        <f>N13+F13</f>
        <v>535.5</v>
      </c>
      <c r="N13" s="20">
        <v>288</v>
      </c>
      <c r="O13" s="20">
        <v>0</v>
      </c>
      <c r="P13" s="20">
        <v>0</v>
      </c>
      <c r="R13" s="22">
        <f t="shared" si="9"/>
        <v>750</v>
      </c>
      <c r="S13" s="22">
        <f>I13</f>
        <v>404</v>
      </c>
      <c r="T13" s="22">
        <f t="shared" si="1"/>
        <v>270</v>
      </c>
      <c r="U13" s="22">
        <f>ROUNDUP((I13*2+J13+K13)/4,0)</f>
        <v>202</v>
      </c>
      <c r="V13" s="22">
        <f>ROUNDUP(AB13*1.4,0)</f>
        <v>0</v>
      </c>
      <c r="X13" s="22">
        <f t="shared" si="12"/>
        <v>535.5</v>
      </c>
      <c r="Y13" s="22">
        <f>N13</f>
        <v>288</v>
      </c>
      <c r="Z13" s="22">
        <f>(N13*2+O13)/3</f>
        <v>192</v>
      </c>
      <c r="AA13" s="22">
        <f t="shared" si="3"/>
        <v>144</v>
      </c>
      <c r="AB13" s="22">
        <f t="shared" si="4"/>
        <v>0</v>
      </c>
      <c r="AD13" s="20">
        <f>R13-R12</f>
        <v>210</v>
      </c>
      <c r="AE13" s="20">
        <f>S13-S12</f>
        <v>105</v>
      </c>
      <c r="AF13" s="20">
        <f>T13-T12</f>
        <v>70</v>
      </c>
      <c r="AG13" s="20">
        <f>U13-U12</f>
        <v>52</v>
      </c>
      <c r="AH13" s="20">
        <f>V13-V12</f>
        <v>0</v>
      </c>
      <c r="AJ13" s="20">
        <f>X13-X12</f>
        <v>150</v>
      </c>
      <c r="AK13" s="20">
        <f>Y13-Y12</f>
        <v>75</v>
      </c>
      <c r="AL13" s="20">
        <f>Z13-Z12</f>
        <v>50</v>
      </c>
      <c r="AM13" s="20">
        <f>AA13-AA12</f>
        <v>37.5</v>
      </c>
      <c r="AN13" s="20">
        <f>AB13-AB12</f>
        <v>0</v>
      </c>
    </row>
    <row r="14" spans="1:40" s="20" customFormat="1">
      <c r="C14" s="20" t="s">
        <v>60</v>
      </c>
      <c r="D14" s="21">
        <v>4</v>
      </c>
      <c r="E14" s="20" t="s">
        <v>58</v>
      </c>
      <c r="F14" s="20">
        <f>(D14-1)*117.5</f>
        <v>352.5</v>
      </c>
      <c r="H14" s="20">
        <f t="shared" si="16"/>
        <v>1043</v>
      </c>
      <c r="I14" s="20">
        <f t="shared" si="16"/>
        <v>549</v>
      </c>
      <c r="J14" s="20">
        <f t="shared" si="16"/>
        <v>0</v>
      </c>
      <c r="K14" s="20">
        <f t="shared" si="16"/>
        <v>0</v>
      </c>
      <c r="M14" s="20">
        <f>N14+F14</f>
        <v>744.5</v>
      </c>
      <c r="N14" s="20">
        <v>392</v>
      </c>
      <c r="O14" s="20">
        <v>0</v>
      </c>
      <c r="P14" s="20">
        <v>0</v>
      </c>
      <c r="R14" s="22">
        <f t="shared" si="9"/>
        <v>1043</v>
      </c>
      <c r="S14" s="22">
        <f>I14</f>
        <v>549</v>
      </c>
      <c r="T14" s="22">
        <f t="shared" si="1"/>
        <v>366</v>
      </c>
      <c r="U14" s="22">
        <f>ROUNDUP((I14*2+J14+K14)/4,0)</f>
        <v>275</v>
      </c>
      <c r="V14" s="22">
        <f>ROUNDUP(AB14*1.4,0)</f>
        <v>0</v>
      </c>
      <c r="X14" s="22">
        <f t="shared" si="12"/>
        <v>744.5</v>
      </c>
      <c r="Y14" s="22">
        <f>N14</f>
        <v>392</v>
      </c>
      <c r="Z14" s="22">
        <f>(N14*2+O14)/3</f>
        <v>261.33333333333331</v>
      </c>
      <c r="AA14" s="22">
        <f t="shared" si="3"/>
        <v>196</v>
      </c>
      <c r="AB14" s="22">
        <f t="shared" si="4"/>
        <v>0</v>
      </c>
      <c r="AD14" s="20">
        <f>R14-R12</f>
        <v>503</v>
      </c>
      <c r="AE14" s="20">
        <f>S14-S12</f>
        <v>250</v>
      </c>
      <c r="AF14" s="20">
        <f>T14-T12</f>
        <v>166</v>
      </c>
      <c r="AG14" s="20">
        <f>U14-U12</f>
        <v>125</v>
      </c>
      <c r="AH14" s="20">
        <f>V14-V12</f>
        <v>0</v>
      </c>
      <c r="AJ14" s="20">
        <f>X14-X12</f>
        <v>359</v>
      </c>
      <c r="AK14" s="20">
        <f>Y14-Y12</f>
        <v>179</v>
      </c>
      <c r="AL14" s="20">
        <f>Z14-Z12</f>
        <v>119.33333333333331</v>
      </c>
      <c r="AM14" s="20">
        <f>AA14-AA12</f>
        <v>89.5</v>
      </c>
      <c r="AN14" s="20">
        <f>AB14-AB12</f>
        <v>0</v>
      </c>
    </row>
    <row r="15" spans="1:40" s="20" customFormat="1">
      <c r="C15" s="20" t="s">
        <v>61</v>
      </c>
      <c r="D15" s="21">
        <v>4</v>
      </c>
      <c r="E15" s="20" t="s">
        <v>58</v>
      </c>
      <c r="F15" s="20">
        <f>(D15-1)*133</f>
        <v>399</v>
      </c>
      <c r="H15" s="20">
        <f t="shared" si="16"/>
        <v>1172</v>
      </c>
      <c r="I15" s="20">
        <f t="shared" si="16"/>
        <v>614</v>
      </c>
      <c r="J15" s="20">
        <f t="shared" si="16"/>
        <v>0</v>
      </c>
      <c r="K15" s="20">
        <f t="shared" si="16"/>
        <v>0</v>
      </c>
      <c r="M15" s="20">
        <f>N15+F15</f>
        <v>837</v>
      </c>
      <c r="N15" s="20">
        <v>438</v>
      </c>
      <c r="O15" s="20">
        <v>0</v>
      </c>
      <c r="P15" s="20">
        <v>0</v>
      </c>
      <c r="R15" s="22">
        <f t="shared" si="9"/>
        <v>1172</v>
      </c>
      <c r="S15" s="22">
        <f>I15</f>
        <v>614</v>
      </c>
      <c r="T15" s="22">
        <f t="shared" si="1"/>
        <v>410</v>
      </c>
      <c r="U15" s="22">
        <f>ROUNDUP((I15*2+J15+K15)/4,0)</f>
        <v>307</v>
      </c>
      <c r="V15" s="22">
        <f>ROUNDUP(AB15*1.4,0)</f>
        <v>0</v>
      </c>
      <c r="X15" s="22">
        <f t="shared" si="12"/>
        <v>837</v>
      </c>
      <c r="Y15" s="22">
        <f>N15</f>
        <v>438</v>
      </c>
      <c r="Z15" s="22">
        <f>(N15*2+O15)/3</f>
        <v>292</v>
      </c>
      <c r="AA15" s="22">
        <f t="shared" si="3"/>
        <v>219</v>
      </c>
      <c r="AB15" s="22">
        <f t="shared" si="4"/>
        <v>0</v>
      </c>
      <c r="AD15" s="20">
        <f>R15-R12</f>
        <v>632</v>
      </c>
      <c r="AE15" s="20">
        <f>S15-S12</f>
        <v>315</v>
      </c>
      <c r="AF15" s="20">
        <f>T15-T12</f>
        <v>210</v>
      </c>
      <c r="AG15" s="20">
        <f>U15-U12</f>
        <v>157</v>
      </c>
      <c r="AH15" s="20">
        <f>V15-V12</f>
        <v>0</v>
      </c>
      <c r="AJ15" s="20">
        <f>X15-X12</f>
        <v>451.5</v>
      </c>
      <c r="AK15" s="20">
        <f>Y15-Y12</f>
        <v>225</v>
      </c>
      <c r="AL15" s="20">
        <f>Z15-Z12</f>
        <v>150</v>
      </c>
      <c r="AM15" s="20">
        <f>AA15-AA12</f>
        <v>112.5</v>
      </c>
      <c r="AN15" s="20">
        <f>AB15-AB12</f>
        <v>0</v>
      </c>
    </row>
    <row r="16" spans="1:40">
      <c r="B16" t="s">
        <v>22</v>
      </c>
      <c r="C16" s="3" t="s">
        <v>57</v>
      </c>
      <c r="D16" s="14">
        <v>4</v>
      </c>
      <c r="E16" s="9" t="s">
        <v>33</v>
      </c>
      <c r="F16" s="3">
        <f>(D16-1)*57.5</f>
        <v>172.5</v>
      </c>
      <c r="H16" s="3">
        <f t="shared" si="5"/>
        <v>572</v>
      </c>
      <c r="I16" s="3">
        <f t="shared" si="6"/>
        <v>343</v>
      </c>
      <c r="J16" s="3">
        <f t="shared" si="7"/>
        <v>105</v>
      </c>
      <c r="K16" s="3">
        <f t="shared" si="8"/>
        <v>105</v>
      </c>
      <c r="L16" s="4"/>
      <c r="M16" s="16">
        <v>408</v>
      </c>
      <c r="N16" s="4">
        <v>245</v>
      </c>
      <c r="O16" s="4">
        <f>75</f>
        <v>75</v>
      </c>
      <c r="P16" s="4">
        <f>75</f>
        <v>75</v>
      </c>
      <c r="Q16" s="3"/>
      <c r="R16" s="15">
        <f t="shared" si="9"/>
        <v>572</v>
      </c>
      <c r="S16" s="15">
        <f t="shared" si="10"/>
        <v>343</v>
      </c>
      <c r="T16" s="15">
        <f t="shared" si="1"/>
        <v>264</v>
      </c>
      <c r="U16" s="15">
        <f t="shared" si="11"/>
        <v>224</v>
      </c>
      <c r="V16" s="15">
        <f>ROUNDUP(AB16*1.4,0)</f>
        <v>77</v>
      </c>
      <c r="W16" s="3"/>
      <c r="X16" s="15">
        <f t="shared" si="12"/>
        <v>408</v>
      </c>
      <c r="Y16" s="15">
        <f t="shared" si="13"/>
        <v>245</v>
      </c>
      <c r="Z16" s="15">
        <f t="shared" si="14"/>
        <v>188.33333333333334</v>
      </c>
      <c r="AA16" s="15">
        <f t="shared" si="3"/>
        <v>160</v>
      </c>
      <c r="AB16" s="15">
        <v>55</v>
      </c>
    </row>
    <row r="17" spans="2:40" s="10" customFormat="1">
      <c r="C17" s="3" t="s">
        <v>57</v>
      </c>
      <c r="D17" s="14">
        <v>4</v>
      </c>
      <c r="E17" s="11" t="s">
        <v>32</v>
      </c>
      <c r="F17" s="3">
        <f>(D17-1)*62.5</f>
        <v>187.5</v>
      </c>
      <c r="H17" s="3">
        <f t="shared" si="5"/>
        <v>667</v>
      </c>
      <c r="I17" s="3">
        <f t="shared" si="6"/>
        <v>404</v>
      </c>
      <c r="J17" s="3">
        <f t="shared" si="7"/>
        <v>105</v>
      </c>
      <c r="K17" s="3">
        <f t="shared" si="8"/>
        <v>105</v>
      </c>
      <c r="M17" s="10">
        <v>476</v>
      </c>
      <c r="N17" s="10">
        <v>288</v>
      </c>
      <c r="O17" s="10">
        <v>75</v>
      </c>
      <c r="P17" s="10">
        <v>75</v>
      </c>
      <c r="R17" s="15">
        <f t="shared" si="9"/>
        <v>667</v>
      </c>
      <c r="S17" s="15">
        <f t="shared" si="10"/>
        <v>404</v>
      </c>
      <c r="T17" s="15">
        <f t="shared" si="1"/>
        <v>305</v>
      </c>
      <c r="U17" s="15">
        <f t="shared" si="11"/>
        <v>255</v>
      </c>
      <c r="V17" s="15">
        <f t="shared" ref="V17:V66" si="17">ROUNDUP(AB17*1.4,0)</f>
        <v>77</v>
      </c>
      <c r="W17" s="3"/>
      <c r="X17" s="15">
        <f t="shared" si="12"/>
        <v>476</v>
      </c>
      <c r="Y17" s="15">
        <f t="shared" si="13"/>
        <v>288</v>
      </c>
      <c r="Z17" s="15">
        <f t="shared" si="14"/>
        <v>217</v>
      </c>
      <c r="AA17" s="15">
        <f t="shared" si="3"/>
        <v>181.5</v>
      </c>
      <c r="AB17" s="15">
        <v>55</v>
      </c>
    </row>
    <row r="18" spans="2:40">
      <c r="C18" s="3" t="s">
        <v>64</v>
      </c>
      <c r="D18" s="14">
        <v>4</v>
      </c>
      <c r="E18" s="3" t="s">
        <v>58</v>
      </c>
      <c r="F18" s="3">
        <f>(D18-1)*57.5</f>
        <v>172.5</v>
      </c>
      <c r="H18" s="3">
        <f t="shared" si="5"/>
        <v>624</v>
      </c>
      <c r="I18" s="3">
        <f t="shared" si="6"/>
        <v>383</v>
      </c>
      <c r="J18" s="3">
        <f t="shared" si="7"/>
        <v>105</v>
      </c>
      <c r="K18" s="3">
        <f t="shared" si="8"/>
        <v>105</v>
      </c>
      <c r="L18" s="4"/>
      <c r="M18" s="3">
        <f>N18+F18</f>
        <v>445.5</v>
      </c>
      <c r="N18" s="4">
        <v>273</v>
      </c>
      <c r="O18" s="4">
        <f>75</f>
        <v>75</v>
      </c>
      <c r="P18" s="4">
        <f>75</f>
        <v>75</v>
      </c>
      <c r="Q18" s="3"/>
      <c r="R18" s="15">
        <f t="shared" si="9"/>
        <v>624</v>
      </c>
      <c r="S18" s="15">
        <f t="shared" si="10"/>
        <v>383</v>
      </c>
      <c r="T18" s="15">
        <f t="shared" si="1"/>
        <v>291</v>
      </c>
      <c r="U18" s="15">
        <f t="shared" si="11"/>
        <v>244</v>
      </c>
      <c r="V18" s="15">
        <f t="shared" si="17"/>
        <v>77</v>
      </c>
      <c r="W18" s="3"/>
      <c r="X18" s="15">
        <f t="shared" si="12"/>
        <v>445.5</v>
      </c>
      <c r="Y18" s="15">
        <f t="shared" si="13"/>
        <v>273</v>
      </c>
      <c r="Z18" s="15">
        <f t="shared" si="14"/>
        <v>207</v>
      </c>
      <c r="AA18" s="15">
        <f t="shared" si="3"/>
        <v>174</v>
      </c>
      <c r="AB18" s="15">
        <v>55</v>
      </c>
    </row>
    <row r="19" spans="2:40" s="20" customFormat="1">
      <c r="C19" s="20" t="s">
        <v>59</v>
      </c>
      <c r="D19" s="21">
        <v>4</v>
      </c>
      <c r="E19" s="20" t="s">
        <v>58</v>
      </c>
      <c r="F19" s="20">
        <f>(D19-1)*82.5</f>
        <v>247.5</v>
      </c>
      <c r="H19" s="20">
        <f t="shared" ref="H19:K21" si="18">ROUNDUP(M19*1.4,0)</f>
        <v>834</v>
      </c>
      <c r="I19" s="20">
        <f t="shared" si="18"/>
        <v>488</v>
      </c>
      <c r="J19" s="20">
        <f t="shared" si="18"/>
        <v>105</v>
      </c>
      <c r="K19" s="20">
        <f t="shared" si="18"/>
        <v>105</v>
      </c>
      <c r="M19" s="20">
        <f>N19+F19</f>
        <v>595.5</v>
      </c>
      <c r="N19" s="20">
        <v>348</v>
      </c>
      <c r="O19" s="20">
        <v>75</v>
      </c>
      <c r="P19" s="20">
        <v>75</v>
      </c>
      <c r="R19" s="22">
        <f t="shared" si="9"/>
        <v>834</v>
      </c>
      <c r="S19" s="22">
        <f>I19</f>
        <v>488</v>
      </c>
      <c r="T19" s="22">
        <f t="shared" si="1"/>
        <v>361</v>
      </c>
      <c r="U19" s="22">
        <f>ROUNDUP((I19*2+J19+K19)/4,0)</f>
        <v>297</v>
      </c>
      <c r="V19" s="22">
        <f>ROUNDUP(AB19*1.4,0)</f>
        <v>77</v>
      </c>
      <c r="X19" s="22">
        <f t="shared" si="12"/>
        <v>595.5</v>
      </c>
      <c r="Y19" s="22">
        <f>N19</f>
        <v>348</v>
      </c>
      <c r="Z19" s="22">
        <f>(N19*2+O19)/3</f>
        <v>257</v>
      </c>
      <c r="AA19" s="22">
        <f t="shared" si="3"/>
        <v>211.5</v>
      </c>
      <c r="AB19" s="22">
        <v>55</v>
      </c>
      <c r="AD19" s="20">
        <f>R19-R18</f>
        <v>210</v>
      </c>
      <c r="AE19" s="20">
        <f>S19-S18</f>
        <v>105</v>
      </c>
      <c r="AF19" s="20">
        <f>T19-T18</f>
        <v>70</v>
      </c>
      <c r="AG19" s="20">
        <f>U19-U18</f>
        <v>53</v>
      </c>
      <c r="AH19" s="20">
        <f>V19-V18</f>
        <v>0</v>
      </c>
      <c r="AJ19" s="20">
        <f>X19-X18</f>
        <v>150</v>
      </c>
      <c r="AK19" s="20">
        <f>Y19-Y18</f>
        <v>75</v>
      </c>
      <c r="AL19" s="20">
        <f>Z19-Z18</f>
        <v>50</v>
      </c>
      <c r="AM19" s="20">
        <f>AA19-AA18</f>
        <v>37.5</v>
      </c>
      <c r="AN19" s="20">
        <f>AB19-AB18</f>
        <v>0</v>
      </c>
    </row>
    <row r="20" spans="2:40" s="20" customFormat="1">
      <c r="C20" s="20" t="s">
        <v>60</v>
      </c>
      <c r="D20" s="21">
        <v>4</v>
      </c>
      <c r="E20" s="20" t="s">
        <v>58</v>
      </c>
      <c r="F20" s="20">
        <f>(D20-1)*117.5</f>
        <v>352.5</v>
      </c>
      <c r="H20" s="20">
        <f t="shared" si="18"/>
        <v>1127</v>
      </c>
      <c r="I20" s="20">
        <f t="shared" si="18"/>
        <v>633</v>
      </c>
      <c r="J20" s="20">
        <f t="shared" si="18"/>
        <v>105</v>
      </c>
      <c r="K20" s="20">
        <f t="shared" si="18"/>
        <v>105</v>
      </c>
      <c r="M20" s="20">
        <f>N20+F20</f>
        <v>804.5</v>
      </c>
      <c r="N20" s="20">
        <v>452</v>
      </c>
      <c r="O20" s="20">
        <v>75</v>
      </c>
      <c r="P20" s="20">
        <v>75</v>
      </c>
      <c r="R20" s="22">
        <f t="shared" si="9"/>
        <v>1127</v>
      </c>
      <c r="S20" s="22">
        <f>I20</f>
        <v>633</v>
      </c>
      <c r="T20" s="22">
        <f t="shared" si="1"/>
        <v>457</v>
      </c>
      <c r="U20" s="22">
        <f>ROUNDUP((I20*2+J20+K20)/4,0)</f>
        <v>369</v>
      </c>
      <c r="V20" s="22">
        <f>ROUNDUP(AB20*1.4,0)</f>
        <v>77</v>
      </c>
      <c r="X20" s="22">
        <f t="shared" si="12"/>
        <v>804.5</v>
      </c>
      <c r="Y20" s="22">
        <f>N20</f>
        <v>452</v>
      </c>
      <c r="Z20" s="22">
        <f>(N20*2+O20)/3</f>
        <v>326.33333333333331</v>
      </c>
      <c r="AA20" s="22">
        <f t="shared" si="3"/>
        <v>263.5</v>
      </c>
      <c r="AB20" s="22">
        <v>55</v>
      </c>
      <c r="AD20" s="20">
        <f>R20-R18</f>
        <v>503</v>
      </c>
      <c r="AE20" s="20">
        <f>S20-S18</f>
        <v>250</v>
      </c>
      <c r="AF20" s="20">
        <f>T20-T18</f>
        <v>166</v>
      </c>
      <c r="AG20" s="20">
        <f>U20-U18</f>
        <v>125</v>
      </c>
      <c r="AH20" s="20">
        <f>V20-V18</f>
        <v>0</v>
      </c>
      <c r="AJ20" s="20">
        <f>X20-X18</f>
        <v>359</v>
      </c>
      <c r="AK20" s="20">
        <f>Y20-Y18</f>
        <v>179</v>
      </c>
      <c r="AL20" s="20">
        <f>Z20-Z18</f>
        <v>119.33333333333331</v>
      </c>
      <c r="AM20" s="20">
        <f>AA20-AA18</f>
        <v>89.5</v>
      </c>
      <c r="AN20" s="20">
        <f>AB20-AB18</f>
        <v>0</v>
      </c>
    </row>
    <row r="21" spans="2:40" s="20" customFormat="1">
      <c r="C21" s="20" t="s">
        <v>61</v>
      </c>
      <c r="D21" s="21">
        <v>4</v>
      </c>
      <c r="E21" s="20" t="s">
        <v>58</v>
      </c>
      <c r="F21" s="20">
        <f>(D21-1)*133</f>
        <v>399</v>
      </c>
      <c r="H21" s="20">
        <f t="shared" si="18"/>
        <v>1256</v>
      </c>
      <c r="I21" s="20">
        <f t="shared" si="18"/>
        <v>698</v>
      </c>
      <c r="J21" s="20">
        <f t="shared" si="18"/>
        <v>105</v>
      </c>
      <c r="K21" s="20">
        <f t="shared" si="18"/>
        <v>105</v>
      </c>
      <c r="M21" s="20">
        <f>N21+F21</f>
        <v>897</v>
      </c>
      <c r="N21" s="20">
        <v>498</v>
      </c>
      <c r="O21" s="20">
        <v>75</v>
      </c>
      <c r="P21" s="20">
        <v>75</v>
      </c>
      <c r="R21" s="22">
        <f t="shared" si="9"/>
        <v>1256</v>
      </c>
      <c r="S21" s="22">
        <f>I21</f>
        <v>698</v>
      </c>
      <c r="T21" s="22">
        <f t="shared" si="1"/>
        <v>501</v>
      </c>
      <c r="U21" s="22">
        <f>ROUNDUP((I21*2+J21+K21)/4,0)</f>
        <v>402</v>
      </c>
      <c r="V21" s="22">
        <f>ROUNDUP(AB21*1.4,0)</f>
        <v>77</v>
      </c>
      <c r="X21" s="22">
        <f t="shared" si="12"/>
        <v>897</v>
      </c>
      <c r="Y21" s="22">
        <f>N21</f>
        <v>498</v>
      </c>
      <c r="Z21" s="22">
        <f>(N21*2+O21)/3</f>
        <v>357</v>
      </c>
      <c r="AA21" s="22">
        <f t="shared" si="3"/>
        <v>286.5</v>
      </c>
      <c r="AB21" s="22">
        <v>55</v>
      </c>
      <c r="AD21" s="20">
        <f>R21-R18</f>
        <v>632</v>
      </c>
      <c r="AE21" s="20">
        <f>S21-S18</f>
        <v>315</v>
      </c>
      <c r="AF21" s="20">
        <f>T21-T18</f>
        <v>210</v>
      </c>
      <c r="AG21" s="20">
        <f>U21-U18</f>
        <v>158</v>
      </c>
      <c r="AH21" s="20">
        <f>V21-V18</f>
        <v>0</v>
      </c>
      <c r="AJ21" s="20">
        <f>X21-X18</f>
        <v>451.5</v>
      </c>
      <c r="AK21" s="20">
        <f>Y21-Y18</f>
        <v>225</v>
      </c>
      <c r="AL21" s="20">
        <f>Z21-Z18</f>
        <v>150</v>
      </c>
      <c r="AM21" s="20">
        <f>AA21-AA18</f>
        <v>112.5</v>
      </c>
      <c r="AN21" s="20">
        <f>AB21-AB18</f>
        <v>0</v>
      </c>
    </row>
    <row r="22" spans="2:40">
      <c r="B22" t="s">
        <v>23</v>
      </c>
      <c r="C22" s="3" t="s">
        <v>57</v>
      </c>
      <c r="D22" s="12">
        <v>5</v>
      </c>
      <c r="E22" s="9" t="s">
        <v>33</v>
      </c>
      <c r="F22" s="3">
        <f>(D22-1)*57.5</f>
        <v>230</v>
      </c>
      <c r="H22" s="3">
        <f t="shared" si="5"/>
        <v>644</v>
      </c>
      <c r="I22" s="3">
        <f t="shared" si="6"/>
        <v>329</v>
      </c>
      <c r="J22" s="3">
        <f t="shared" si="7"/>
        <v>0</v>
      </c>
      <c r="K22" s="3">
        <f t="shared" si="8"/>
        <v>0</v>
      </c>
      <c r="L22" s="3"/>
      <c r="M22" s="16">
        <v>460</v>
      </c>
      <c r="N22" s="3">
        <v>235</v>
      </c>
      <c r="O22" s="3">
        <v>0</v>
      </c>
      <c r="P22" s="3">
        <v>0</v>
      </c>
      <c r="Q22" s="3"/>
      <c r="R22" s="15">
        <f t="shared" si="9"/>
        <v>644</v>
      </c>
      <c r="S22" s="15">
        <f t="shared" si="10"/>
        <v>329</v>
      </c>
      <c r="T22" s="15">
        <f t="shared" si="1"/>
        <v>220</v>
      </c>
      <c r="U22" s="15">
        <f t="shared" si="11"/>
        <v>165</v>
      </c>
      <c r="V22" s="15">
        <f t="shared" si="17"/>
        <v>0</v>
      </c>
      <c r="W22" s="3"/>
      <c r="X22" s="15">
        <f t="shared" si="12"/>
        <v>460</v>
      </c>
      <c r="Y22" s="15">
        <f t="shared" si="13"/>
        <v>235</v>
      </c>
      <c r="Z22" s="15">
        <f t="shared" si="14"/>
        <v>156.66666666666666</v>
      </c>
      <c r="AA22" s="15">
        <f t="shared" si="3"/>
        <v>117.5</v>
      </c>
      <c r="AB22" s="15">
        <f t="shared" ref="AB22:AB27" si="19">P22</f>
        <v>0</v>
      </c>
    </row>
    <row r="23" spans="2:40" s="10" customFormat="1">
      <c r="C23" s="3" t="s">
        <v>57</v>
      </c>
      <c r="D23" s="12">
        <v>5</v>
      </c>
      <c r="E23" s="11" t="s">
        <v>32</v>
      </c>
      <c r="F23" s="3">
        <f>(D23-1)*62.5</f>
        <v>250</v>
      </c>
      <c r="H23" s="3">
        <f t="shared" si="5"/>
        <v>763</v>
      </c>
      <c r="I23" s="3">
        <f t="shared" si="6"/>
        <v>413</v>
      </c>
      <c r="J23" s="3">
        <f t="shared" si="7"/>
        <v>0</v>
      </c>
      <c r="K23" s="3">
        <f t="shared" si="8"/>
        <v>0</v>
      </c>
      <c r="M23" s="10">
        <v>545</v>
      </c>
      <c r="N23" s="10">
        <v>295</v>
      </c>
      <c r="R23" s="15">
        <f t="shared" si="9"/>
        <v>763</v>
      </c>
      <c r="S23" s="15">
        <f t="shared" si="10"/>
        <v>413</v>
      </c>
      <c r="T23" s="15">
        <f t="shared" si="1"/>
        <v>276</v>
      </c>
      <c r="U23" s="15">
        <f t="shared" si="11"/>
        <v>207</v>
      </c>
      <c r="V23" s="15">
        <f t="shared" si="17"/>
        <v>0</v>
      </c>
      <c r="W23" s="3"/>
      <c r="X23" s="15">
        <f t="shared" si="12"/>
        <v>545</v>
      </c>
      <c r="Y23" s="15">
        <f t="shared" si="13"/>
        <v>295</v>
      </c>
      <c r="Z23" s="15">
        <f t="shared" si="14"/>
        <v>196.66666666666666</v>
      </c>
      <c r="AA23" s="15">
        <f t="shared" si="3"/>
        <v>147.5</v>
      </c>
      <c r="AB23" s="15">
        <f t="shared" si="19"/>
        <v>0</v>
      </c>
    </row>
    <row r="24" spans="2:40">
      <c r="C24" s="3" t="s">
        <v>64</v>
      </c>
      <c r="D24" s="12">
        <v>5</v>
      </c>
      <c r="E24" s="3" t="s">
        <v>31</v>
      </c>
      <c r="F24" s="3">
        <f>(D24-1)*57.5</f>
        <v>230</v>
      </c>
      <c r="H24" s="3">
        <f t="shared" si="5"/>
        <v>700</v>
      </c>
      <c r="I24" s="3">
        <f t="shared" si="6"/>
        <v>378</v>
      </c>
      <c r="J24" s="3">
        <f t="shared" si="7"/>
        <v>0</v>
      </c>
      <c r="K24" s="3">
        <f t="shared" si="8"/>
        <v>0</v>
      </c>
      <c r="L24" s="3"/>
      <c r="M24" s="3">
        <f>N24+F24</f>
        <v>500</v>
      </c>
      <c r="N24" s="3">
        <v>270</v>
      </c>
      <c r="O24" s="3">
        <v>0</v>
      </c>
      <c r="P24" s="3">
        <v>0</v>
      </c>
      <c r="Q24" s="3"/>
      <c r="R24" s="15">
        <f t="shared" si="9"/>
        <v>700</v>
      </c>
      <c r="S24" s="15">
        <f t="shared" si="10"/>
        <v>378</v>
      </c>
      <c r="T24" s="15">
        <f t="shared" si="1"/>
        <v>252</v>
      </c>
      <c r="U24" s="15">
        <f t="shared" si="11"/>
        <v>189</v>
      </c>
      <c r="V24" s="15">
        <f t="shared" si="17"/>
        <v>0</v>
      </c>
      <c r="W24" s="3"/>
      <c r="X24" s="15">
        <f t="shared" si="12"/>
        <v>500</v>
      </c>
      <c r="Y24" s="15">
        <f t="shared" si="13"/>
        <v>270</v>
      </c>
      <c r="Z24" s="15">
        <f t="shared" si="14"/>
        <v>180</v>
      </c>
      <c r="AA24" s="15">
        <f t="shared" si="3"/>
        <v>135</v>
      </c>
      <c r="AB24" s="15">
        <f t="shared" si="19"/>
        <v>0</v>
      </c>
    </row>
    <row r="25" spans="2:40" s="20" customFormat="1">
      <c r="C25" s="20" t="s">
        <v>59</v>
      </c>
      <c r="D25" s="21">
        <v>5</v>
      </c>
      <c r="E25" s="20" t="s">
        <v>58</v>
      </c>
      <c r="F25" s="20">
        <f>(D25-1)*82.5</f>
        <v>330</v>
      </c>
      <c r="H25" s="20">
        <f t="shared" ref="H25:K27" si="20">ROUNDUP(M25*1.4,0)</f>
        <v>980</v>
      </c>
      <c r="I25" s="20">
        <f t="shared" si="20"/>
        <v>518</v>
      </c>
      <c r="J25" s="20">
        <f t="shared" si="20"/>
        <v>0</v>
      </c>
      <c r="K25" s="20">
        <f t="shared" si="20"/>
        <v>0</v>
      </c>
      <c r="M25" s="20">
        <f>N25+F25</f>
        <v>700</v>
      </c>
      <c r="N25" s="20">
        <v>370</v>
      </c>
      <c r="O25" s="20">
        <v>0</v>
      </c>
      <c r="P25" s="20">
        <v>0</v>
      </c>
      <c r="R25" s="22">
        <f t="shared" si="9"/>
        <v>980</v>
      </c>
      <c r="S25" s="22">
        <f>I25</f>
        <v>518</v>
      </c>
      <c r="T25" s="22">
        <f t="shared" si="1"/>
        <v>346</v>
      </c>
      <c r="U25" s="22">
        <f>ROUNDUP((I25*2+J25+K25)/4,0)</f>
        <v>259</v>
      </c>
      <c r="V25" s="22">
        <f>ROUNDUP(AB25*1.4,0)</f>
        <v>0</v>
      </c>
      <c r="X25" s="22">
        <f t="shared" si="12"/>
        <v>700</v>
      </c>
      <c r="Y25" s="22">
        <f>N25</f>
        <v>370</v>
      </c>
      <c r="Z25" s="22">
        <f>(N25*2+O25)/3</f>
        <v>246.66666666666666</v>
      </c>
      <c r="AA25" s="22">
        <f t="shared" si="3"/>
        <v>185</v>
      </c>
      <c r="AB25" s="22">
        <f t="shared" si="19"/>
        <v>0</v>
      </c>
      <c r="AD25" s="20">
        <f>R25-R24</f>
        <v>280</v>
      </c>
      <c r="AE25" s="20">
        <f>S25-S24</f>
        <v>140</v>
      </c>
      <c r="AF25" s="20">
        <f>T25-T24</f>
        <v>94</v>
      </c>
      <c r="AG25" s="20">
        <f>U25-U24</f>
        <v>70</v>
      </c>
      <c r="AH25" s="20">
        <f>V25-V24</f>
        <v>0</v>
      </c>
      <c r="AJ25" s="20">
        <f>X25-X24</f>
        <v>200</v>
      </c>
      <c r="AK25" s="20">
        <f>Y25-Y24</f>
        <v>100</v>
      </c>
      <c r="AL25" s="20">
        <f>Z25-Z24</f>
        <v>66.666666666666657</v>
      </c>
      <c r="AM25" s="20">
        <f>AA25-AA24</f>
        <v>50</v>
      </c>
      <c r="AN25" s="20">
        <f>AB25-AB24</f>
        <v>0</v>
      </c>
    </row>
    <row r="26" spans="2:40" s="20" customFormat="1">
      <c r="C26" s="20" t="s">
        <v>60</v>
      </c>
      <c r="D26" s="21">
        <v>5</v>
      </c>
      <c r="E26" s="20" t="s">
        <v>58</v>
      </c>
      <c r="F26" s="20">
        <f>(D26-1)*117.5</f>
        <v>470</v>
      </c>
      <c r="H26" s="20">
        <f t="shared" si="20"/>
        <v>1372</v>
      </c>
      <c r="I26" s="20">
        <f t="shared" si="20"/>
        <v>714</v>
      </c>
      <c r="J26" s="20">
        <f t="shared" si="20"/>
        <v>0</v>
      </c>
      <c r="K26" s="20">
        <f t="shared" si="20"/>
        <v>0</v>
      </c>
      <c r="M26" s="20">
        <f>N26+F26</f>
        <v>980</v>
      </c>
      <c r="N26" s="20">
        <v>510</v>
      </c>
      <c r="O26" s="20">
        <v>0</v>
      </c>
      <c r="P26" s="20">
        <v>0</v>
      </c>
      <c r="R26" s="22">
        <f t="shared" si="9"/>
        <v>1372</v>
      </c>
      <c r="S26" s="22">
        <f>I26</f>
        <v>714</v>
      </c>
      <c r="T26" s="22">
        <f t="shared" si="1"/>
        <v>476</v>
      </c>
      <c r="U26" s="22">
        <f>ROUNDUP((I26*2+J26+K26)/4,0)</f>
        <v>357</v>
      </c>
      <c r="V26" s="22">
        <f>ROUNDUP(AB26*1.4,0)</f>
        <v>0</v>
      </c>
      <c r="X26" s="22">
        <f t="shared" si="12"/>
        <v>980</v>
      </c>
      <c r="Y26" s="22">
        <f>N26</f>
        <v>510</v>
      </c>
      <c r="Z26" s="22">
        <f>(N26*2+O26)/3</f>
        <v>340</v>
      </c>
      <c r="AA26" s="22">
        <f t="shared" si="3"/>
        <v>255</v>
      </c>
      <c r="AB26" s="22">
        <f t="shared" si="19"/>
        <v>0</v>
      </c>
      <c r="AD26" s="20">
        <f>R26-R24</f>
        <v>672</v>
      </c>
      <c r="AE26" s="20">
        <f>S26-S24</f>
        <v>336</v>
      </c>
      <c r="AF26" s="20">
        <f>T26-T24</f>
        <v>224</v>
      </c>
      <c r="AG26" s="20">
        <f>U26-U24</f>
        <v>168</v>
      </c>
      <c r="AH26" s="20">
        <f>V26-V24</f>
        <v>0</v>
      </c>
      <c r="AJ26" s="20">
        <f>X26-X24</f>
        <v>480</v>
      </c>
      <c r="AK26" s="20">
        <f>Y26-Y24</f>
        <v>240</v>
      </c>
      <c r="AL26" s="20">
        <f>Z26-Z24</f>
        <v>160</v>
      </c>
      <c r="AM26" s="20">
        <f>AA26-AA24</f>
        <v>120</v>
      </c>
      <c r="AN26" s="20">
        <f>AB26-AB24</f>
        <v>0</v>
      </c>
    </row>
    <row r="27" spans="2:40" s="20" customFormat="1">
      <c r="C27" s="20" t="s">
        <v>61</v>
      </c>
      <c r="D27" s="21">
        <v>5</v>
      </c>
      <c r="E27" s="20" t="s">
        <v>58</v>
      </c>
      <c r="F27" s="20">
        <f>(D27-1)*133</f>
        <v>532</v>
      </c>
      <c r="H27" s="20">
        <f t="shared" si="20"/>
        <v>1545</v>
      </c>
      <c r="I27" s="20">
        <f t="shared" si="20"/>
        <v>800</v>
      </c>
      <c r="J27" s="20">
        <f t="shared" si="20"/>
        <v>0</v>
      </c>
      <c r="K27" s="20">
        <f t="shared" si="20"/>
        <v>0</v>
      </c>
      <c r="M27" s="20">
        <f>N27+F27</f>
        <v>1103</v>
      </c>
      <c r="N27" s="20">
        <v>571</v>
      </c>
      <c r="O27" s="20">
        <v>0</v>
      </c>
      <c r="P27" s="20">
        <v>0</v>
      </c>
      <c r="R27" s="22">
        <f t="shared" si="9"/>
        <v>1545</v>
      </c>
      <c r="S27" s="22">
        <f>I27</f>
        <v>800</v>
      </c>
      <c r="T27" s="22">
        <f t="shared" si="1"/>
        <v>534</v>
      </c>
      <c r="U27" s="22">
        <f>ROUNDUP((I27*2+J27+K27)/4,0)</f>
        <v>400</v>
      </c>
      <c r="V27" s="22">
        <f>ROUNDUP(AB27*1.4,0)</f>
        <v>0</v>
      </c>
      <c r="X27" s="22">
        <f t="shared" si="12"/>
        <v>1103</v>
      </c>
      <c r="Y27" s="22">
        <f>N27</f>
        <v>571</v>
      </c>
      <c r="Z27" s="22">
        <f>(N27*2+O27)/3</f>
        <v>380.66666666666669</v>
      </c>
      <c r="AA27" s="22">
        <f t="shared" si="3"/>
        <v>285.5</v>
      </c>
      <c r="AB27" s="22">
        <f t="shared" si="19"/>
        <v>0</v>
      </c>
      <c r="AD27" s="20">
        <f>R27-R24</f>
        <v>845</v>
      </c>
      <c r="AE27" s="20">
        <f>S27-S24</f>
        <v>422</v>
      </c>
      <c r="AF27" s="20">
        <f>T27-T24</f>
        <v>282</v>
      </c>
      <c r="AG27" s="20">
        <f>U27-U24</f>
        <v>211</v>
      </c>
      <c r="AH27" s="20">
        <f>V27-V24</f>
        <v>0</v>
      </c>
      <c r="AJ27" s="20">
        <f>X27-X24</f>
        <v>603</v>
      </c>
      <c r="AK27" s="20">
        <f>Y27-Y24</f>
        <v>301</v>
      </c>
      <c r="AL27" s="20">
        <f>Z27-Z24</f>
        <v>200.66666666666669</v>
      </c>
      <c r="AM27" s="20">
        <f>AA27-AA24</f>
        <v>150.5</v>
      </c>
      <c r="AN27" s="20">
        <f>AB27-AB24</f>
        <v>0</v>
      </c>
    </row>
    <row r="28" spans="2:40">
      <c r="B28" t="s">
        <v>24</v>
      </c>
      <c r="C28" s="3" t="s">
        <v>57</v>
      </c>
      <c r="D28" s="14">
        <v>5</v>
      </c>
      <c r="E28" s="9" t="s">
        <v>33</v>
      </c>
      <c r="F28" s="3">
        <f>(D28-1)*57.5</f>
        <v>230</v>
      </c>
      <c r="H28" s="3">
        <f t="shared" si="5"/>
        <v>714</v>
      </c>
      <c r="I28" s="3">
        <f t="shared" si="6"/>
        <v>413</v>
      </c>
      <c r="J28" s="3">
        <f t="shared" si="7"/>
        <v>105</v>
      </c>
      <c r="K28" s="3">
        <f t="shared" si="8"/>
        <v>105</v>
      </c>
      <c r="L28" s="4"/>
      <c r="M28" s="16">
        <v>510</v>
      </c>
      <c r="N28" s="4">
        <v>295</v>
      </c>
      <c r="O28" s="4">
        <f>75</f>
        <v>75</v>
      </c>
      <c r="P28" s="4">
        <f>75</f>
        <v>75</v>
      </c>
      <c r="Q28" s="3"/>
      <c r="R28" s="15">
        <f t="shared" si="9"/>
        <v>714</v>
      </c>
      <c r="S28" s="15">
        <f>I28</f>
        <v>413</v>
      </c>
      <c r="T28" s="15">
        <f t="shared" si="1"/>
        <v>311</v>
      </c>
      <c r="U28" s="15">
        <f>ROUNDUP((I28*2+J28+K28)/4,0)</f>
        <v>259</v>
      </c>
      <c r="V28" s="15">
        <f t="shared" si="17"/>
        <v>77</v>
      </c>
      <c r="W28" s="3"/>
      <c r="X28" s="15">
        <f t="shared" si="12"/>
        <v>510</v>
      </c>
      <c r="Y28" s="15">
        <f t="shared" si="13"/>
        <v>295</v>
      </c>
      <c r="Z28" s="15">
        <f t="shared" si="14"/>
        <v>221.66666666666666</v>
      </c>
      <c r="AA28" s="15">
        <f t="shared" si="3"/>
        <v>185</v>
      </c>
      <c r="AB28" s="15">
        <v>55</v>
      </c>
    </row>
    <row r="29" spans="2:40" s="10" customFormat="1">
      <c r="C29" s="3" t="s">
        <v>57</v>
      </c>
      <c r="D29" s="14">
        <v>5</v>
      </c>
      <c r="E29" s="11" t="s">
        <v>32</v>
      </c>
      <c r="F29" s="3">
        <f>(D29-1)*62.5</f>
        <v>250</v>
      </c>
      <c r="H29" s="3">
        <f t="shared" si="5"/>
        <v>847</v>
      </c>
      <c r="I29" s="3">
        <f t="shared" si="6"/>
        <v>497</v>
      </c>
      <c r="J29" s="3">
        <f t="shared" si="7"/>
        <v>105</v>
      </c>
      <c r="K29" s="3">
        <f t="shared" si="8"/>
        <v>105</v>
      </c>
      <c r="M29" s="10">
        <f>N29+F29</f>
        <v>605</v>
      </c>
      <c r="N29" s="10">
        <v>355</v>
      </c>
      <c r="O29" s="10">
        <v>75</v>
      </c>
      <c r="P29" s="10">
        <v>75</v>
      </c>
      <c r="R29" s="15">
        <f t="shared" si="9"/>
        <v>847</v>
      </c>
      <c r="S29" s="15">
        <f t="shared" si="10"/>
        <v>497</v>
      </c>
      <c r="T29" s="15">
        <f t="shared" si="1"/>
        <v>367</v>
      </c>
      <c r="U29" s="15">
        <f t="shared" si="11"/>
        <v>301</v>
      </c>
      <c r="V29" s="15">
        <f t="shared" si="17"/>
        <v>77</v>
      </c>
      <c r="W29" s="3"/>
      <c r="X29" s="15">
        <f t="shared" si="12"/>
        <v>605</v>
      </c>
      <c r="Y29" s="15">
        <f t="shared" si="13"/>
        <v>355</v>
      </c>
      <c r="Z29" s="15">
        <f t="shared" si="14"/>
        <v>261.66666666666669</v>
      </c>
      <c r="AA29" s="15">
        <f t="shared" si="3"/>
        <v>215</v>
      </c>
      <c r="AB29" s="15">
        <v>55</v>
      </c>
    </row>
    <row r="30" spans="2:40">
      <c r="C30" s="3" t="s">
        <v>64</v>
      </c>
      <c r="D30" s="14">
        <v>5</v>
      </c>
      <c r="E30" s="3" t="s">
        <v>58</v>
      </c>
      <c r="F30" s="3">
        <f>(D30-1)*57.5</f>
        <v>230</v>
      </c>
      <c r="H30" s="3">
        <f t="shared" si="5"/>
        <v>784</v>
      </c>
      <c r="I30" s="3">
        <f t="shared" si="6"/>
        <v>462</v>
      </c>
      <c r="J30" s="3">
        <f t="shared" si="7"/>
        <v>105</v>
      </c>
      <c r="K30" s="3">
        <f t="shared" si="8"/>
        <v>105</v>
      </c>
      <c r="L30" s="4"/>
      <c r="M30" s="3">
        <f>N30+F30</f>
        <v>560</v>
      </c>
      <c r="N30" s="4">
        <v>330</v>
      </c>
      <c r="O30" s="4">
        <f>75</f>
        <v>75</v>
      </c>
      <c r="P30" s="4">
        <f>75</f>
        <v>75</v>
      </c>
      <c r="Q30" s="3"/>
      <c r="R30" s="15">
        <f t="shared" si="9"/>
        <v>784</v>
      </c>
      <c r="S30" s="15">
        <f t="shared" si="10"/>
        <v>462</v>
      </c>
      <c r="T30" s="15">
        <f t="shared" si="1"/>
        <v>343</v>
      </c>
      <c r="U30" s="15">
        <f t="shared" si="11"/>
        <v>284</v>
      </c>
      <c r="V30" s="15">
        <f t="shared" si="17"/>
        <v>77</v>
      </c>
      <c r="W30" s="3"/>
      <c r="X30" s="15">
        <f t="shared" si="12"/>
        <v>560</v>
      </c>
      <c r="Y30" s="15">
        <f t="shared" si="13"/>
        <v>330</v>
      </c>
      <c r="Z30" s="15">
        <f t="shared" si="14"/>
        <v>245</v>
      </c>
      <c r="AA30" s="15">
        <f t="shared" si="3"/>
        <v>202.5</v>
      </c>
      <c r="AB30" s="15">
        <v>55</v>
      </c>
    </row>
    <row r="31" spans="2:40" s="20" customFormat="1">
      <c r="C31" s="20" t="s">
        <v>59</v>
      </c>
      <c r="D31" s="21">
        <v>5</v>
      </c>
      <c r="E31" s="20" t="s">
        <v>58</v>
      </c>
      <c r="F31" s="20">
        <f>(D31-1)*82.5</f>
        <v>330</v>
      </c>
      <c r="H31" s="20">
        <f t="shared" ref="H31:K33" si="21">ROUNDUP(M31*1.4,0)</f>
        <v>1064</v>
      </c>
      <c r="I31" s="20">
        <f t="shared" si="21"/>
        <v>602</v>
      </c>
      <c r="J31" s="20">
        <f t="shared" si="21"/>
        <v>105</v>
      </c>
      <c r="K31" s="20">
        <f t="shared" si="21"/>
        <v>105</v>
      </c>
      <c r="M31" s="20">
        <f>N31+F31</f>
        <v>760</v>
      </c>
      <c r="N31" s="20">
        <v>430</v>
      </c>
      <c r="O31" s="20">
        <v>75</v>
      </c>
      <c r="P31" s="20">
        <v>75</v>
      </c>
      <c r="R31" s="22">
        <f t="shared" si="9"/>
        <v>1064</v>
      </c>
      <c r="S31" s="22">
        <f>I31</f>
        <v>602</v>
      </c>
      <c r="T31" s="22">
        <f t="shared" si="1"/>
        <v>437</v>
      </c>
      <c r="U31" s="22">
        <f>ROUNDUP((I31*2+J31+K31)/4,0)</f>
        <v>354</v>
      </c>
      <c r="V31" s="22">
        <f>ROUNDUP(AB31*1.4,0)</f>
        <v>77</v>
      </c>
      <c r="X31" s="22">
        <f t="shared" si="12"/>
        <v>760</v>
      </c>
      <c r="Y31" s="22">
        <f>N31</f>
        <v>430</v>
      </c>
      <c r="Z31" s="22">
        <f>(N31*2+O31)/3</f>
        <v>311.66666666666669</v>
      </c>
      <c r="AA31" s="22">
        <f t="shared" si="3"/>
        <v>252.5</v>
      </c>
      <c r="AB31" s="22">
        <v>55</v>
      </c>
      <c r="AD31" s="20">
        <f>R31-R30</f>
        <v>280</v>
      </c>
      <c r="AE31" s="20">
        <f>S31-S30</f>
        <v>140</v>
      </c>
      <c r="AF31" s="20">
        <f>T31-T30</f>
        <v>94</v>
      </c>
      <c r="AG31" s="20">
        <f>U31-U30</f>
        <v>70</v>
      </c>
      <c r="AH31" s="20">
        <f>V31-V30</f>
        <v>0</v>
      </c>
      <c r="AJ31" s="20">
        <f>X31-X30</f>
        <v>200</v>
      </c>
      <c r="AK31" s="20">
        <f>Y31-Y30</f>
        <v>100</v>
      </c>
      <c r="AL31" s="20">
        <f>Z31-Z30</f>
        <v>66.666666666666686</v>
      </c>
      <c r="AM31" s="20">
        <f>AA31-AA30</f>
        <v>50</v>
      </c>
      <c r="AN31" s="20">
        <f>AB31-AB30</f>
        <v>0</v>
      </c>
    </row>
    <row r="32" spans="2:40" s="20" customFormat="1">
      <c r="C32" s="20" t="s">
        <v>60</v>
      </c>
      <c r="D32" s="21">
        <v>5</v>
      </c>
      <c r="E32" s="20" t="s">
        <v>58</v>
      </c>
      <c r="F32" s="20">
        <f>(D32-1)*117.5</f>
        <v>470</v>
      </c>
      <c r="H32" s="20">
        <f t="shared" si="21"/>
        <v>1456</v>
      </c>
      <c r="I32" s="20">
        <f t="shared" si="21"/>
        <v>798</v>
      </c>
      <c r="J32" s="20">
        <f t="shared" si="21"/>
        <v>105</v>
      </c>
      <c r="K32" s="20">
        <f t="shared" si="21"/>
        <v>105</v>
      </c>
      <c r="M32" s="20">
        <f>N32+F32</f>
        <v>1040</v>
      </c>
      <c r="N32" s="20">
        <v>570</v>
      </c>
      <c r="O32" s="20">
        <v>75</v>
      </c>
      <c r="P32" s="20">
        <v>75</v>
      </c>
      <c r="R32" s="22">
        <f t="shared" si="9"/>
        <v>1456</v>
      </c>
      <c r="S32" s="22">
        <f>I32</f>
        <v>798</v>
      </c>
      <c r="T32" s="22">
        <f t="shared" si="1"/>
        <v>567</v>
      </c>
      <c r="U32" s="22">
        <f>ROUNDUP((I32*2+J32+K32)/4,0)</f>
        <v>452</v>
      </c>
      <c r="V32" s="22">
        <f>ROUNDUP(AB32*1.4,0)</f>
        <v>77</v>
      </c>
      <c r="X32" s="22">
        <f t="shared" si="12"/>
        <v>1040</v>
      </c>
      <c r="Y32" s="22">
        <f>N32</f>
        <v>570</v>
      </c>
      <c r="Z32" s="22">
        <f>(N32*2+O32)/3</f>
        <v>405</v>
      </c>
      <c r="AA32" s="22">
        <f t="shared" si="3"/>
        <v>322.5</v>
      </c>
      <c r="AB32" s="22">
        <v>55</v>
      </c>
      <c r="AD32" s="20">
        <f>R32-R30</f>
        <v>672</v>
      </c>
      <c r="AE32" s="20">
        <f>S32-S30</f>
        <v>336</v>
      </c>
      <c r="AF32" s="20">
        <f>T32-T30</f>
        <v>224</v>
      </c>
      <c r="AG32" s="20">
        <f>U32-U30</f>
        <v>168</v>
      </c>
      <c r="AH32" s="20">
        <f>V32-V30</f>
        <v>0</v>
      </c>
      <c r="AJ32" s="20">
        <f>X32-X30</f>
        <v>480</v>
      </c>
      <c r="AK32" s="20">
        <f>Y32-Y30</f>
        <v>240</v>
      </c>
      <c r="AL32" s="20">
        <f>Z32-Z30</f>
        <v>160</v>
      </c>
      <c r="AM32" s="20">
        <f>AA32-AA30</f>
        <v>120</v>
      </c>
      <c r="AN32" s="20">
        <f>AB32-AB30</f>
        <v>0</v>
      </c>
    </row>
    <row r="33" spans="2:40" s="20" customFormat="1">
      <c r="C33" s="20" t="s">
        <v>61</v>
      </c>
      <c r="D33" s="21">
        <v>5</v>
      </c>
      <c r="E33" s="20" t="s">
        <v>58</v>
      </c>
      <c r="F33" s="20">
        <f>(D33-1)*133</f>
        <v>532</v>
      </c>
      <c r="H33" s="20">
        <f t="shared" si="21"/>
        <v>1629</v>
      </c>
      <c r="I33" s="20">
        <f t="shared" si="21"/>
        <v>884</v>
      </c>
      <c r="J33" s="20">
        <f t="shared" si="21"/>
        <v>105</v>
      </c>
      <c r="K33" s="20">
        <f t="shared" si="21"/>
        <v>105</v>
      </c>
      <c r="M33" s="20">
        <f>N33+F33</f>
        <v>1163</v>
      </c>
      <c r="N33" s="20">
        <v>631</v>
      </c>
      <c r="O33" s="20">
        <v>75</v>
      </c>
      <c r="P33" s="20">
        <v>75</v>
      </c>
      <c r="R33" s="22">
        <f t="shared" si="9"/>
        <v>1629</v>
      </c>
      <c r="S33" s="22">
        <f>I33</f>
        <v>884</v>
      </c>
      <c r="T33" s="22">
        <f t="shared" si="1"/>
        <v>625</v>
      </c>
      <c r="U33" s="22">
        <f>ROUNDUP((I33*2+J33+K33)/4,0)</f>
        <v>495</v>
      </c>
      <c r="V33" s="22">
        <f>ROUNDUP(AB33*1.4,0)</f>
        <v>77</v>
      </c>
      <c r="X33" s="22">
        <f t="shared" si="12"/>
        <v>1163</v>
      </c>
      <c r="Y33" s="22">
        <f>N33</f>
        <v>631</v>
      </c>
      <c r="Z33" s="22">
        <f>(N33*2+O33)/3</f>
        <v>445.66666666666669</v>
      </c>
      <c r="AA33" s="22">
        <f t="shared" si="3"/>
        <v>353</v>
      </c>
      <c r="AB33" s="22">
        <v>55</v>
      </c>
      <c r="AD33" s="20">
        <f>R33-R30</f>
        <v>845</v>
      </c>
      <c r="AE33" s="20">
        <f>S33-S30</f>
        <v>422</v>
      </c>
      <c r="AF33" s="20">
        <f>T33-T30</f>
        <v>282</v>
      </c>
      <c r="AG33" s="20">
        <f>U33-U30</f>
        <v>211</v>
      </c>
      <c r="AH33" s="20">
        <f>V33-V30</f>
        <v>0</v>
      </c>
      <c r="AJ33" s="20">
        <f>X33-X30</f>
        <v>603</v>
      </c>
      <c r="AK33" s="20">
        <f>Y33-Y30</f>
        <v>301</v>
      </c>
      <c r="AL33" s="20">
        <f>Z33-Z30</f>
        <v>200.66666666666669</v>
      </c>
      <c r="AM33" s="20">
        <f>AA33-AA30</f>
        <v>150.5</v>
      </c>
      <c r="AN33" s="20">
        <f>AB33-AB30</f>
        <v>0</v>
      </c>
    </row>
    <row r="34" spans="2:40">
      <c r="B34" t="s">
        <v>25</v>
      </c>
      <c r="C34" s="3" t="s">
        <v>57</v>
      </c>
      <c r="D34" s="12">
        <v>5</v>
      </c>
      <c r="E34" s="9" t="s">
        <v>33</v>
      </c>
      <c r="F34" s="3">
        <f>(D34-1)*57.5</f>
        <v>230</v>
      </c>
      <c r="H34" s="3">
        <f t="shared" si="5"/>
        <v>735</v>
      </c>
      <c r="I34" s="3">
        <f t="shared" si="6"/>
        <v>427</v>
      </c>
      <c r="J34" s="3">
        <f t="shared" si="7"/>
        <v>105</v>
      </c>
      <c r="K34" s="3">
        <f t="shared" si="8"/>
        <v>105</v>
      </c>
      <c r="L34" s="4"/>
      <c r="M34" s="16">
        <v>525</v>
      </c>
      <c r="N34" s="4">
        <v>305</v>
      </c>
      <c r="O34" s="4">
        <f>75</f>
        <v>75</v>
      </c>
      <c r="P34" s="4">
        <f>75</f>
        <v>75</v>
      </c>
      <c r="Q34" s="3"/>
      <c r="R34" s="15">
        <f t="shared" si="9"/>
        <v>735</v>
      </c>
      <c r="S34" s="15">
        <f t="shared" si="10"/>
        <v>427</v>
      </c>
      <c r="T34" s="15">
        <f t="shared" si="1"/>
        <v>320</v>
      </c>
      <c r="U34" s="15">
        <f t="shared" si="11"/>
        <v>266</v>
      </c>
      <c r="V34" s="15">
        <f t="shared" si="17"/>
        <v>77</v>
      </c>
      <c r="W34" s="3"/>
      <c r="X34" s="15">
        <f t="shared" si="12"/>
        <v>525</v>
      </c>
      <c r="Y34" s="15">
        <f t="shared" si="13"/>
        <v>305</v>
      </c>
      <c r="Z34" s="15">
        <f t="shared" si="14"/>
        <v>228.33333333333334</v>
      </c>
      <c r="AA34" s="15">
        <f t="shared" si="3"/>
        <v>190</v>
      </c>
      <c r="AB34" s="15">
        <v>55</v>
      </c>
    </row>
    <row r="35" spans="2:40" s="10" customFormat="1">
      <c r="C35" s="3" t="s">
        <v>57</v>
      </c>
      <c r="D35" s="12">
        <v>5</v>
      </c>
      <c r="E35" s="11" t="s">
        <v>32</v>
      </c>
      <c r="F35" s="3">
        <f>(D35-1)*62.5</f>
        <v>250</v>
      </c>
      <c r="H35" s="3">
        <f t="shared" si="5"/>
        <v>866</v>
      </c>
      <c r="I35" s="3">
        <f t="shared" si="6"/>
        <v>516</v>
      </c>
      <c r="J35" s="3">
        <f t="shared" si="7"/>
        <v>105</v>
      </c>
      <c r="K35" s="3">
        <f t="shared" si="8"/>
        <v>105</v>
      </c>
      <c r="M35" s="10">
        <f>N35+F35</f>
        <v>618</v>
      </c>
      <c r="N35" s="10">
        <v>368</v>
      </c>
      <c r="O35" s="10">
        <v>75</v>
      </c>
      <c r="P35" s="10">
        <v>75</v>
      </c>
      <c r="R35" s="15">
        <f t="shared" si="9"/>
        <v>866</v>
      </c>
      <c r="S35" s="15">
        <f t="shared" si="10"/>
        <v>516</v>
      </c>
      <c r="T35" s="15">
        <f t="shared" si="1"/>
        <v>379</v>
      </c>
      <c r="U35" s="15">
        <f t="shared" si="11"/>
        <v>311</v>
      </c>
      <c r="V35" s="15">
        <f t="shared" si="17"/>
        <v>77</v>
      </c>
      <c r="W35" s="3"/>
      <c r="X35" s="15">
        <f t="shared" si="12"/>
        <v>618</v>
      </c>
      <c r="Y35" s="15">
        <f t="shared" si="13"/>
        <v>368</v>
      </c>
      <c r="Z35" s="15">
        <f t="shared" si="14"/>
        <v>270.33333333333331</v>
      </c>
      <c r="AA35" s="15">
        <f t="shared" si="3"/>
        <v>221.5</v>
      </c>
      <c r="AB35" s="15">
        <v>55</v>
      </c>
    </row>
    <row r="36" spans="2:40" ht="20.25" customHeight="1">
      <c r="C36" s="3" t="s">
        <v>64</v>
      </c>
      <c r="D36" s="12">
        <v>5</v>
      </c>
      <c r="E36" s="3" t="s">
        <v>58</v>
      </c>
      <c r="F36" s="3">
        <f>(D36-1)*57.5</f>
        <v>230</v>
      </c>
      <c r="H36" s="3">
        <f t="shared" si="5"/>
        <v>805</v>
      </c>
      <c r="I36" s="3">
        <f t="shared" si="6"/>
        <v>483</v>
      </c>
      <c r="J36" s="3">
        <f t="shared" si="7"/>
        <v>105</v>
      </c>
      <c r="K36" s="3">
        <f t="shared" si="8"/>
        <v>105</v>
      </c>
      <c r="L36" s="4"/>
      <c r="M36" s="3">
        <f>N36+F36</f>
        <v>575</v>
      </c>
      <c r="N36" s="4">
        <v>345</v>
      </c>
      <c r="O36" s="4">
        <f>75</f>
        <v>75</v>
      </c>
      <c r="P36" s="4">
        <f>75</f>
        <v>75</v>
      </c>
      <c r="Q36" s="3"/>
      <c r="R36" s="15">
        <f t="shared" si="9"/>
        <v>805</v>
      </c>
      <c r="S36" s="15">
        <f t="shared" si="10"/>
        <v>483</v>
      </c>
      <c r="T36" s="15">
        <f t="shared" ref="T36:T69" si="22">ROUNDUP((I36*2+J36)/3,0)</f>
        <v>357</v>
      </c>
      <c r="U36" s="15">
        <f t="shared" si="11"/>
        <v>294</v>
      </c>
      <c r="V36" s="15">
        <f t="shared" si="17"/>
        <v>77</v>
      </c>
      <c r="W36" s="3"/>
      <c r="X36" s="15">
        <f t="shared" si="12"/>
        <v>575</v>
      </c>
      <c r="Y36" s="15">
        <f t="shared" si="13"/>
        <v>345</v>
      </c>
      <c r="Z36" s="15">
        <f t="shared" si="14"/>
        <v>255</v>
      </c>
      <c r="AA36" s="15">
        <f t="shared" ref="AA36:AA69" si="23">(N36*2+O36+P36)/4</f>
        <v>210</v>
      </c>
      <c r="AB36" s="15">
        <v>55</v>
      </c>
    </row>
    <row r="37" spans="2:40" s="20" customFormat="1">
      <c r="C37" s="20" t="s">
        <v>59</v>
      </c>
      <c r="D37" s="21">
        <v>5</v>
      </c>
      <c r="E37" s="20" t="s">
        <v>58</v>
      </c>
      <c r="F37" s="20">
        <f>(D37-1)*82.5</f>
        <v>330</v>
      </c>
      <c r="H37" s="20">
        <f t="shared" ref="H37:K39" si="24">ROUNDUP(M37*1.4,0)</f>
        <v>1085</v>
      </c>
      <c r="I37" s="20">
        <f t="shared" si="24"/>
        <v>623</v>
      </c>
      <c r="J37" s="20">
        <f t="shared" si="24"/>
        <v>105</v>
      </c>
      <c r="K37" s="20">
        <f t="shared" si="24"/>
        <v>105</v>
      </c>
      <c r="M37" s="20">
        <f>N37+F37</f>
        <v>775</v>
      </c>
      <c r="N37" s="20">
        <v>445</v>
      </c>
      <c r="O37" s="20">
        <v>75</v>
      </c>
      <c r="P37" s="20">
        <v>75</v>
      </c>
      <c r="R37" s="22">
        <f t="shared" ref="R37:R69" si="25">H37</f>
        <v>1085</v>
      </c>
      <c r="S37" s="22">
        <f>I37</f>
        <v>623</v>
      </c>
      <c r="T37" s="22">
        <f t="shared" si="22"/>
        <v>451</v>
      </c>
      <c r="U37" s="22">
        <f>ROUNDUP((I37*2+J37+K37)/4,0)</f>
        <v>364</v>
      </c>
      <c r="V37" s="22">
        <f>ROUNDUP(AB37*1.4,0)</f>
        <v>77</v>
      </c>
      <c r="X37" s="22">
        <f t="shared" ref="X37:X69" si="26">M37</f>
        <v>775</v>
      </c>
      <c r="Y37" s="22">
        <f>N37</f>
        <v>445</v>
      </c>
      <c r="Z37" s="22">
        <f>(N37*2+O37)/3</f>
        <v>321.66666666666669</v>
      </c>
      <c r="AA37" s="22">
        <f t="shared" si="23"/>
        <v>260</v>
      </c>
      <c r="AB37" s="22">
        <v>55</v>
      </c>
      <c r="AD37" s="20">
        <f>R37-R36</f>
        <v>280</v>
      </c>
      <c r="AE37" s="20">
        <f>S37-S36</f>
        <v>140</v>
      </c>
      <c r="AF37" s="20">
        <f>T37-T36</f>
        <v>94</v>
      </c>
      <c r="AG37" s="20">
        <f>U37-U36</f>
        <v>70</v>
      </c>
      <c r="AH37" s="20">
        <f>V37-V36</f>
        <v>0</v>
      </c>
      <c r="AJ37" s="20">
        <f>X37-X36</f>
        <v>200</v>
      </c>
      <c r="AK37" s="20">
        <f>Y37-Y36</f>
        <v>100</v>
      </c>
      <c r="AL37" s="20">
        <f>Z37-Z36</f>
        <v>66.666666666666686</v>
      </c>
      <c r="AM37" s="20">
        <f>AA37-AA36</f>
        <v>50</v>
      </c>
      <c r="AN37" s="20">
        <f>AB37-AB36</f>
        <v>0</v>
      </c>
    </row>
    <row r="38" spans="2:40" s="20" customFormat="1">
      <c r="C38" s="20" t="s">
        <v>60</v>
      </c>
      <c r="D38" s="21">
        <v>5</v>
      </c>
      <c r="E38" s="20" t="s">
        <v>58</v>
      </c>
      <c r="F38" s="20">
        <f>(D38-1)*117.5</f>
        <v>470</v>
      </c>
      <c r="H38" s="20">
        <f t="shared" si="24"/>
        <v>1477</v>
      </c>
      <c r="I38" s="20">
        <f t="shared" si="24"/>
        <v>819</v>
      </c>
      <c r="J38" s="20">
        <f t="shared" si="24"/>
        <v>105</v>
      </c>
      <c r="K38" s="20">
        <f t="shared" si="24"/>
        <v>105</v>
      </c>
      <c r="M38" s="20">
        <f>N38+F38</f>
        <v>1055</v>
      </c>
      <c r="N38" s="20">
        <v>585</v>
      </c>
      <c r="O38" s="20">
        <v>75</v>
      </c>
      <c r="P38" s="20">
        <v>75</v>
      </c>
      <c r="R38" s="22">
        <f t="shared" si="25"/>
        <v>1477</v>
      </c>
      <c r="S38" s="22">
        <f>I38</f>
        <v>819</v>
      </c>
      <c r="T38" s="22">
        <f t="shared" si="22"/>
        <v>581</v>
      </c>
      <c r="U38" s="22">
        <f>ROUNDUP((I38*2+J38+K38)/4,0)</f>
        <v>462</v>
      </c>
      <c r="V38" s="22">
        <f>ROUNDUP(AB38*1.4,0)</f>
        <v>77</v>
      </c>
      <c r="X38" s="22">
        <f t="shared" si="26"/>
        <v>1055</v>
      </c>
      <c r="Y38" s="22">
        <f>N38</f>
        <v>585</v>
      </c>
      <c r="Z38" s="22">
        <f>(N38*2+O38)/3</f>
        <v>415</v>
      </c>
      <c r="AA38" s="22">
        <f t="shared" si="23"/>
        <v>330</v>
      </c>
      <c r="AB38" s="22">
        <v>55</v>
      </c>
      <c r="AD38" s="20">
        <f>R38-R36</f>
        <v>672</v>
      </c>
      <c r="AE38" s="20">
        <f>S38-S36</f>
        <v>336</v>
      </c>
      <c r="AF38" s="20">
        <f>T38-T36</f>
        <v>224</v>
      </c>
      <c r="AG38" s="20">
        <f>U38-U36</f>
        <v>168</v>
      </c>
      <c r="AH38" s="20">
        <f>V38-V36</f>
        <v>0</v>
      </c>
      <c r="AJ38" s="20">
        <f>X38-X36</f>
        <v>480</v>
      </c>
      <c r="AK38" s="20">
        <f>Y38-Y36</f>
        <v>240</v>
      </c>
      <c r="AL38" s="20">
        <f>Z38-Z36</f>
        <v>160</v>
      </c>
      <c r="AM38" s="20">
        <f>AA38-AA36</f>
        <v>120</v>
      </c>
      <c r="AN38" s="20">
        <f>AB38-AB36</f>
        <v>0</v>
      </c>
    </row>
    <row r="39" spans="2:40" s="20" customFormat="1">
      <c r="C39" s="20" t="s">
        <v>61</v>
      </c>
      <c r="D39" s="21">
        <v>5</v>
      </c>
      <c r="E39" s="20" t="s">
        <v>58</v>
      </c>
      <c r="F39" s="20">
        <f>(D39-1)*133</f>
        <v>532</v>
      </c>
      <c r="H39" s="20">
        <f t="shared" si="24"/>
        <v>1650</v>
      </c>
      <c r="I39" s="20">
        <f t="shared" si="24"/>
        <v>905</v>
      </c>
      <c r="J39" s="20">
        <f t="shared" si="24"/>
        <v>105</v>
      </c>
      <c r="K39" s="20">
        <f t="shared" si="24"/>
        <v>105</v>
      </c>
      <c r="M39" s="20">
        <f>N39+F39</f>
        <v>1178</v>
      </c>
      <c r="N39" s="20">
        <v>646</v>
      </c>
      <c r="O39" s="20">
        <v>75</v>
      </c>
      <c r="P39" s="20">
        <v>75</v>
      </c>
      <c r="R39" s="22">
        <f t="shared" si="25"/>
        <v>1650</v>
      </c>
      <c r="S39" s="22">
        <f>I39</f>
        <v>905</v>
      </c>
      <c r="T39" s="22">
        <f t="shared" si="22"/>
        <v>639</v>
      </c>
      <c r="U39" s="22">
        <f>ROUNDUP((I39*2+J39+K39)/4,0)</f>
        <v>505</v>
      </c>
      <c r="V39" s="22">
        <f>ROUNDUP(AB39*1.4,0)</f>
        <v>77</v>
      </c>
      <c r="X39" s="22">
        <f t="shared" si="26"/>
        <v>1178</v>
      </c>
      <c r="Y39" s="22">
        <f>N39</f>
        <v>646</v>
      </c>
      <c r="Z39" s="22">
        <f>(N39*2+O39)/3</f>
        <v>455.66666666666669</v>
      </c>
      <c r="AA39" s="22">
        <f t="shared" si="23"/>
        <v>360.5</v>
      </c>
      <c r="AB39" s="22">
        <v>55</v>
      </c>
      <c r="AD39" s="20">
        <f>R39-R36</f>
        <v>845</v>
      </c>
      <c r="AE39" s="20">
        <f>S39-S36</f>
        <v>422</v>
      </c>
      <c r="AF39" s="20">
        <f>T39-T36</f>
        <v>282</v>
      </c>
      <c r="AG39" s="20">
        <f>U39-U36</f>
        <v>211</v>
      </c>
      <c r="AH39" s="20">
        <f>V39-V36</f>
        <v>0</v>
      </c>
      <c r="AJ39" s="20">
        <f>X39-X36</f>
        <v>603</v>
      </c>
      <c r="AK39" s="20">
        <f>Y39-Y36</f>
        <v>301</v>
      </c>
      <c r="AL39" s="20">
        <f>Z39-Z36</f>
        <v>200.66666666666669</v>
      </c>
      <c r="AM39" s="20">
        <f>AA39-AA36</f>
        <v>150.5</v>
      </c>
      <c r="AN39" s="20">
        <f>AB39-AB36</f>
        <v>0</v>
      </c>
    </row>
    <row r="40" spans="2:40" s="8" customFormat="1">
      <c r="B40" s="8" t="s">
        <v>26</v>
      </c>
      <c r="C40" s="3" t="s">
        <v>57</v>
      </c>
      <c r="D40" s="14">
        <v>5</v>
      </c>
      <c r="E40" s="9" t="s">
        <v>33</v>
      </c>
      <c r="F40" s="3">
        <f>(D40-1)*57.5</f>
        <v>230</v>
      </c>
      <c r="H40" s="3">
        <f t="shared" si="5"/>
        <v>1008</v>
      </c>
      <c r="I40" s="3">
        <f t="shared" si="6"/>
        <v>714</v>
      </c>
      <c r="J40" s="3">
        <f t="shared" si="7"/>
        <v>357</v>
      </c>
      <c r="K40" s="3">
        <f t="shared" si="8"/>
        <v>357</v>
      </c>
      <c r="M40" s="16">
        <v>720</v>
      </c>
      <c r="N40" s="8">
        <f>510</f>
        <v>510</v>
      </c>
      <c r="O40" s="8">
        <f>200+55</f>
        <v>255</v>
      </c>
      <c r="P40" s="8">
        <f>200+55</f>
        <v>255</v>
      </c>
      <c r="R40" s="15">
        <f t="shared" si="25"/>
        <v>1008</v>
      </c>
      <c r="S40" s="15">
        <f t="shared" si="10"/>
        <v>714</v>
      </c>
      <c r="T40" s="15">
        <f t="shared" si="22"/>
        <v>595</v>
      </c>
      <c r="U40" s="15">
        <f t="shared" si="11"/>
        <v>536</v>
      </c>
      <c r="V40" s="15">
        <f t="shared" si="17"/>
        <v>343</v>
      </c>
      <c r="W40" s="3"/>
      <c r="X40" s="15">
        <f t="shared" si="26"/>
        <v>720</v>
      </c>
      <c r="Y40" s="15">
        <f t="shared" si="13"/>
        <v>510</v>
      </c>
      <c r="Z40" s="15">
        <f t="shared" si="14"/>
        <v>425</v>
      </c>
      <c r="AA40" s="15">
        <f t="shared" si="23"/>
        <v>382.5</v>
      </c>
      <c r="AB40" s="15">
        <f>200+45</f>
        <v>245</v>
      </c>
    </row>
    <row r="41" spans="2:40" s="10" customFormat="1">
      <c r="C41" s="3" t="s">
        <v>57</v>
      </c>
      <c r="D41" s="14">
        <v>5</v>
      </c>
      <c r="E41" s="11" t="s">
        <v>32</v>
      </c>
      <c r="F41" s="3">
        <f>(D41-1)*62.5</f>
        <v>250</v>
      </c>
      <c r="H41" s="3">
        <f t="shared" si="5"/>
        <v>1174</v>
      </c>
      <c r="I41" s="3">
        <f t="shared" si="6"/>
        <v>824</v>
      </c>
      <c r="J41" s="3">
        <f t="shared" si="7"/>
        <v>413</v>
      </c>
      <c r="K41" s="3">
        <f t="shared" si="8"/>
        <v>413</v>
      </c>
      <c r="M41" s="10">
        <f>N41+F41</f>
        <v>838</v>
      </c>
      <c r="N41" s="10">
        <v>588</v>
      </c>
      <c r="O41" s="10">
        <f>240+55</f>
        <v>295</v>
      </c>
      <c r="P41" s="10">
        <f>240+55</f>
        <v>295</v>
      </c>
      <c r="R41" s="15">
        <f t="shared" si="25"/>
        <v>1174</v>
      </c>
      <c r="S41" s="15">
        <f t="shared" si="10"/>
        <v>824</v>
      </c>
      <c r="T41" s="15">
        <f t="shared" si="22"/>
        <v>687</v>
      </c>
      <c r="U41" s="15">
        <f t="shared" si="11"/>
        <v>619</v>
      </c>
      <c r="V41" s="15">
        <f t="shared" si="17"/>
        <v>399</v>
      </c>
      <c r="W41" s="3"/>
      <c r="X41" s="15">
        <f t="shared" si="26"/>
        <v>838</v>
      </c>
      <c r="Y41" s="15">
        <f t="shared" si="13"/>
        <v>588</v>
      </c>
      <c r="Z41" s="15">
        <f t="shared" si="14"/>
        <v>490.33333333333331</v>
      </c>
      <c r="AA41" s="15">
        <f t="shared" si="23"/>
        <v>441.5</v>
      </c>
      <c r="AB41" s="15">
        <f>240+45</f>
        <v>285</v>
      </c>
    </row>
    <row r="42" spans="2:40" s="8" customFormat="1">
      <c r="C42" s="3" t="s">
        <v>64</v>
      </c>
      <c r="D42" s="14">
        <v>5</v>
      </c>
      <c r="E42" s="3" t="s">
        <v>58</v>
      </c>
      <c r="F42" s="3">
        <f>(D42-1)*57.5</f>
        <v>230</v>
      </c>
      <c r="H42" s="3">
        <f t="shared" si="5"/>
        <v>1134</v>
      </c>
      <c r="I42" s="3">
        <f t="shared" si="6"/>
        <v>812</v>
      </c>
      <c r="J42" s="3">
        <f t="shared" si="7"/>
        <v>413</v>
      </c>
      <c r="K42" s="3">
        <f t="shared" si="8"/>
        <v>413</v>
      </c>
      <c r="M42" s="3">
        <f>N42+F42</f>
        <v>810</v>
      </c>
      <c r="N42" s="8">
        <v>580</v>
      </c>
      <c r="O42" s="10">
        <f>240+55</f>
        <v>295</v>
      </c>
      <c r="P42" s="10">
        <f>240+55</f>
        <v>295</v>
      </c>
      <c r="R42" s="15">
        <f t="shared" si="25"/>
        <v>1134</v>
      </c>
      <c r="S42" s="15">
        <f t="shared" si="10"/>
        <v>812</v>
      </c>
      <c r="T42" s="15">
        <f t="shared" si="22"/>
        <v>679</v>
      </c>
      <c r="U42" s="15">
        <f t="shared" si="11"/>
        <v>613</v>
      </c>
      <c r="V42" s="15">
        <f t="shared" si="17"/>
        <v>399</v>
      </c>
      <c r="W42" s="3"/>
      <c r="X42" s="15">
        <f t="shared" si="26"/>
        <v>810</v>
      </c>
      <c r="Y42" s="15">
        <f t="shared" si="13"/>
        <v>580</v>
      </c>
      <c r="Z42" s="15">
        <f t="shared" si="14"/>
        <v>485</v>
      </c>
      <c r="AA42" s="15">
        <f t="shared" si="23"/>
        <v>437.5</v>
      </c>
      <c r="AB42" s="15">
        <f>240+45</f>
        <v>285</v>
      </c>
    </row>
    <row r="43" spans="2:40" s="20" customFormat="1">
      <c r="C43" s="20" t="s">
        <v>59</v>
      </c>
      <c r="D43" s="21">
        <v>5</v>
      </c>
      <c r="E43" s="20" t="s">
        <v>58</v>
      </c>
      <c r="F43" s="20">
        <f>(D43-1)*82.5</f>
        <v>330</v>
      </c>
      <c r="H43" s="20">
        <f t="shared" ref="H43:K45" si="27">ROUNDUP(M43*1.4,0)</f>
        <v>1414</v>
      </c>
      <c r="I43" s="20">
        <f t="shared" si="27"/>
        <v>952</v>
      </c>
      <c r="J43" s="20">
        <f t="shared" si="27"/>
        <v>413</v>
      </c>
      <c r="K43" s="20">
        <f t="shared" si="27"/>
        <v>413</v>
      </c>
      <c r="M43" s="20">
        <f>N43+F43</f>
        <v>1010</v>
      </c>
      <c r="N43" s="20">
        <v>680</v>
      </c>
      <c r="O43" s="20">
        <f t="shared" ref="O43:P45" si="28">240+55</f>
        <v>295</v>
      </c>
      <c r="P43" s="20">
        <f t="shared" si="28"/>
        <v>295</v>
      </c>
      <c r="R43" s="22">
        <f t="shared" si="25"/>
        <v>1414</v>
      </c>
      <c r="S43" s="22">
        <f>I43</f>
        <v>952</v>
      </c>
      <c r="T43" s="22">
        <f t="shared" si="22"/>
        <v>773</v>
      </c>
      <c r="U43" s="22">
        <f>ROUNDUP((I43*2+J43+K43)/4,0)</f>
        <v>683</v>
      </c>
      <c r="V43" s="22">
        <f>ROUNDUP(AB43*1.4,0)</f>
        <v>399</v>
      </c>
      <c r="X43" s="22">
        <f t="shared" si="26"/>
        <v>1010</v>
      </c>
      <c r="Y43" s="22">
        <f>N43</f>
        <v>680</v>
      </c>
      <c r="Z43" s="22">
        <f>(N43*2+O43)/3</f>
        <v>551.66666666666663</v>
      </c>
      <c r="AA43" s="22">
        <f t="shared" si="23"/>
        <v>487.5</v>
      </c>
      <c r="AB43" s="22">
        <f>240+45</f>
        <v>285</v>
      </c>
      <c r="AD43" s="20">
        <f>R43-R42</f>
        <v>280</v>
      </c>
      <c r="AE43" s="20">
        <f>S43-S42</f>
        <v>140</v>
      </c>
      <c r="AF43" s="20">
        <f>T43-T42</f>
        <v>94</v>
      </c>
      <c r="AG43" s="20">
        <f>U43-U42</f>
        <v>70</v>
      </c>
      <c r="AH43" s="20">
        <f>V43-V42</f>
        <v>0</v>
      </c>
      <c r="AJ43" s="20">
        <f>X43-X42</f>
        <v>200</v>
      </c>
      <c r="AK43" s="20">
        <f>Y43-Y42</f>
        <v>100</v>
      </c>
      <c r="AL43" s="20">
        <f>Z43-Z42</f>
        <v>66.666666666666629</v>
      </c>
      <c r="AM43" s="20">
        <f>AA43-AA42</f>
        <v>50</v>
      </c>
      <c r="AN43" s="20">
        <f>AB43-AB42</f>
        <v>0</v>
      </c>
    </row>
    <row r="44" spans="2:40" s="20" customFormat="1">
      <c r="C44" s="20" t="s">
        <v>60</v>
      </c>
      <c r="D44" s="21">
        <v>5</v>
      </c>
      <c r="E44" s="20" t="s">
        <v>58</v>
      </c>
      <c r="F44" s="20">
        <f>(D44-1)*117.5</f>
        <v>470</v>
      </c>
      <c r="H44" s="20">
        <f t="shared" si="27"/>
        <v>1806</v>
      </c>
      <c r="I44" s="20">
        <f t="shared" si="27"/>
        <v>1148</v>
      </c>
      <c r="J44" s="20">
        <f t="shared" si="27"/>
        <v>413</v>
      </c>
      <c r="K44" s="20">
        <f t="shared" si="27"/>
        <v>413</v>
      </c>
      <c r="M44" s="20">
        <f>N44+F44</f>
        <v>1290</v>
      </c>
      <c r="N44" s="20">
        <v>820</v>
      </c>
      <c r="O44" s="20">
        <f t="shared" si="28"/>
        <v>295</v>
      </c>
      <c r="P44" s="20">
        <f t="shared" si="28"/>
        <v>295</v>
      </c>
      <c r="R44" s="22">
        <f t="shared" si="25"/>
        <v>1806</v>
      </c>
      <c r="S44" s="22">
        <f>I44</f>
        <v>1148</v>
      </c>
      <c r="T44" s="22">
        <f t="shared" si="22"/>
        <v>903</v>
      </c>
      <c r="U44" s="22">
        <f>ROUNDUP((I44*2+J44+K44)/4,0)</f>
        <v>781</v>
      </c>
      <c r="V44" s="22">
        <f>ROUNDUP(AB44*1.4,0)</f>
        <v>399</v>
      </c>
      <c r="X44" s="22">
        <f t="shared" si="26"/>
        <v>1290</v>
      </c>
      <c r="Y44" s="22">
        <f>N44</f>
        <v>820</v>
      </c>
      <c r="Z44" s="22">
        <f>(N44*2+O44)/3</f>
        <v>645</v>
      </c>
      <c r="AA44" s="22">
        <f t="shared" si="23"/>
        <v>557.5</v>
      </c>
      <c r="AB44" s="22">
        <f>240+45</f>
        <v>285</v>
      </c>
      <c r="AD44" s="20">
        <f>R44-R42</f>
        <v>672</v>
      </c>
      <c r="AE44" s="20">
        <f>S44-S42</f>
        <v>336</v>
      </c>
      <c r="AF44" s="20">
        <f>T44-T42</f>
        <v>224</v>
      </c>
      <c r="AG44" s="20">
        <f>U44-U42</f>
        <v>168</v>
      </c>
      <c r="AH44" s="20">
        <f>V44-V42</f>
        <v>0</v>
      </c>
      <c r="AJ44" s="20">
        <f>X44-X42</f>
        <v>480</v>
      </c>
      <c r="AK44" s="20">
        <f>Y44-Y42</f>
        <v>240</v>
      </c>
      <c r="AL44" s="20">
        <f>Z44-Z42</f>
        <v>160</v>
      </c>
      <c r="AM44" s="20">
        <f>AA44-AA42</f>
        <v>120</v>
      </c>
      <c r="AN44" s="20">
        <f>AB44-AB42</f>
        <v>0</v>
      </c>
    </row>
    <row r="45" spans="2:40" s="20" customFormat="1">
      <c r="C45" s="20" t="s">
        <v>61</v>
      </c>
      <c r="D45" s="21">
        <v>5</v>
      </c>
      <c r="E45" s="20" t="s">
        <v>58</v>
      </c>
      <c r="F45" s="20">
        <f>(D45-1)*133</f>
        <v>532</v>
      </c>
      <c r="H45" s="20">
        <f t="shared" si="27"/>
        <v>1979</v>
      </c>
      <c r="I45" s="20">
        <f t="shared" si="27"/>
        <v>1234</v>
      </c>
      <c r="J45" s="20">
        <f t="shared" si="27"/>
        <v>413</v>
      </c>
      <c r="K45" s="20">
        <f t="shared" si="27"/>
        <v>413</v>
      </c>
      <c r="M45" s="20">
        <f>N45+F45</f>
        <v>1413</v>
      </c>
      <c r="N45" s="20">
        <v>881</v>
      </c>
      <c r="O45" s="20">
        <f t="shared" si="28"/>
        <v>295</v>
      </c>
      <c r="P45" s="20">
        <f t="shared" si="28"/>
        <v>295</v>
      </c>
      <c r="R45" s="22">
        <f t="shared" si="25"/>
        <v>1979</v>
      </c>
      <c r="S45" s="22">
        <f>I45</f>
        <v>1234</v>
      </c>
      <c r="T45" s="22">
        <f t="shared" si="22"/>
        <v>961</v>
      </c>
      <c r="U45" s="22">
        <f>ROUNDUP((I45*2+J45+K45)/4,0)</f>
        <v>824</v>
      </c>
      <c r="V45" s="22">
        <f>ROUNDUP(AB45*1.4,0)</f>
        <v>399</v>
      </c>
      <c r="X45" s="22">
        <f t="shared" si="26"/>
        <v>1413</v>
      </c>
      <c r="Y45" s="22">
        <f>N45</f>
        <v>881</v>
      </c>
      <c r="Z45" s="22">
        <f>(N45*2+O45)/3</f>
        <v>685.66666666666663</v>
      </c>
      <c r="AA45" s="22">
        <f t="shared" si="23"/>
        <v>588</v>
      </c>
      <c r="AB45" s="22">
        <f>240+45</f>
        <v>285</v>
      </c>
      <c r="AD45" s="20">
        <f>R45-R42</f>
        <v>845</v>
      </c>
      <c r="AE45" s="20">
        <f>S45-S42</f>
        <v>422</v>
      </c>
      <c r="AF45" s="20">
        <f>T45-T42</f>
        <v>282</v>
      </c>
      <c r="AG45" s="20">
        <f>U45-U42</f>
        <v>211</v>
      </c>
      <c r="AH45" s="20">
        <f>V45-V42</f>
        <v>0</v>
      </c>
      <c r="AJ45" s="20">
        <f>X45-X42</f>
        <v>603</v>
      </c>
      <c r="AK45" s="20">
        <f>Y45-Y42</f>
        <v>301</v>
      </c>
      <c r="AL45" s="20">
        <f>Z45-Z42</f>
        <v>200.66666666666663</v>
      </c>
      <c r="AM45" s="20">
        <f>AA45-AA42</f>
        <v>150.5</v>
      </c>
      <c r="AN45" s="20">
        <f>AB45-AB42</f>
        <v>0</v>
      </c>
    </row>
    <row r="46" spans="2:40">
      <c r="B46" t="s">
        <v>27</v>
      </c>
      <c r="C46" s="3" t="s">
        <v>57</v>
      </c>
      <c r="D46" s="12">
        <v>6</v>
      </c>
      <c r="E46" s="9" t="s">
        <v>33</v>
      </c>
      <c r="F46" s="3">
        <f>(D46-1)*57.5</f>
        <v>287.5</v>
      </c>
      <c r="H46" s="3">
        <f t="shared" si="5"/>
        <v>880</v>
      </c>
      <c r="I46" s="3">
        <f t="shared" si="6"/>
        <v>504</v>
      </c>
      <c r="J46" s="3">
        <f t="shared" si="7"/>
        <v>105</v>
      </c>
      <c r="K46" s="3">
        <f t="shared" si="8"/>
        <v>105</v>
      </c>
      <c r="L46" s="4"/>
      <c r="M46" s="16">
        <v>628</v>
      </c>
      <c r="N46" s="4">
        <v>360</v>
      </c>
      <c r="O46" s="4">
        <f>75</f>
        <v>75</v>
      </c>
      <c r="P46" s="4">
        <f>75</f>
        <v>75</v>
      </c>
      <c r="Q46" s="3"/>
      <c r="R46" s="15">
        <f t="shared" si="25"/>
        <v>880</v>
      </c>
      <c r="S46" s="15">
        <f t="shared" si="10"/>
        <v>504</v>
      </c>
      <c r="T46" s="15">
        <f t="shared" si="22"/>
        <v>371</v>
      </c>
      <c r="U46" s="15">
        <f t="shared" si="11"/>
        <v>305</v>
      </c>
      <c r="V46" s="15">
        <f t="shared" si="17"/>
        <v>77</v>
      </c>
      <c r="W46" s="3"/>
      <c r="X46" s="15">
        <f t="shared" si="26"/>
        <v>628</v>
      </c>
      <c r="Y46" s="15">
        <f t="shared" si="13"/>
        <v>360</v>
      </c>
      <c r="Z46" s="15">
        <f t="shared" si="14"/>
        <v>265</v>
      </c>
      <c r="AA46" s="15">
        <f t="shared" si="23"/>
        <v>217.5</v>
      </c>
      <c r="AB46" s="15">
        <v>55</v>
      </c>
    </row>
    <row r="47" spans="2:40" s="10" customFormat="1">
      <c r="C47" s="3" t="s">
        <v>57</v>
      </c>
      <c r="D47" s="12">
        <v>6</v>
      </c>
      <c r="E47" s="11" t="s">
        <v>32</v>
      </c>
      <c r="F47" s="3">
        <f>(D47-1)*62.5</f>
        <v>312.5</v>
      </c>
      <c r="H47" s="3">
        <f t="shared" si="5"/>
        <v>1041</v>
      </c>
      <c r="I47" s="3">
        <f t="shared" si="6"/>
        <v>602</v>
      </c>
      <c r="J47" s="3">
        <f t="shared" si="7"/>
        <v>105</v>
      </c>
      <c r="K47" s="3">
        <f t="shared" si="8"/>
        <v>105</v>
      </c>
      <c r="M47" s="10">
        <v>743</v>
      </c>
      <c r="N47" s="10">
        <v>430</v>
      </c>
      <c r="O47" s="10">
        <v>75</v>
      </c>
      <c r="P47" s="10">
        <v>75</v>
      </c>
      <c r="R47" s="15">
        <f t="shared" si="25"/>
        <v>1041</v>
      </c>
      <c r="S47" s="15">
        <f t="shared" si="10"/>
        <v>602</v>
      </c>
      <c r="T47" s="15">
        <f t="shared" si="22"/>
        <v>437</v>
      </c>
      <c r="U47" s="15">
        <f t="shared" si="11"/>
        <v>354</v>
      </c>
      <c r="V47" s="15">
        <f t="shared" si="17"/>
        <v>77</v>
      </c>
      <c r="W47" s="3"/>
      <c r="X47" s="15">
        <f t="shared" si="26"/>
        <v>743</v>
      </c>
      <c r="Y47" s="15">
        <f t="shared" si="13"/>
        <v>430</v>
      </c>
      <c r="Z47" s="15">
        <f t="shared" si="14"/>
        <v>311.66666666666669</v>
      </c>
      <c r="AA47" s="15">
        <f t="shared" si="23"/>
        <v>252.5</v>
      </c>
      <c r="AB47" s="15">
        <v>55</v>
      </c>
    </row>
    <row r="48" spans="2:40">
      <c r="C48" s="3" t="s">
        <v>64</v>
      </c>
      <c r="D48" s="12">
        <v>6</v>
      </c>
      <c r="E48" s="3" t="s">
        <v>58</v>
      </c>
      <c r="F48" s="3">
        <f>(D48-1)*57.5</f>
        <v>287.5</v>
      </c>
      <c r="H48" s="3">
        <f t="shared" si="5"/>
        <v>967</v>
      </c>
      <c r="I48" s="3">
        <f t="shared" si="6"/>
        <v>565</v>
      </c>
      <c r="J48" s="3">
        <f t="shared" si="7"/>
        <v>105</v>
      </c>
      <c r="K48" s="3">
        <f t="shared" si="8"/>
        <v>105</v>
      </c>
      <c r="L48" s="4"/>
      <c r="M48" s="3">
        <f>N48+F48</f>
        <v>690.5</v>
      </c>
      <c r="N48" s="4">
        <v>403</v>
      </c>
      <c r="O48" s="4">
        <f>75</f>
        <v>75</v>
      </c>
      <c r="P48" s="4">
        <f>75</f>
        <v>75</v>
      </c>
      <c r="Q48" s="3"/>
      <c r="R48" s="15">
        <f t="shared" si="25"/>
        <v>967</v>
      </c>
      <c r="S48" s="15">
        <f t="shared" si="10"/>
        <v>565</v>
      </c>
      <c r="T48" s="15">
        <f t="shared" si="22"/>
        <v>412</v>
      </c>
      <c r="U48" s="15">
        <f t="shared" si="11"/>
        <v>335</v>
      </c>
      <c r="V48" s="15">
        <f t="shared" si="17"/>
        <v>77</v>
      </c>
      <c r="W48" s="3"/>
      <c r="X48" s="15">
        <f t="shared" si="26"/>
        <v>690.5</v>
      </c>
      <c r="Y48" s="15">
        <f t="shared" si="13"/>
        <v>403</v>
      </c>
      <c r="Z48" s="15">
        <f t="shared" si="14"/>
        <v>293.66666666666669</v>
      </c>
      <c r="AA48" s="15">
        <f t="shared" si="23"/>
        <v>239</v>
      </c>
      <c r="AB48" s="15">
        <v>55</v>
      </c>
    </row>
    <row r="49" spans="2:40" s="20" customFormat="1">
      <c r="C49" s="20" t="s">
        <v>59</v>
      </c>
      <c r="D49" s="21">
        <v>6</v>
      </c>
      <c r="E49" s="20" t="s">
        <v>58</v>
      </c>
      <c r="F49" s="20">
        <f>(D49-1)*82.5</f>
        <v>412.5</v>
      </c>
      <c r="H49" s="20">
        <f t="shared" ref="H49:K51" si="29">ROUNDUP(M49*1.4,0)</f>
        <v>1317</v>
      </c>
      <c r="I49" s="20">
        <f t="shared" si="29"/>
        <v>740</v>
      </c>
      <c r="J49" s="20">
        <f t="shared" si="29"/>
        <v>105</v>
      </c>
      <c r="K49" s="20">
        <f t="shared" si="29"/>
        <v>105</v>
      </c>
      <c r="M49" s="20">
        <f>N49+F49</f>
        <v>940.5</v>
      </c>
      <c r="N49" s="20">
        <v>528</v>
      </c>
      <c r="O49" s="20">
        <v>75</v>
      </c>
      <c r="P49" s="20">
        <v>75</v>
      </c>
      <c r="R49" s="22">
        <f t="shared" si="25"/>
        <v>1317</v>
      </c>
      <c r="S49" s="22">
        <f>I49</f>
        <v>740</v>
      </c>
      <c r="T49" s="22">
        <f t="shared" si="22"/>
        <v>529</v>
      </c>
      <c r="U49" s="22">
        <f>ROUNDUP((I49*2+J49+K49)/4,0)</f>
        <v>423</v>
      </c>
      <c r="V49" s="22">
        <f>ROUNDUP(AB49*1.4,0)</f>
        <v>77</v>
      </c>
      <c r="X49" s="22">
        <f t="shared" si="26"/>
        <v>940.5</v>
      </c>
      <c r="Y49" s="22">
        <f>N49</f>
        <v>528</v>
      </c>
      <c r="Z49" s="22">
        <f>(N49*2+O49)/3</f>
        <v>377</v>
      </c>
      <c r="AA49" s="22">
        <f t="shared" si="23"/>
        <v>301.5</v>
      </c>
      <c r="AB49" s="22">
        <v>55</v>
      </c>
      <c r="AD49" s="20">
        <f>R49-R48</f>
        <v>350</v>
      </c>
      <c r="AE49" s="20">
        <f>S49-S48</f>
        <v>175</v>
      </c>
      <c r="AF49" s="20">
        <f>T49-T48</f>
        <v>117</v>
      </c>
      <c r="AG49" s="20">
        <f>U49-U48</f>
        <v>88</v>
      </c>
      <c r="AH49" s="20">
        <f>V49-V48</f>
        <v>0</v>
      </c>
      <c r="AJ49" s="20">
        <f>X49-X48</f>
        <v>250</v>
      </c>
      <c r="AK49" s="20">
        <f>Y49-Y48</f>
        <v>125</v>
      </c>
      <c r="AL49" s="20">
        <f>Z49-Z48</f>
        <v>83.333333333333314</v>
      </c>
      <c r="AM49" s="20">
        <f>AA49-AA48</f>
        <v>62.5</v>
      </c>
      <c r="AN49" s="20">
        <f>AB49-AB48</f>
        <v>0</v>
      </c>
    </row>
    <row r="50" spans="2:40" s="20" customFormat="1">
      <c r="C50" s="20" t="s">
        <v>60</v>
      </c>
      <c r="D50" s="21">
        <v>6</v>
      </c>
      <c r="E50" s="20" t="s">
        <v>58</v>
      </c>
      <c r="F50" s="20">
        <f>(D50-1)*117.5</f>
        <v>587.5</v>
      </c>
      <c r="H50" s="20">
        <f t="shared" si="29"/>
        <v>1806</v>
      </c>
      <c r="I50" s="20">
        <f t="shared" si="29"/>
        <v>983</v>
      </c>
      <c r="J50" s="20">
        <f t="shared" si="29"/>
        <v>105</v>
      </c>
      <c r="K50" s="20">
        <f t="shared" si="29"/>
        <v>105</v>
      </c>
      <c r="M50" s="20">
        <f>N50+F50</f>
        <v>1289.5</v>
      </c>
      <c r="N50" s="20">
        <v>702</v>
      </c>
      <c r="O50" s="20">
        <v>75</v>
      </c>
      <c r="P50" s="20">
        <v>75</v>
      </c>
      <c r="R50" s="22">
        <f t="shared" si="25"/>
        <v>1806</v>
      </c>
      <c r="S50" s="22">
        <f>I50</f>
        <v>983</v>
      </c>
      <c r="T50" s="22">
        <f t="shared" si="22"/>
        <v>691</v>
      </c>
      <c r="U50" s="22">
        <f>ROUNDUP((I50*2+J50+K50)/4,0)</f>
        <v>544</v>
      </c>
      <c r="V50" s="22">
        <f>ROUNDUP(AB50*1.4,0)</f>
        <v>77</v>
      </c>
      <c r="X50" s="22">
        <f t="shared" si="26"/>
        <v>1289.5</v>
      </c>
      <c r="Y50" s="22">
        <f>N50</f>
        <v>702</v>
      </c>
      <c r="Z50" s="22">
        <f>(N50*2+O50)/3</f>
        <v>493</v>
      </c>
      <c r="AA50" s="22">
        <f t="shared" si="23"/>
        <v>388.5</v>
      </c>
      <c r="AB50" s="22">
        <v>55</v>
      </c>
      <c r="AD50" s="20">
        <f>R50-R48</f>
        <v>839</v>
      </c>
      <c r="AE50" s="20">
        <f>S50-S48</f>
        <v>418</v>
      </c>
      <c r="AF50" s="20">
        <f>T50-T48</f>
        <v>279</v>
      </c>
      <c r="AG50" s="20">
        <f>U50-U48</f>
        <v>209</v>
      </c>
      <c r="AH50" s="20">
        <f>V50-V48</f>
        <v>0</v>
      </c>
      <c r="AJ50" s="20">
        <f>X50-X48</f>
        <v>599</v>
      </c>
      <c r="AK50" s="20">
        <f>Y50-Y48</f>
        <v>299</v>
      </c>
      <c r="AL50" s="20">
        <f>Z50-Z48</f>
        <v>199.33333333333331</v>
      </c>
      <c r="AM50" s="20">
        <f>AA50-AA48</f>
        <v>149.5</v>
      </c>
      <c r="AN50" s="20">
        <f>AB50-AB48</f>
        <v>0</v>
      </c>
    </row>
    <row r="51" spans="2:40" s="20" customFormat="1">
      <c r="C51" s="20" t="s">
        <v>61</v>
      </c>
      <c r="D51" s="21">
        <v>6</v>
      </c>
      <c r="E51" s="20" t="s">
        <v>58</v>
      </c>
      <c r="F51" s="20">
        <f>(D51-1)*133</f>
        <v>665</v>
      </c>
      <c r="H51" s="20">
        <f t="shared" si="29"/>
        <v>2022</v>
      </c>
      <c r="I51" s="20">
        <f t="shared" si="29"/>
        <v>1091</v>
      </c>
      <c r="J51" s="20">
        <f t="shared" si="29"/>
        <v>105</v>
      </c>
      <c r="K51" s="20">
        <f t="shared" si="29"/>
        <v>105</v>
      </c>
      <c r="M51" s="20">
        <f>N51+F51</f>
        <v>1444</v>
      </c>
      <c r="N51" s="20">
        <v>779</v>
      </c>
      <c r="O51" s="20">
        <v>75</v>
      </c>
      <c r="P51" s="20">
        <v>75</v>
      </c>
      <c r="R51" s="22">
        <f t="shared" si="25"/>
        <v>2022</v>
      </c>
      <c r="S51" s="22">
        <f>I51</f>
        <v>1091</v>
      </c>
      <c r="T51" s="22">
        <f t="shared" si="22"/>
        <v>763</v>
      </c>
      <c r="U51" s="22">
        <f>ROUNDUP((I51*2+J51+K51)/4,0)</f>
        <v>598</v>
      </c>
      <c r="V51" s="22">
        <f>ROUNDUP(AB51*1.4,0)</f>
        <v>77</v>
      </c>
      <c r="X51" s="22">
        <f t="shared" si="26"/>
        <v>1444</v>
      </c>
      <c r="Y51" s="22">
        <f>N51</f>
        <v>779</v>
      </c>
      <c r="Z51" s="22">
        <f>(N51*2+O51)/3</f>
        <v>544.33333333333337</v>
      </c>
      <c r="AA51" s="22">
        <f t="shared" si="23"/>
        <v>427</v>
      </c>
      <c r="AB51" s="22">
        <v>55</v>
      </c>
      <c r="AD51" s="20">
        <f>R51-R48</f>
        <v>1055</v>
      </c>
      <c r="AE51" s="20">
        <f>S51-S48</f>
        <v>526</v>
      </c>
      <c r="AF51" s="20">
        <f>T51-T48</f>
        <v>351</v>
      </c>
      <c r="AG51" s="20">
        <f>U51-U48</f>
        <v>263</v>
      </c>
      <c r="AH51" s="20">
        <f>V51-V48</f>
        <v>0</v>
      </c>
      <c r="AJ51" s="20">
        <f>X51-X48</f>
        <v>753.5</v>
      </c>
      <c r="AK51" s="20">
        <f>Y51-Y48</f>
        <v>376</v>
      </c>
      <c r="AL51" s="20">
        <f>Z51-Z48</f>
        <v>250.66666666666669</v>
      </c>
      <c r="AM51" s="20">
        <f>AA51-AA48</f>
        <v>188</v>
      </c>
      <c r="AN51" s="20">
        <f>AB51-AB48</f>
        <v>0</v>
      </c>
    </row>
    <row r="52" spans="2:40" s="8" customFormat="1">
      <c r="B52" s="8" t="s">
        <v>28</v>
      </c>
      <c r="C52" s="3" t="s">
        <v>57</v>
      </c>
      <c r="D52" s="14">
        <v>6</v>
      </c>
      <c r="E52" s="9" t="s">
        <v>33</v>
      </c>
      <c r="F52" s="3">
        <f>(D52-1)*57.5</f>
        <v>287.5</v>
      </c>
      <c r="H52" s="3">
        <f t="shared" si="5"/>
        <v>1144</v>
      </c>
      <c r="I52" s="3">
        <f t="shared" si="6"/>
        <v>742</v>
      </c>
      <c r="J52" s="3">
        <f t="shared" si="7"/>
        <v>462</v>
      </c>
      <c r="K52" s="3">
        <f t="shared" si="8"/>
        <v>462</v>
      </c>
      <c r="M52" s="16">
        <v>817</v>
      </c>
      <c r="N52" s="8">
        <f>530</f>
        <v>530</v>
      </c>
      <c r="O52" s="8">
        <f>75+200+55</f>
        <v>330</v>
      </c>
      <c r="P52" s="8">
        <f>75+200+55</f>
        <v>330</v>
      </c>
      <c r="R52" s="15">
        <f t="shared" si="25"/>
        <v>1144</v>
      </c>
      <c r="S52" s="15">
        <f t="shared" si="10"/>
        <v>742</v>
      </c>
      <c r="T52" s="15">
        <f t="shared" si="22"/>
        <v>649</v>
      </c>
      <c r="U52" s="15">
        <f t="shared" si="11"/>
        <v>602</v>
      </c>
      <c r="V52" s="15">
        <f t="shared" si="17"/>
        <v>420</v>
      </c>
      <c r="W52" s="3"/>
      <c r="X52" s="15">
        <f t="shared" si="26"/>
        <v>817</v>
      </c>
      <c r="Y52" s="15">
        <f t="shared" si="13"/>
        <v>530</v>
      </c>
      <c r="Z52" s="15">
        <f t="shared" si="14"/>
        <v>463.33333333333331</v>
      </c>
      <c r="AA52" s="15">
        <f t="shared" si="23"/>
        <v>430</v>
      </c>
      <c r="AB52" s="15">
        <f>200+45+55</f>
        <v>300</v>
      </c>
    </row>
    <row r="53" spans="2:40" s="10" customFormat="1">
      <c r="C53" s="3" t="s">
        <v>57</v>
      </c>
      <c r="D53" s="14">
        <v>6</v>
      </c>
      <c r="E53" s="11" t="s">
        <v>32</v>
      </c>
      <c r="F53" s="3">
        <f>(D53-1)*62.5</f>
        <v>312.5</v>
      </c>
      <c r="H53" s="3">
        <f t="shared" si="5"/>
        <v>1274</v>
      </c>
      <c r="I53" s="3">
        <f t="shared" si="6"/>
        <v>903</v>
      </c>
      <c r="J53" s="3">
        <f t="shared" si="7"/>
        <v>518</v>
      </c>
      <c r="K53" s="3">
        <f t="shared" si="8"/>
        <v>518</v>
      </c>
      <c r="M53" s="10">
        <v>910</v>
      </c>
      <c r="N53" s="10">
        <v>645</v>
      </c>
      <c r="O53" s="10">
        <f>75+240+55</f>
        <v>370</v>
      </c>
      <c r="P53" s="10">
        <f>75+240+55</f>
        <v>370</v>
      </c>
      <c r="R53" s="15">
        <f t="shared" si="25"/>
        <v>1274</v>
      </c>
      <c r="S53" s="15">
        <f t="shared" si="10"/>
        <v>903</v>
      </c>
      <c r="T53" s="15">
        <f t="shared" si="22"/>
        <v>775</v>
      </c>
      <c r="U53" s="15">
        <f t="shared" si="11"/>
        <v>711</v>
      </c>
      <c r="V53" s="15">
        <f t="shared" si="17"/>
        <v>476</v>
      </c>
      <c r="W53" s="3"/>
      <c r="X53" s="15">
        <f t="shared" si="26"/>
        <v>910</v>
      </c>
      <c r="Y53" s="15">
        <f t="shared" si="13"/>
        <v>645</v>
      </c>
      <c r="Z53" s="15">
        <f t="shared" si="14"/>
        <v>553.33333333333337</v>
      </c>
      <c r="AA53" s="15">
        <f t="shared" si="23"/>
        <v>507.5</v>
      </c>
      <c r="AB53" s="15">
        <f>240+45+55</f>
        <v>340</v>
      </c>
    </row>
    <row r="54" spans="2:40" s="8" customFormat="1">
      <c r="C54" s="3" t="s">
        <v>64</v>
      </c>
      <c r="D54" s="14">
        <v>6</v>
      </c>
      <c r="E54" s="3" t="s">
        <v>58</v>
      </c>
      <c r="F54" s="3">
        <f>(D54-1)*57.5</f>
        <v>287.5</v>
      </c>
      <c r="H54" s="3">
        <f t="shared" si="5"/>
        <v>1401</v>
      </c>
      <c r="I54" s="3">
        <f t="shared" si="6"/>
        <v>999</v>
      </c>
      <c r="J54" s="3">
        <f t="shared" si="7"/>
        <v>518</v>
      </c>
      <c r="K54" s="3">
        <f t="shared" si="8"/>
        <v>518</v>
      </c>
      <c r="M54" s="3">
        <f>N54+F54</f>
        <v>1000.5</v>
      </c>
      <c r="N54" s="17">
        <v>713</v>
      </c>
      <c r="O54" s="8">
        <f>75+240+55</f>
        <v>370</v>
      </c>
      <c r="P54" s="8">
        <f>75+240+55</f>
        <v>370</v>
      </c>
      <c r="R54" s="15">
        <f t="shared" si="25"/>
        <v>1401</v>
      </c>
      <c r="S54" s="15">
        <f t="shared" si="10"/>
        <v>999</v>
      </c>
      <c r="T54" s="15">
        <f t="shared" si="22"/>
        <v>839</v>
      </c>
      <c r="U54" s="15">
        <f t="shared" si="11"/>
        <v>759</v>
      </c>
      <c r="V54" s="15">
        <f t="shared" si="17"/>
        <v>476</v>
      </c>
      <c r="W54" s="3"/>
      <c r="X54" s="15">
        <f t="shared" si="26"/>
        <v>1000.5</v>
      </c>
      <c r="Y54" s="15">
        <f t="shared" si="13"/>
        <v>713</v>
      </c>
      <c r="Z54" s="15">
        <f t="shared" si="14"/>
        <v>598.66666666666663</v>
      </c>
      <c r="AA54" s="15">
        <f t="shared" si="23"/>
        <v>541.5</v>
      </c>
      <c r="AB54" s="15">
        <f>240+45+55</f>
        <v>340</v>
      </c>
    </row>
    <row r="55" spans="2:40" s="20" customFormat="1">
      <c r="C55" s="20" t="s">
        <v>59</v>
      </c>
      <c r="D55" s="21">
        <v>6</v>
      </c>
      <c r="E55" s="20" t="s">
        <v>58</v>
      </c>
      <c r="F55" s="20">
        <f>(D55-1)*82.5</f>
        <v>412.5</v>
      </c>
      <c r="H55" s="20">
        <f t="shared" ref="H55:K57" si="30">ROUNDUP(M55*1.4,0)</f>
        <v>1751</v>
      </c>
      <c r="I55" s="20">
        <f t="shared" si="30"/>
        <v>1174</v>
      </c>
      <c r="J55" s="20">
        <f t="shared" si="30"/>
        <v>518</v>
      </c>
      <c r="K55" s="20">
        <f t="shared" si="30"/>
        <v>518</v>
      </c>
      <c r="M55" s="20">
        <f>N55+F55</f>
        <v>1250.5</v>
      </c>
      <c r="N55" s="23">
        <v>838</v>
      </c>
      <c r="O55" s="20">
        <f t="shared" ref="O55:P57" si="31">75+240+55</f>
        <v>370</v>
      </c>
      <c r="P55" s="20">
        <f t="shared" si="31"/>
        <v>370</v>
      </c>
      <c r="R55" s="22">
        <f t="shared" si="25"/>
        <v>1751</v>
      </c>
      <c r="S55" s="22">
        <f>I55</f>
        <v>1174</v>
      </c>
      <c r="T55" s="22">
        <f t="shared" si="22"/>
        <v>956</v>
      </c>
      <c r="U55" s="22">
        <f>ROUNDUP((I55*2+J55+K55)/4,0)</f>
        <v>846</v>
      </c>
      <c r="V55" s="22">
        <f>ROUNDUP(AB55*1.4,0)</f>
        <v>476</v>
      </c>
      <c r="X55" s="22">
        <f t="shared" si="26"/>
        <v>1250.5</v>
      </c>
      <c r="Y55" s="22">
        <f>N55</f>
        <v>838</v>
      </c>
      <c r="Z55" s="22">
        <f>(N55*2+O55)/3</f>
        <v>682</v>
      </c>
      <c r="AA55" s="22">
        <f t="shared" si="23"/>
        <v>604</v>
      </c>
      <c r="AB55" s="22">
        <f>240+45+55</f>
        <v>340</v>
      </c>
      <c r="AD55" s="20">
        <f>R55-R54</f>
        <v>350</v>
      </c>
      <c r="AE55" s="20">
        <f>S55-S54</f>
        <v>175</v>
      </c>
      <c r="AF55" s="20">
        <f>T55-T54</f>
        <v>117</v>
      </c>
      <c r="AG55" s="20">
        <f>U55-U54</f>
        <v>87</v>
      </c>
      <c r="AH55" s="20">
        <f>V55-V54</f>
        <v>0</v>
      </c>
      <c r="AJ55" s="20">
        <f>X55-X54</f>
        <v>250</v>
      </c>
      <c r="AK55" s="20">
        <f>Y55-Y54</f>
        <v>125</v>
      </c>
      <c r="AL55" s="20">
        <f>Z55-Z54</f>
        <v>83.333333333333371</v>
      </c>
      <c r="AM55" s="20">
        <f>AA55-AA54</f>
        <v>62.5</v>
      </c>
      <c r="AN55" s="20">
        <f>AB55-AB54</f>
        <v>0</v>
      </c>
    </row>
    <row r="56" spans="2:40" s="20" customFormat="1">
      <c r="C56" s="20" t="s">
        <v>60</v>
      </c>
      <c r="D56" s="21">
        <v>6</v>
      </c>
      <c r="E56" s="20" t="s">
        <v>58</v>
      </c>
      <c r="F56" s="20">
        <f>(D56-1)*117.5</f>
        <v>587.5</v>
      </c>
      <c r="H56" s="20">
        <f t="shared" si="30"/>
        <v>2240</v>
      </c>
      <c r="I56" s="20">
        <f t="shared" si="30"/>
        <v>1417</v>
      </c>
      <c r="J56" s="20">
        <f t="shared" si="30"/>
        <v>518</v>
      </c>
      <c r="K56" s="20">
        <f t="shared" si="30"/>
        <v>518</v>
      </c>
      <c r="M56" s="20">
        <f>N56+F56</f>
        <v>1599.5</v>
      </c>
      <c r="N56" s="23">
        <v>1012</v>
      </c>
      <c r="O56" s="20">
        <f t="shared" si="31"/>
        <v>370</v>
      </c>
      <c r="P56" s="20">
        <f t="shared" si="31"/>
        <v>370</v>
      </c>
      <c r="R56" s="22">
        <f t="shared" si="25"/>
        <v>2240</v>
      </c>
      <c r="S56" s="22">
        <f>I56</f>
        <v>1417</v>
      </c>
      <c r="T56" s="22">
        <f t="shared" si="22"/>
        <v>1118</v>
      </c>
      <c r="U56" s="22">
        <f>ROUNDUP((I56*2+J56+K56)/4,0)</f>
        <v>968</v>
      </c>
      <c r="V56" s="22">
        <f>ROUNDUP(AB56*1.4,0)</f>
        <v>476</v>
      </c>
      <c r="X56" s="22">
        <f t="shared" si="26"/>
        <v>1599.5</v>
      </c>
      <c r="Y56" s="22">
        <f>N56</f>
        <v>1012</v>
      </c>
      <c r="Z56" s="22">
        <f>(N56*2+O56)/3</f>
        <v>798</v>
      </c>
      <c r="AA56" s="22">
        <f t="shared" si="23"/>
        <v>691</v>
      </c>
      <c r="AB56" s="22">
        <f>240+45+55</f>
        <v>340</v>
      </c>
      <c r="AD56" s="20">
        <f>R56-R54</f>
        <v>839</v>
      </c>
      <c r="AE56" s="20">
        <f>S56-S54</f>
        <v>418</v>
      </c>
      <c r="AF56" s="20">
        <f>T56-T54</f>
        <v>279</v>
      </c>
      <c r="AG56" s="20">
        <f>U56-U54</f>
        <v>209</v>
      </c>
      <c r="AH56" s="20">
        <f>V56-V54</f>
        <v>0</v>
      </c>
      <c r="AJ56" s="20">
        <f>X56-X54</f>
        <v>599</v>
      </c>
      <c r="AK56" s="20">
        <f>Y56-Y54</f>
        <v>299</v>
      </c>
      <c r="AL56" s="20">
        <f>Z56-Z54</f>
        <v>199.33333333333337</v>
      </c>
      <c r="AM56" s="20">
        <f>AA56-AA54</f>
        <v>149.5</v>
      </c>
      <c r="AN56" s="20">
        <f>AB56-AB54</f>
        <v>0</v>
      </c>
    </row>
    <row r="57" spans="2:40" s="20" customFormat="1">
      <c r="C57" s="20" t="s">
        <v>61</v>
      </c>
      <c r="D57" s="21">
        <v>6</v>
      </c>
      <c r="E57" s="20" t="s">
        <v>58</v>
      </c>
      <c r="F57" s="20">
        <f>(D57-1)*133</f>
        <v>665</v>
      </c>
      <c r="H57" s="20">
        <f t="shared" si="30"/>
        <v>2456</v>
      </c>
      <c r="I57" s="20">
        <f t="shared" si="30"/>
        <v>1525</v>
      </c>
      <c r="J57" s="20">
        <f t="shared" si="30"/>
        <v>518</v>
      </c>
      <c r="K57" s="20">
        <f t="shared" si="30"/>
        <v>518</v>
      </c>
      <c r="M57" s="20">
        <f>N57+F57</f>
        <v>1754</v>
      </c>
      <c r="N57" s="23">
        <v>1089</v>
      </c>
      <c r="O57" s="20">
        <f t="shared" si="31"/>
        <v>370</v>
      </c>
      <c r="P57" s="20">
        <f>75+240+55</f>
        <v>370</v>
      </c>
      <c r="R57" s="22">
        <f t="shared" si="25"/>
        <v>2456</v>
      </c>
      <c r="S57" s="22">
        <f>I57</f>
        <v>1525</v>
      </c>
      <c r="T57" s="22">
        <f t="shared" si="22"/>
        <v>1190</v>
      </c>
      <c r="U57" s="22">
        <f>ROUNDUP((I57*2+J57+K57)/4,0)</f>
        <v>1022</v>
      </c>
      <c r="V57" s="22">
        <f>ROUNDUP(AB57*1.4,0)</f>
        <v>476</v>
      </c>
      <c r="X57" s="22">
        <f t="shared" si="26"/>
        <v>1754</v>
      </c>
      <c r="Y57" s="22">
        <f>N57</f>
        <v>1089</v>
      </c>
      <c r="Z57" s="22">
        <f>(N57*2+O57)/3</f>
        <v>849.33333333333337</v>
      </c>
      <c r="AA57" s="22">
        <f t="shared" si="23"/>
        <v>729.5</v>
      </c>
      <c r="AB57" s="22">
        <f>240+45+55</f>
        <v>340</v>
      </c>
      <c r="AD57" s="20">
        <f>R57-R54</f>
        <v>1055</v>
      </c>
      <c r="AE57" s="20">
        <f>S57-S54</f>
        <v>526</v>
      </c>
      <c r="AF57" s="20">
        <f>T57-T54</f>
        <v>351</v>
      </c>
      <c r="AG57" s="20">
        <f>U57-U54</f>
        <v>263</v>
      </c>
      <c r="AH57" s="20">
        <f>V57-V54</f>
        <v>0</v>
      </c>
      <c r="AJ57" s="20">
        <f>X57-X54</f>
        <v>753.5</v>
      </c>
      <c r="AK57" s="20">
        <f>Y57-Y54</f>
        <v>376</v>
      </c>
      <c r="AL57" s="20">
        <f>Z57-Z54</f>
        <v>250.66666666666674</v>
      </c>
      <c r="AM57" s="20">
        <f>AA57-AA54</f>
        <v>188</v>
      </c>
      <c r="AN57" s="20">
        <f>AB57-AB54</f>
        <v>0</v>
      </c>
    </row>
    <row r="58" spans="2:40" s="8" customFormat="1">
      <c r="B58" s="8" t="s">
        <v>29</v>
      </c>
      <c r="C58" s="3" t="s">
        <v>57</v>
      </c>
      <c r="D58" s="13">
        <v>6</v>
      </c>
      <c r="E58" s="9" t="s">
        <v>33</v>
      </c>
      <c r="F58" s="3">
        <f>(D58-2)*57.5</f>
        <v>230</v>
      </c>
      <c r="H58" s="3">
        <f t="shared" si="5"/>
        <v>1421</v>
      </c>
      <c r="I58" s="3">
        <f t="shared" si="6"/>
        <v>1106</v>
      </c>
      <c r="J58" s="3">
        <f t="shared" si="7"/>
        <v>679</v>
      </c>
      <c r="K58" s="3">
        <f t="shared" si="8"/>
        <v>679</v>
      </c>
      <c r="M58" s="16">
        <v>1015</v>
      </c>
      <c r="N58" s="8">
        <f>790</f>
        <v>790</v>
      </c>
      <c r="O58" s="8">
        <f>75+300+110</f>
        <v>485</v>
      </c>
      <c r="P58" s="8">
        <f>75+300+110</f>
        <v>485</v>
      </c>
      <c r="R58" s="15">
        <f t="shared" si="25"/>
        <v>1421</v>
      </c>
      <c r="S58" s="15">
        <f t="shared" si="10"/>
        <v>1106</v>
      </c>
      <c r="T58" s="15">
        <f t="shared" si="22"/>
        <v>964</v>
      </c>
      <c r="U58" s="15">
        <f t="shared" si="11"/>
        <v>893</v>
      </c>
      <c r="V58" s="15">
        <f t="shared" si="17"/>
        <v>623</v>
      </c>
      <c r="W58" s="3"/>
      <c r="X58" s="15">
        <f t="shared" si="26"/>
        <v>1015</v>
      </c>
      <c r="Y58" s="15">
        <f t="shared" si="13"/>
        <v>790</v>
      </c>
      <c r="Z58" s="15">
        <f t="shared" si="14"/>
        <v>688.33333333333337</v>
      </c>
      <c r="AA58" s="15">
        <f t="shared" si="23"/>
        <v>637.5</v>
      </c>
      <c r="AB58" s="15">
        <f>300+55+90</f>
        <v>445</v>
      </c>
    </row>
    <row r="59" spans="2:40" s="10" customFormat="1">
      <c r="C59" s="3" t="s">
        <v>57</v>
      </c>
      <c r="D59" s="13">
        <v>6</v>
      </c>
      <c r="E59" s="11" t="s">
        <v>32</v>
      </c>
      <c r="F59" s="3">
        <f>(D59-2)*62.5</f>
        <v>250</v>
      </c>
      <c r="H59" s="3">
        <f t="shared" si="5"/>
        <v>1599</v>
      </c>
      <c r="I59" s="3">
        <f t="shared" si="6"/>
        <v>1249</v>
      </c>
      <c r="J59" s="3">
        <f t="shared" si="7"/>
        <v>763</v>
      </c>
      <c r="K59" s="3">
        <f t="shared" si="8"/>
        <v>763</v>
      </c>
      <c r="M59" s="10">
        <v>1142</v>
      </c>
      <c r="N59" s="10">
        <v>892</v>
      </c>
      <c r="O59" s="8">
        <f>75+360+110</f>
        <v>545</v>
      </c>
      <c r="P59" s="8">
        <f>75+360+110</f>
        <v>545</v>
      </c>
      <c r="R59" s="15">
        <f t="shared" si="25"/>
        <v>1599</v>
      </c>
      <c r="S59" s="15">
        <f t="shared" si="10"/>
        <v>1249</v>
      </c>
      <c r="T59" s="15">
        <f t="shared" si="22"/>
        <v>1087</v>
      </c>
      <c r="U59" s="15">
        <f t="shared" si="11"/>
        <v>1006</v>
      </c>
      <c r="V59" s="15">
        <f t="shared" si="17"/>
        <v>707</v>
      </c>
      <c r="W59" s="3"/>
      <c r="X59" s="15">
        <f t="shared" si="26"/>
        <v>1142</v>
      </c>
      <c r="Y59" s="15">
        <f t="shared" si="13"/>
        <v>892</v>
      </c>
      <c r="Z59" s="15">
        <f t="shared" si="14"/>
        <v>776.33333333333337</v>
      </c>
      <c r="AA59" s="15">
        <f t="shared" si="23"/>
        <v>718.5</v>
      </c>
      <c r="AB59" s="15">
        <f>360+55+90</f>
        <v>505</v>
      </c>
    </row>
    <row r="60" spans="2:40" s="8" customFormat="1">
      <c r="C60" s="3" t="s">
        <v>64</v>
      </c>
      <c r="D60" s="13">
        <v>6</v>
      </c>
      <c r="E60" s="3" t="s">
        <v>58</v>
      </c>
      <c r="F60" s="3">
        <f>(D60-2)*57.5</f>
        <v>230</v>
      </c>
      <c r="H60" s="3">
        <f t="shared" si="5"/>
        <v>1575</v>
      </c>
      <c r="I60" s="3">
        <f t="shared" si="6"/>
        <v>1253</v>
      </c>
      <c r="J60" s="3">
        <f t="shared" si="7"/>
        <v>763</v>
      </c>
      <c r="K60" s="3">
        <f t="shared" si="8"/>
        <v>763</v>
      </c>
      <c r="M60" s="3">
        <f>N60+F60</f>
        <v>1125</v>
      </c>
      <c r="N60" s="8">
        <v>895</v>
      </c>
      <c r="O60" s="8">
        <f>75+360+110</f>
        <v>545</v>
      </c>
      <c r="P60" s="8">
        <f>75+360+110</f>
        <v>545</v>
      </c>
      <c r="R60" s="15">
        <f t="shared" si="25"/>
        <v>1575</v>
      </c>
      <c r="S60" s="15">
        <f t="shared" si="10"/>
        <v>1253</v>
      </c>
      <c r="T60" s="15">
        <f t="shared" si="22"/>
        <v>1090</v>
      </c>
      <c r="U60" s="15">
        <f t="shared" si="11"/>
        <v>1008</v>
      </c>
      <c r="V60" s="15">
        <f t="shared" si="17"/>
        <v>707</v>
      </c>
      <c r="W60" s="3"/>
      <c r="X60" s="15">
        <f t="shared" si="26"/>
        <v>1125</v>
      </c>
      <c r="Y60" s="15">
        <f t="shared" si="13"/>
        <v>895</v>
      </c>
      <c r="Z60" s="15">
        <f t="shared" si="14"/>
        <v>778.33333333333337</v>
      </c>
      <c r="AA60" s="15">
        <f t="shared" si="23"/>
        <v>720</v>
      </c>
      <c r="AB60" s="15">
        <f>360+55+90</f>
        <v>505</v>
      </c>
    </row>
    <row r="61" spans="2:40" s="20" customFormat="1">
      <c r="C61" s="20" t="s">
        <v>59</v>
      </c>
      <c r="D61" s="21">
        <v>6</v>
      </c>
      <c r="E61" s="20" t="s">
        <v>58</v>
      </c>
      <c r="F61" s="20">
        <f>(D61-2)*82.5</f>
        <v>330</v>
      </c>
      <c r="H61" s="20">
        <f t="shared" ref="H61:K63" si="32">ROUNDUP(M61*1.4,0)</f>
        <v>1855</v>
      </c>
      <c r="I61" s="20">
        <f t="shared" si="32"/>
        <v>1393</v>
      </c>
      <c r="J61" s="20">
        <f t="shared" si="32"/>
        <v>763</v>
      </c>
      <c r="K61" s="20">
        <f t="shared" si="32"/>
        <v>763</v>
      </c>
      <c r="M61" s="20">
        <f>N61+F61</f>
        <v>1325</v>
      </c>
      <c r="N61" s="20">
        <v>995</v>
      </c>
      <c r="O61" s="20">
        <f t="shared" ref="O61:P63" si="33">75+360+110</f>
        <v>545</v>
      </c>
      <c r="P61" s="20">
        <f t="shared" si="33"/>
        <v>545</v>
      </c>
      <c r="R61" s="22">
        <f t="shared" si="25"/>
        <v>1855</v>
      </c>
      <c r="S61" s="22">
        <f>I61</f>
        <v>1393</v>
      </c>
      <c r="T61" s="22">
        <f t="shared" si="22"/>
        <v>1183</v>
      </c>
      <c r="U61" s="22">
        <f>ROUNDUP((I61*2+J61+K61)/4,0)</f>
        <v>1078</v>
      </c>
      <c r="V61" s="22">
        <f>ROUNDUP(AB61*1.4,0)</f>
        <v>707</v>
      </c>
      <c r="X61" s="22">
        <f t="shared" si="26"/>
        <v>1325</v>
      </c>
      <c r="Y61" s="22">
        <f>N61</f>
        <v>995</v>
      </c>
      <c r="Z61" s="22">
        <f>(N61*2+O61)/3</f>
        <v>845</v>
      </c>
      <c r="AA61" s="22">
        <f t="shared" si="23"/>
        <v>770</v>
      </c>
      <c r="AB61" s="22">
        <f>360+55+90</f>
        <v>505</v>
      </c>
      <c r="AD61" s="20">
        <f>R61-R60</f>
        <v>280</v>
      </c>
      <c r="AE61" s="20">
        <f>S61-S60</f>
        <v>140</v>
      </c>
      <c r="AF61" s="20">
        <f>T61-T60</f>
        <v>93</v>
      </c>
      <c r="AG61" s="20">
        <f>U61-U60</f>
        <v>70</v>
      </c>
      <c r="AH61" s="20">
        <f>V61-V60</f>
        <v>0</v>
      </c>
      <c r="AJ61" s="20">
        <f>X61-X60</f>
        <v>200</v>
      </c>
      <c r="AK61" s="20">
        <f>Y61-Y60</f>
        <v>100</v>
      </c>
      <c r="AL61" s="20">
        <f>Z61-Z60</f>
        <v>66.666666666666629</v>
      </c>
      <c r="AM61" s="20">
        <f>AA61-AA60</f>
        <v>50</v>
      </c>
      <c r="AN61" s="20">
        <f>AB61-AB60</f>
        <v>0</v>
      </c>
    </row>
    <row r="62" spans="2:40" s="20" customFormat="1">
      <c r="C62" s="20" t="s">
        <v>60</v>
      </c>
      <c r="D62" s="21">
        <v>6</v>
      </c>
      <c r="E62" s="20" t="s">
        <v>58</v>
      </c>
      <c r="F62" s="20">
        <f>(D62-2)*117.5</f>
        <v>470</v>
      </c>
      <c r="H62" s="20">
        <f t="shared" si="32"/>
        <v>2247</v>
      </c>
      <c r="I62" s="20">
        <f t="shared" si="32"/>
        <v>1589</v>
      </c>
      <c r="J62" s="20">
        <f t="shared" si="32"/>
        <v>763</v>
      </c>
      <c r="K62" s="20">
        <f t="shared" si="32"/>
        <v>763</v>
      </c>
      <c r="M62" s="20">
        <f>N62+F62</f>
        <v>1605</v>
      </c>
      <c r="N62" s="20">
        <v>1135</v>
      </c>
      <c r="O62" s="20">
        <f t="shared" si="33"/>
        <v>545</v>
      </c>
      <c r="P62" s="20">
        <f t="shared" si="33"/>
        <v>545</v>
      </c>
      <c r="R62" s="22">
        <f t="shared" si="25"/>
        <v>2247</v>
      </c>
      <c r="S62" s="22">
        <f>I62</f>
        <v>1589</v>
      </c>
      <c r="T62" s="22">
        <f t="shared" si="22"/>
        <v>1314</v>
      </c>
      <c r="U62" s="22">
        <f>ROUNDUP((I62*2+J62+K62)/4,0)</f>
        <v>1176</v>
      </c>
      <c r="V62" s="22">
        <f>ROUNDUP(AB62*1.4,0)</f>
        <v>707</v>
      </c>
      <c r="X62" s="22">
        <f t="shared" si="26"/>
        <v>1605</v>
      </c>
      <c r="Y62" s="22">
        <f>N62</f>
        <v>1135</v>
      </c>
      <c r="Z62" s="22">
        <f>(N62*2+O62)/3</f>
        <v>938.33333333333337</v>
      </c>
      <c r="AA62" s="22">
        <f t="shared" si="23"/>
        <v>840</v>
      </c>
      <c r="AB62" s="22">
        <f>360+55+90</f>
        <v>505</v>
      </c>
      <c r="AD62" s="20">
        <f>R62-R60</f>
        <v>672</v>
      </c>
      <c r="AE62" s="20">
        <f>S62-S60</f>
        <v>336</v>
      </c>
      <c r="AF62" s="20">
        <f>T62-T60</f>
        <v>224</v>
      </c>
      <c r="AG62" s="20">
        <f>U62-U60</f>
        <v>168</v>
      </c>
      <c r="AH62" s="20">
        <f>V62-V60</f>
        <v>0</v>
      </c>
      <c r="AJ62" s="20">
        <f>X62-X60</f>
        <v>480</v>
      </c>
      <c r="AK62" s="20">
        <f>Y62-Y60</f>
        <v>240</v>
      </c>
      <c r="AL62" s="20">
        <f>Z62-Z60</f>
        <v>160</v>
      </c>
      <c r="AM62" s="20">
        <f>AA62-AA60</f>
        <v>120</v>
      </c>
      <c r="AN62" s="20">
        <f>AB62-AB60</f>
        <v>0</v>
      </c>
    </row>
    <row r="63" spans="2:40" s="20" customFormat="1">
      <c r="C63" s="20" t="s">
        <v>61</v>
      </c>
      <c r="D63" s="21">
        <v>6</v>
      </c>
      <c r="E63" s="20" t="s">
        <v>58</v>
      </c>
      <c r="F63" s="20">
        <f>(D63-2)*133</f>
        <v>532</v>
      </c>
      <c r="H63" s="20">
        <f t="shared" si="32"/>
        <v>2420</v>
      </c>
      <c r="I63" s="20">
        <f t="shared" si="32"/>
        <v>1675</v>
      </c>
      <c r="J63" s="20">
        <f t="shared" si="32"/>
        <v>763</v>
      </c>
      <c r="K63" s="20">
        <f t="shared" si="32"/>
        <v>763</v>
      </c>
      <c r="M63" s="20">
        <f>N63+F63</f>
        <v>1728</v>
      </c>
      <c r="N63" s="20">
        <v>1196</v>
      </c>
      <c r="O63" s="20">
        <f t="shared" si="33"/>
        <v>545</v>
      </c>
      <c r="P63" s="20">
        <f t="shared" si="33"/>
        <v>545</v>
      </c>
      <c r="R63" s="22">
        <f t="shared" si="25"/>
        <v>2420</v>
      </c>
      <c r="S63" s="22">
        <f>I63</f>
        <v>1675</v>
      </c>
      <c r="T63" s="22">
        <f t="shared" si="22"/>
        <v>1371</v>
      </c>
      <c r="U63" s="22">
        <f>ROUNDUP((I63*2+J63+K63)/4,0)</f>
        <v>1219</v>
      </c>
      <c r="V63" s="22">
        <f>ROUNDUP(AB63*1.4,0)</f>
        <v>707</v>
      </c>
      <c r="X63" s="22">
        <f t="shared" si="26"/>
        <v>1728</v>
      </c>
      <c r="Y63" s="22">
        <f>N63</f>
        <v>1196</v>
      </c>
      <c r="Z63" s="22">
        <f>(N63*2+O63)/3</f>
        <v>979</v>
      </c>
      <c r="AA63" s="22">
        <f t="shared" si="23"/>
        <v>870.5</v>
      </c>
      <c r="AB63" s="22">
        <f>360+55+90</f>
        <v>505</v>
      </c>
      <c r="AD63" s="20">
        <f>R63-R60</f>
        <v>845</v>
      </c>
      <c r="AE63" s="20">
        <f>S63-S60</f>
        <v>422</v>
      </c>
      <c r="AF63" s="20">
        <f>T63-T60</f>
        <v>281</v>
      </c>
      <c r="AG63" s="20">
        <f>U63-U60</f>
        <v>211</v>
      </c>
      <c r="AH63" s="20">
        <f>V63-V60</f>
        <v>0</v>
      </c>
      <c r="AJ63" s="20">
        <f>X63-X60</f>
        <v>603</v>
      </c>
      <c r="AK63" s="20">
        <f>Y63-Y60</f>
        <v>301</v>
      </c>
      <c r="AL63" s="20">
        <f>Z63-Z60</f>
        <v>200.66666666666663</v>
      </c>
      <c r="AM63" s="20">
        <f>AA63-AA60</f>
        <v>150.5</v>
      </c>
      <c r="AN63" s="20">
        <f>AB63-AB60</f>
        <v>0</v>
      </c>
    </row>
    <row r="64" spans="2:40" s="8" customFormat="1">
      <c r="B64" s="8" t="s">
        <v>30</v>
      </c>
      <c r="C64" s="3" t="s">
        <v>57</v>
      </c>
      <c r="D64" s="14">
        <v>7</v>
      </c>
      <c r="E64" s="9" t="s">
        <v>33</v>
      </c>
      <c r="F64" s="3">
        <f>(D64-2)*57.5</f>
        <v>287.5</v>
      </c>
      <c r="H64" s="3">
        <f t="shared" si="5"/>
        <v>1566</v>
      </c>
      <c r="I64" s="3">
        <f t="shared" si="6"/>
        <v>1183</v>
      </c>
      <c r="J64" s="3">
        <f t="shared" si="7"/>
        <v>679</v>
      </c>
      <c r="K64" s="3">
        <f t="shared" si="8"/>
        <v>679</v>
      </c>
      <c r="M64" s="16">
        <v>1118</v>
      </c>
      <c r="N64" s="8">
        <f>845</f>
        <v>845</v>
      </c>
      <c r="O64" s="8">
        <f>75+300+110</f>
        <v>485</v>
      </c>
      <c r="P64" s="8">
        <f>75+300+110</f>
        <v>485</v>
      </c>
      <c r="R64" s="15">
        <f t="shared" si="25"/>
        <v>1566</v>
      </c>
      <c r="S64" s="15">
        <f t="shared" si="10"/>
        <v>1183</v>
      </c>
      <c r="T64" s="15">
        <f t="shared" si="22"/>
        <v>1015</v>
      </c>
      <c r="U64" s="15">
        <f t="shared" si="11"/>
        <v>931</v>
      </c>
      <c r="V64" s="15">
        <f t="shared" si="17"/>
        <v>623</v>
      </c>
      <c r="W64" s="3"/>
      <c r="X64" s="15">
        <f t="shared" si="26"/>
        <v>1118</v>
      </c>
      <c r="Y64" s="15">
        <f t="shared" si="13"/>
        <v>845</v>
      </c>
      <c r="Z64" s="15">
        <f t="shared" si="14"/>
        <v>725</v>
      </c>
      <c r="AA64" s="15">
        <f t="shared" si="23"/>
        <v>665</v>
      </c>
      <c r="AB64" s="15">
        <f>300+90+55</f>
        <v>445</v>
      </c>
    </row>
    <row r="65" spans="1:40" s="10" customFormat="1">
      <c r="C65" s="3" t="s">
        <v>57</v>
      </c>
      <c r="D65" s="14">
        <v>7</v>
      </c>
      <c r="E65" s="11" t="s">
        <v>32</v>
      </c>
      <c r="F65" s="3">
        <f>(D65-2)*62.5</f>
        <v>312.5</v>
      </c>
      <c r="H65" s="3">
        <f t="shared" si="5"/>
        <v>1774</v>
      </c>
      <c r="I65" s="3">
        <f t="shared" si="6"/>
        <v>1337</v>
      </c>
      <c r="J65" s="3">
        <f t="shared" si="7"/>
        <v>763</v>
      </c>
      <c r="K65" s="3">
        <f t="shared" si="8"/>
        <v>763</v>
      </c>
      <c r="M65" s="10">
        <v>1267</v>
      </c>
      <c r="N65" s="10">
        <v>955</v>
      </c>
      <c r="O65" s="10">
        <f>75+360+110</f>
        <v>545</v>
      </c>
      <c r="P65" s="10">
        <f>75+360+110</f>
        <v>545</v>
      </c>
      <c r="R65" s="15">
        <f t="shared" si="25"/>
        <v>1774</v>
      </c>
      <c r="S65" s="15">
        <f t="shared" si="10"/>
        <v>1337</v>
      </c>
      <c r="T65" s="15">
        <f t="shared" si="22"/>
        <v>1146</v>
      </c>
      <c r="U65" s="15">
        <f t="shared" si="11"/>
        <v>1050</v>
      </c>
      <c r="V65" s="15">
        <f t="shared" si="17"/>
        <v>707</v>
      </c>
      <c r="W65" s="3"/>
      <c r="X65" s="15">
        <f t="shared" si="26"/>
        <v>1267</v>
      </c>
      <c r="Y65" s="15">
        <f t="shared" si="13"/>
        <v>955</v>
      </c>
      <c r="Z65" s="15">
        <f t="shared" si="14"/>
        <v>818.33333333333337</v>
      </c>
      <c r="AA65" s="15">
        <f t="shared" si="23"/>
        <v>750</v>
      </c>
      <c r="AB65" s="15">
        <f>360+90+55</f>
        <v>505</v>
      </c>
    </row>
    <row r="66" spans="1:40" s="8" customFormat="1">
      <c r="C66" s="3" t="s">
        <v>64</v>
      </c>
      <c r="D66" s="14">
        <v>7</v>
      </c>
      <c r="E66" s="3" t="s">
        <v>58</v>
      </c>
      <c r="F66" s="3">
        <f>(D66-2)*57.5</f>
        <v>287.5</v>
      </c>
      <c r="H66" s="3">
        <f t="shared" si="5"/>
        <v>1737</v>
      </c>
      <c r="I66" s="3">
        <f t="shared" si="6"/>
        <v>1335</v>
      </c>
      <c r="J66" s="3">
        <f t="shared" si="7"/>
        <v>763</v>
      </c>
      <c r="K66" s="3">
        <f t="shared" si="8"/>
        <v>763</v>
      </c>
      <c r="M66" s="3">
        <f>N66+F66</f>
        <v>1240.5</v>
      </c>
      <c r="N66" s="8">
        <v>953</v>
      </c>
      <c r="O66" s="8">
        <f>75+360+110</f>
        <v>545</v>
      </c>
      <c r="P66" s="8">
        <f>75+360+110</f>
        <v>545</v>
      </c>
      <c r="R66" s="15">
        <f t="shared" si="25"/>
        <v>1737</v>
      </c>
      <c r="S66" s="15">
        <f t="shared" si="10"/>
        <v>1335</v>
      </c>
      <c r="T66" s="15">
        <f t="shared" si="22"/>
        <v>1145</v>
      </c>
      <c r="U66" s="15">
        <f t="shared" si="11"/>
        <v>1049</v>
      </c>
      <c r="V66" s="15">
        <f t="shared" si="17"/>
        <v>707</v>
      </c>
      <c r="W66" s="3"/>
      <c r="X66" s="15">
        <f t="shared" si="26"/>
        <v>1240.5</v>
      </c>
      <c r="Y66" s="15">
        <f t="shared" si="13"/>
        <v>953</v>
      </c>
      <c r="Z66" s="15">
        <f t="shared" si="14"/>
        <v>817</v>
      </c>
      <c r="AA66" s="15">
        <f t="shared" si="23"/>
        <v>749</v>
      </c>
      <c r="AB66" s="15">
        <f>360+90+55</f>
        <v>505</v>
      </c>
    </row>
    <row r="67" spans="1:40" s="20" customFormat="1">
      <c r="A67" s="24"/>
      <c r="B67" s="24"/>
      <c r="C67" s="20" t="s">
        <v>59</v>
      </c>
      <c r="D67" s="25">
        <v>7</v>
      </c>
      <c r="E67" s="20" t="s">
        <v>58</v>
      </c>
      <c r="F67" s="24">
        <f>(D67-2)*82.5</f>
        <v>412.5</v>
      </c>
      <c r="G67" s="24"/>
      <c r="H67" s="20">
        <f t="shared" ref="H67:K69" si="34">ROUNDUP(M67*1.4,0)</f>
        <v>2087</v>
      </c>
      <c r="I67" s="20">
        <f t="shared" si="34"/>
        <v>1510</v>
      </c>
      <c r="J67" s="20">
        <f t="shared" si="34"/>
        <v>763</v>
      </c>
      <c r="K67" s="20">
        <f t="shared" si="34"/>
        <v>763</v>
      </c>
      <c r="L67" s="26"/>
      <c r="M67" s="20">
        <f>N67+F67</f>
        <v>1490.5</v>
      </c>
      <c r="N67" s="20">
        <v>1078</v>
      </c>
      <c r="O67" s="20">
        <f t="shared" ref="O67:P69" si="35">75+360+110</f>
        <v>545</v>
      </c>
      <c r="P67" s="20">
        <f t="shared" si="35"/>
        <v>545</v>
      </c>
      <c r="R67" s="22">
        <f t="shared" si="25"/>
        <v>2087</v>
      </c>
      <c r="S67" s="22">
        <f>I67</f>
        <v>1510</v>
      </c>
      <c r="T67" s="22">
        <f t="shared" si="22"/>
        <v>1261</v>
      </c>
      <c r="U67" s="22">
        <f>ROUNDUP((I67*2+J67+K67)/4,0)</f>
        <v>1137</v>
      </c>
      <c r="V67" s="22">
        <f>ROUNDUP(AB67*1.4,0)</f>
        <v>707</v>
      </c>
      <c r="X67" s="22">
        <f t="shared" si="26"/>
        <v>1490.5</v>
      </c>
      <c r="Y67" s="22">
        <f>N67</f>
        <v>1078</v>
      </c>
      <c r="Z67" s="22">
        <f>(N67*2+O67)/3</f>
        <v>900.33333333333337</v>
      </c>
      <c r="AA67" s="22">
        <f t="shared" si="23"/>
        <v>811.5</v>
      </c>
      <c r="AB67" s="22">
        <f>360+90+55</f>
        <v>505</v>
      </c>
      <c r="AD67" s="20">
        <f>R67-R66</f>
        <v>350</v>
      </c>
      <c r="AE67" s="20">
        <f>S67-S66</f>
        <v>175</v>
      </c>
      <c r="AF67" s="20">
        <f>T67-T66</f>
        <v>116</v>
      </c>
      <c r="AG67" s="20">
        <f>U67-U66</f>
        <v>88</v>
      </c>
      <c r="AH67" s="20">
        <f>V67-V66</f>
        <v>0</v>
      </c>
      <c r="AJ67" s="20">
        <f>X67-X66</f>
        <v>250</v>
      </c>
      <c r="AK67" s="20">
        <f>Y67-Y66</f>
        <v>125</v>
      </c>
      <c r="AL67" s="20">
        <f>Z67-Z66</f>
        <v>83.333333333333371</v>
      </c>
      <c r="AM67" s="20">
        <f>AA67-AA66</f>
        <v>62.5</v>
      </c>
      <c r="AN67" s="20">
        <f>AB67-AB66</f>
        <v>0</v>
      </c>
    </row>
    <row r="68" spans="1:40" s="20" customFormat="1">
      <c r="A68" s="24"/>
      <c r="B68" s="24"/>
      <c r="C68" s="20" t="s">
        <v>60</v>
      </c>
      <c r="D68" s="25">
        <v>7</v>
      </c>
      <c r="E68" s="20" t="s">
        <v>58</v>
      </c>
      <c r="F68" s="24">
        <f>(D68-2)*117.5</f>
        <v>587.5</v>
      </c>
      <c r="G68" s="24"/>
      <c r="H68" s="20">
        <f t="shared" si="34"/>
        <v>2576</v>
      </c>
      <c r="I68" s="20">
        <f t="shared" si="34"/>
        <v>1753</v>
      </c>
      <c r="J68" s="20">
        <f t="shared" si="34"/>
        <v>763</v>
      </c>
      <c r="K68" s="20">
        <f t="shared" si="34"/>
        <v>763</v>
      </c>
      <c r="L68" s="26"/>
      <c r="M68" s="20">
        <f>N68+F68</f>
        <v>1839.5</v>
      </c>
      <c r="N68" s="20">
        <v>1252</v>
      </c>
      <c r="O68" s="20">
        <f t="shared" si="35"/>
        <v>545</v>
      </c>
      <c r="P68" s="20">
        <f t="shared" si="35"/>
        <v>545</v>
      </c>
      <c r="R68" s="22">
        <f t="shared" si="25"/>
        <v>2576</v>
      </c>
      <c r="S68" s="22">
        <f>I68</f>
        <v>1753</v>
      </c>
      <c r="T68" s="22">
        <f t="shared" si="22"/>
        <v>1423</v>
      </c>
      <c r="U68" s="22">
        <f>ROUNDUP((I68*2+J68+K68)/4,0)</f>
        <v>1258</v>
      </c>
      <c r="V68" s="22">
        <f>ROUNDUP(AB68*1.4,0)</f>
        <v>707</v>
      </c>
      <c r="X68" s="22">
        <f t="shared" si="26"/>
        <v>1839.5</v>
      </c>
      <c r="Y68" s="22">
        <f>N68</f>
        <v>1252</v>
      </c>
      <c r="Z68" s="22">
        <f>(N68*2+O68)/3</f>
        <v>1016.3333333333334</v>
      </c>
      <c r="AA68" s="22">
        <f t="shared" si="23"/>
        <v>898.5</v>
      </c>
      <c r="AB68" s="22">
        <f>360+90+55</f>
        <v>505</v>
      </c>
      <c r="AD68" s="20">
        <f>R68-R66</f>
        <v>839</v>
      </c>
      <c r="AE68" s="20">
        <f>S68-S66</f>
        <v>418</v>
      </c>
      <c r="AF68" s="20">
        <f>T68-T66</f>
        <v>278</v>
      </c>
      <c r="AG68" s="20">
        <f>U68-U66</f>
        <v>209</v>
      </c>
      <c r="AH68" s="20">
        <f>V68-V66</f>
        <v>0</v>
      </c>
      <c r="AJ68" s="20">
        <f>X68-X66</f>
        <v>599</v>
      </c>
      <c r="AK68" s="20">
        <f>Y68-Y66</f>
        <v>299</v>
      </c>
      <c r="AL68" s="20">
        <f>Z68-Z66</f>
        <v>199.33333333333337</v>
      </c>
      <c r="AM68" s="20">
        <f>AA68-AA66</f>
        <v>149.5</v>
      </c>
      <c r="AN68" s="20">
        <f>AB68-AB66</f>
        <v>0</v>
      </c>
    </row>
    <row r="69" spans="1:40" s="20" customFormat="1">
      <c r="A69" s="24"/>
      <c r="B69" s="24"/>
      <c r="C69" s="20" t="s">
        <v>61</v>
      </c>
      <c r="D69" s="25">
        <v>7</v>
      </c>
      <c r="E69" s="20" t="s">
        <v>58</v>
      </c>
      <c r="F69" s="24">
        <f>(D69-2)*133</f>
        <v>665</v>
      </c>
      <c r="G69" s="24"/>
      <c r="H69" s="20">
        <f t="shared" si="34"/>
        <v>2792</v>
      </c>
      <c r="I69" s="20">
        <f t="shared" si="34"/>
        <v>1861</v>
      </c>
      <c r="J69" s="20">
        <f t="shared" si="34"/>
        <v>763</v>
      </c>
      <c r="K69" s="20">
        <f t="shared" si="34"/>
        <v>763</v>
      </c>
      <c r="L69" s="26"/>
      <c r="M69" s="20">
        <f>N69+F69</f>
        <v>1994</v>
      </c>
      <c r="N69" s="20">
        <v>1329</v>
      </c>
      <c r="O69" s="20">
        <f t="shared" si="35"/>
        <v>545</v>
      </c>
      <c r="P69" s="20">
        <f t="shared" si="35"/>
        <v>545</v>
      </c>
      <c r="R69" s="22">
        <f t="shared" si="25"/>
        <v>2792</v>
      </c>
      <c r="S69" s="22">
        <f>I69</f>
        <v>1861</v>
      </c>
      <c r="T69" s="22">
        <f t="shared" si="22"/>
        <v>1495</v>
      </c>
      <c r="U69" s="22">
        <f>ROUNDUP((I69*2+J69+K69)/4,0)</f>
        <v>1312</v>
      </c>
      <c r="V69" s="22">
        <f>ROUNDUP(AB69*1.4,0)</f>
        <v>707</v>
      </c>
      <c r="X69" s="22">
        <f t="shared" si="26"/>
        <v>1994</v>
      </c>
      <c r="Y69" s="22">
        <f>N69</f>
        <v>1329</v>
      </c>
      <c r="Z69" s="22">
        <f>(N69*2+O69)/3</f>
        <v>1067.6666666666667</v>
      </c>
      <c r="AA69" s="22">
        <f t="shared" si="23"/>
        <v>937</v>
      </c>
      <c r="AB69" s="22">
        <f>360+90+55</f>
        <v>505</v>
      </c>
      <c r="AD69" s="20">
        <f>R69-R66</f>
        <v>1055</v>
      </c>
      <c r="AE69" s="20">
        <f>S69-S66</f>
        <v>526</v>
      </c>
      <c r="AF69" s="20">
        <f>T69-T66</f>
        <v>350</v>
      </c>
      <c r="AG69" s="20">
        <f>U69-U66</f>
        <v>263</v>
      </c>
      <c r="AH69" s="20">
        <f>V69-V66</f>
        <v>0</v>
      </c>
      <c r="AJ69" s="20">
        <f>X69-X66</f>
        <v>753.5</v>
      </c>
      <c r="AK69" s="20">
        <f>Y69-Y66</f>
        <v>376</v>
      </c>
      <c r="AL69" s="20">
        <f>Z69-Z66</f>
        <v>250.66666666666674</v>
      </c>
      <c r="AM69" s="20">
        <f>AA69-AA66</f>
        <v>188</v>
      </c>
      <c r="AN69" s="20">
        <f>AB69-AB66</f>
        <v>0</v>
      </c>
    </row>
    <row r="70" spans="1:40">
      <c r="A70" s="6"/>
      <c r="B70" s="6"/>
      <c r="C70" s="6"/>
      <c r="D70" s="6"/>
      <c r="E70" s="6"/>
      <c r="F70" s="6"/>
      <c r="G70" s="6"/>
      <c r="H70" s="7"/>
      <c r="I70" s="7"/>
      <c r="J70" s="7"/>
      <c r="K70" s="7"/>
      <c r="L70" s="7"/>
      <c r="R70" s="2"/>
    </row>
    <row r="71" spans="1:40">
      <c r="A71" s="6"/>
      <c r="B71" s="6"/>
      <c r="C71" s="6"/>
      <c r="D71" s="6"/>
      <c r="E71" s="6"/>
      <c r="F71" s="6"/>
      <c r="G71" s="6"/>
      <c r="H71" s="7"/>
      <c r="I71" s="7"/>
      <c r="J71" s="7"/>
      <c r="K71" s="7"/>
      <c r="L71" s="7"/>
      <c r="R71" s="2"/>
    </row>
    <row r="72" spans="1:40">
      <c r="A72" s="6"/>
      <c r="B72" s="6"/>
      <c r="C72" s="6"/>
      <c r="D72" s="6"/>
      <c r="E72" s="6"/>
      <c r="F72" s="6"/>
      <c r="G72" s="6"/>
      <c r="H72" s="7"/>
      <c r="I72" s="7"/>
      <c r="J72" s="7"/>
      <c r="K72" s="7"/>
      <c r="L72" s="7"/>
      <c r="R72" s="2"/>
    </row>
    <row r="73" spans="1:40">
      <c r="A73" s="6"/>
      <c r="B73" s="6"/>
      <c r="C73" s="6"/>
      <c r="D73" s="6"/>
      <c r="E73" s="6"/>
      <c r="F73" s="6"/>
      <c r="G73" s="6"/>
      <c r="H73" s="7"/>
      <c r="I73" s="7"/>
      <c r="J73" s="7"/>
      <c r="K73" s="7"/>
      <c r="L73" s="7"/>
      <c r="R73" s="2"/>
    </row>
    <row r="74" spans="1:40">
      <c r="A74" s="6"/>
      <c r="B74" s="6"/>
      <c r="C74" s="6"/>
      <c r="D74" s="6"/>
      <c r="E74" s="6"/>
      <c r="F74" s="6"/>
      <c r="G74" s="6"/>
      <c r="H74" s="7"/>
      <c r="I74" s="7"/>
      <c r="J74" s="7"/>
      <c r="K74" s="7"/>
      <c r="L74" s="7"/>
      <c r="R74" s="2"/>
    </row>
    <row r="75" spans="1:40">
      <c r="R7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K12" sqref="K12"/>
    </sheetView>
  </sheetViews>
  <sheetFormatPr defaultRowHeight="15"/>
  <cols>
    <col min="1" max="1" width="43.5703125" customWidth="1"/>
    <col min="2" max="2" width="44.5703125" customWidth="1"/>
  </cols>
  <sheetData>
    <row r="1" spans="1:14">
      <c r="G1" t="s">
        <v>34</v>
      </c>
      <c r="J1" t="s">
        <v>35</v>
      </c>
    </row>
    <row r="2" spans="1:14">
      <c r="A2" t="s">
        <v>18</v>
      </c>
      <c r="B2" t="s">
        <v>39</v>
      </c>
      <c r="C2" t="s">
        <v>4</v>
      </c>
      <c r="D2" t="s">
        <v>40</v>
      </c>
      <c r="G2" t="s">
        <v>36</v>
      </c>
      <c r="H2" t="s">
        <v>7</v>
      </c>
      <c r="I2" t="s">
        <v>37</v>
      </c>
      <c r="J2" t="s">
        <v>36</v>
      </c>
      <c r="K2" t="s">
        <v>7</v>
      </c>
    </row>
    <row r="3" spans="1:14" ht="33">
      <c r="A3" s="18" t="s">
        <v>41</v>
      </c>
      <c r="B3" t="s">
        <v>42</v>
      </c>
      <c r="C3" t="s">
        <v>54</v>
      </c>
      <c r="D3" t="s">
        <v>38</v>
      </c>
      <c r="G3">
        <v>101</v>
      </c>
      <c r="H3">
        <v>67</v>
      </c>
      <c r="J3">
        <v>88</v>
      </c>
      <c r="K3">
        <v>64</v>
      </c>
      <c r="M3" s="1" t="s">
        <v>65</v>
      </c>
    </row>
    <row r="4" spans="1:14" ht="47.25">
      <c r="A4" s="18" t="s">
        <v>43</v>
      </c>
      <c r="B4" t="s">
        <v>44</v>
      </c>
      <c r="C4" t="s">
        <v>54</v>
      </c>
      <c r="D4" t="s">
        <v>38</v>
      </c>
      <c r="G4">
        <v>62</v>
      </c>
      <c r="H4">
        <v>40</v>
      </c>
      <c r="J4">
        <v>52</v>
      </c>
      <c r="K4">
        <v>34</v>
      </c>
      <c r="M4" s="1" t="s">
        <v>65</v>
      </c>
    </row>
    <row r="5" spans="1:14" ht="33">
      <c r="A5" s="19" t="s">
        <v>45</v>
      </c>
      <c r="B5" t="s">
        <v>46</v>
      </c>
      <c r="C5" t="s">
        <v>54</v>
      </c>
      <c r="D5" t="s">
        <v>38</v>
      </c>
      <c r="G5">
        <v>125</v>
      </c>
      <c r="H5">
        <v>82</v>
      </c>
      <c r="J5">
        <v>112</v>
      </c>
      <c r="K5">
        <v>80</v>
      </c>
      <c r="M5" s="1" t="s">
        <v>65</v>
      </c>
    </row>
    <row r="6" spans="1:14" ht="33">
      <c r="A6" s="18" t="s">
        <v>47</v>
      </c>
      <c r="B6" t="s">
        <v>48</v>
      </c>
      <c r="C6" t="s">
        <v>54</v>
      </c>
      <c r="D6" t="s">
        <v>38</v>
      </c>
      <c r="G6">
        <v>119</v>
      </c>
      <c r="H6">
        <v>92</v>
      </c>
      <c r="J6">
        <v>95</v>
      </c>
      <c r="K6">
        <v>80</v>
      </c>
      <c r="M6" s="1" t="s">
        <v>65</v>
      </c>
    </row>
    <row r="7" spans="1:14" ht="33">
      <c r="A7" s="19" t="s">
        <v>49</v>
      </c>
      <c r="B7" t="s">
        <v>50</v>
      </c>
      <c r="C7">
        <v>1</v>
      </c>
      <c r="D7" t="s">
        <v>38</v>
      </c>
      <c r="G7">
        <v>88</v>
      </c>
      <c r="H7">
        <v>65</v>
      </c>
      <c r="J7">
        <v>75</v>
      </c>
      <c r="K7">
        <v>55</v>
      </c>
      <c r="M7" s="1" t="s">
        <v>65</v>
      </c>
    </row>
    <row r="8" spans="1:14" ht="33">
      <c r="A8" s="18" t="s">
        <v>51</v>
      </c>
      <c r="B8" t="s">
        <v>52</v>
      </c>
      <c r="C8" t="s">
        <v>54</v>
      </c>
      <c r="D8" t="s">
        <v>38</v>
      </c>
      <c r="G8">
        <v>118</v>
      </c>
      <c r="H8">
        <v>55</v>
      </c>
      <c r="J8">
        <v>92</v>
      </c>
      <c r="K8">
        <v>53</v>
      </c>
      <c r="M8" s="1" t="s">
        <v>65</v>
      </c>
    </row>
    <row r="9" spans="1:14" ht="33">
      <c r="A9" s="19" t="s">
        <v>53</v>
      </c>
      <c r="B9" t="s">
        <v>55</v>
      </c>
      <c r="C9" t="s">
        <v>54</v>
      </c>
      <c r="D9" t="s">
        <v>38</v>
      </c>
      <c r="G9" s="4">
        <v>95</v>
      </c>
      <c r="H9">
        <v>45</v>
      </c>
      <c r="J9">
        <v>79</v>
      </c>
      <c r="K9">
        <v>42</v>
      </c>
      <c r="M9" s="1" t="s">
        <v>65</v>
      </c>
      <c r="N9" t="s">
        <v>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optional tour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2013-12-27T00:41:07Z</dcterms:modified>
</cp:coreProperties>
</file>