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755" yWindow="270" windowWidth="24120" windowHeight="12750" activeTab="2"/>
  </bookViews>
  <sheets>
    <sheet name="Package" sheetId="2" r:id="rId1"/>
    <sheet name="01-06 to 06-05" sheetId="3" r:id="rId2"/>
    <sheet name="optional tour" sheetId="4" r:id="rId3"/>
  </sheets>
  <calcPr calcId="145621"/>
</workbook>
</file>

<file path=xl/calcChain.xml><?xml version="1.0" encoding="utf-8"?>
<calcChain xmlns="http://schemas.openxmlformats.org/spreadsheetml/2006/main">
  <c r="H12" i="4" l="1"/>
  <c r="I5" i="4"/>
  <c r="I6" i="4"/>
  <c r="I7" i="4"/>
  <c r="I8" i="4"/>
  <c r="I9" i="4"/>
  <c r="I10" i="4"/>
  <c r="I11" i="4"/>
  <c r="I12" i="4"/>
  <c r="H5" i="4"/>
  <c r="H6" i="4"/>
  <c r="H7" i="4"/>
  <c r="H8" i="4"/>
  <c r="H9" i="4"/>
  <c r="H10" i="4"/>
  <c r="H11" i="4"/>
  <c r="I4" i="4"/>
  <c r="H4" i="4"/>
  <c r="W36" i="3" l="1"/>
  <c r="W35" i="3"/>
  <c r="X36" i="3"/>
  <c r="X35" i="3"/>
  <c r="Z35" i="3"/>
  <c r="Y35" i="3"/>
  <c r="Z36" i="3"/>
  <c r="U36" i="3"/>
  <c r="T36" i="3"/>
  <c r="S36" i="3"/>
  <c r="R36" i="3"/>
  <c r="Q36" i="3"/>
  <c r="U35" i="3"/>
  <c r="T35" i="3"/>
  <c r="S35" i="3"/>
  <c r="R35" i="3"/>
  <c r="Q35" i="3"/>
  <c r="U31" i="3"/>
  <c r="T31" i="3"/>
  <c r="S31" i="3"/>
  <c r="R31" i="3"/>
  <c r="Q31" i="3"/>
  <c r="U30" i="3"/>
  <c r="T30" i="3"/>
  <c r="S30" i="3"/>
  <c r="R30" i="3"/>
  <c r="Q30" i="3"/>
  <c r="U26" i="3"/>
  <c r="T26" i="3"/>
  <c r="S26" i="3"/>
  <c r="R26" i="3"/>
  <c r="Q26" i="3"/>
  <c r="U25" i="3"/>
  <c r="T25" i="3"/>
  <c r="S25" i="3"/>
  <c r="R25" i="3"/>
  <c r="Q25" i="3"/>
  <c r="U21" i="3"/>
  <c r="T21" i="3"/>
  <c r="S21" i="3"/>
  <c r="R21" i="3"/>
  <c r="Q21" i="3"/>
  <c r="U20" i="3"/>
  <c r="T20" i="3"/>
  <c r="S20" i="3"/>
  <c r="R20" i="3"/>
  <c r="Q20" i="3"/>
  <c r="U16" i="3"/>
  <c r="T16" i="3"/>
  <c r="S16" i="3"/>
  <c r="R16" i="3"/>
  <c r="Q16" i="3"/>
  <c r="U15" i="3"/>
  <c r="T15" i="3"/>
  <c r="S15" i="3"/>
  <c r="R15" i="3"/>
  <c r="Q15" i="3"/>
  <c r="U11" i="3"/>
  <c r="T11" i="3"/>
  <c r="S11" i="3"/>
  <c r="R11" i="3"/>
  <c r="Q11" i="3"/>
  <c r="U10" i="3"/>
  <c r="T10" i="3"/>
  <c r="S10" i="3"/>
  <c r="R10" i="3"/>
  <c r="Q10" i="3"/>
  <c r="U6" i="3"/>
  <c r="T6" i="3"/>
  <c r="S6" i="3"/>
  <c r="R6" i="3"/>
  <c r="Q6" i="3"/>
  <c r="T5" i="3"/>
  <c r="S5" i="3"/>
  <c r="R5" i="3"/>
  <c r="Q5" i="3"/>
  <c r="U5" i="3"/>
  <c r="W15" i="3"/>
  <c r="X15" i="3"/>
  <c r="Y15" i="3"/>
  <c r="Z15" i="3"/>
  <c r="Z11" i="3"/>
  <c r="Y11" i="3"/>
  <c r="X11" i="3"/>
  <c r="W11" i="3"/>
  <c r="Z10" i="3"/>
  <c r="Y10" i="3"/>
  <c r="X10" i="3"/>
  <c r="W10" i="3"/>
  <c r="W6" i="3"/>
  <c r="X6" i="3"/>
  <c r="Y6" i="3"/>
  <c r="Z6" i="3"/>
  <c r="Z5" i="3"/>
  <c r="Y5" i="3"/>
  <c r="X5" i="3"/>
  <c r="W5" i="3"/>
  <c r="E35" i="3"/>
  <c r="F35" i="3"/>
  <c r="G35" i="3"/>
  <c r="H35" i="3"/>
  <c r="I35" i="3"/>
  <c r="E36" i="3"/>
  <c r="F36" i="3"/>
  <c r="G36" i="3"/>
  <c r="H36" i="3"/>
  <c r="I36" i="3"/>
  <c r="I34" i="3"/>
  <c r="H34" i="3"/>
  <c r="G34" i="3"/>
  <c r="F34" i="3"/>
  <c r="E34" i="3"/>
  <c r="E30" i="3"/>
  <c r="F30" i="3"/>
  <c r="G30" i="3"/>
  <c r="H30" i="3"/>
  <c r="I30" i="3"/>
  <c r="E31" i="3"/>
  <c r="F31" i="3"/>
  <c r="G31" i="3"/>
  <c r="H31" i="3"/>
  <c r="I31" i="3"/>
  <c r="I29" i="3"/>
  <c r="H29" i="3"/>
  <c r="G29" i="3"/>
  <c r="F29" i="3"/>
  <c r="E29" i="3"/>
  <c r="E25" i="3"/>
  <c r="F25" i="3"/>
  <c r="G25" i="3"/>
  <c r="H25" i="3"/>
  <c r="I25" i="3"/>
  <c r="E26" i="3"/>
  <c r="F26" i="3"/>
  <c r="G26" i="3"/>
  <c r="H26" i="3"/>
  <c r="I26" i="3"/>
  <c r="I24" i="3"/>
  <c r="H24" i="3"/>
  <c r="G24" i="3"/>
  <c r="F24" i="3"/>
  <c r="E24" i="3"/>
  <c r="E20" i="3"/>
  <c r="F20" i="3"/>
  <c r="G20" i="3"/>
  <c r="H20" i="3"/>
  <c r="I20" i="3"/>
  <c r="E21" i="3"/>
  <c r="F21" i="3"/>
  <c r="G21" i="3"/>
  <c r="H21" i="3"/>
  <c r="I21" i="3"/>
  <c r="I19" i="3"/>
  <c r="H19" i="3"/>
  <c r="G19" i="3"/>
  <c r="F19" i="3"/>
  <c r="E19" i="3"/>
  <c r="E15" i="3"/>
  <c r="F15" i="3"/>
  <c r="G15" i="3"/>
  <c r="H15" i="3"/>
  <c r="I15" i="3"/>
  <c r="E16" i="3"/>
  <c r="F16" i="3"/>
  <c r="G16" i="3"/>
  <c r="H16" i="3"/>
  <c r="I16" i="3"/>
  <c r="I14" i="3"/>
  <c r="H14" i="3"/>
  <c r="G14" i="3"/>
  <c r="F14" i="3"/>
  <c r="E14" i="3"/>
  <c r="E10" i="3"/>
  <c r="F10" i="3"/>
  <c r="G10" i="3"/>
  <c r="H10" i="3"/>
  <c r="I10" i="3"/>
  <c r="E11" i="3"/>
  <c r="F11" i="3"/>
  <c r="G11" i="3"/>
  <c r="H11" i="3"/>
  <c r="I11" i="3"/>
  <c r="I9" i="3"/>
  <c r="H9" i="3"/>
  <c r="G9" i="3"/>
  <c r="F9" i="3"/>
  <c r="E9" i="3"/>
  <c r="E5" i="3"/>
  <c r="F5" i="3"/>
  <c r="G5" i="3"/>
  <c r="H5" i="3"/>
  <c r="I5" i="3"/>
  <c r="E6" i="3"/>
  <c r="F6" i="3"/>
  <c r="G6" i="3"/>
  <c r="H6" i="3"/>
  <c r="I6" i="3"/>
  <c r="I4" i="3"/>
  <c r="H4" i="3"/>
  <c r="G4" i="3"/>
  <c r="F4" i="3"/>
  <c r="E4" i="3"/>
  <c r="AA36" i="3"/>
  <c r="Y36" i="3"/>
  <c r="N36" i="3"/>
  <c r="M36" i="3"/>
  <c r="AA35" i="3"/>
  <c r="N35" i="3"/>
  <c r="M35" i="3"/>
  <c r="N34" i="3"/>
  <c r="M34" i="3"/>
  <c r="AA31" i="3"/>
  <c r="Z31" i="3"/>
  <c r="Y31" i="3"/>
  <c r="X31" i="3"/>
  <c r="W31" i="3"/>
  <c r="N31" i="3"/>
  <c r="M31" i="3"/>
  <c r="AA30" i="3"/>
  <c r="Z30" i="3"/>
  <c r="Y30" i="3"/>
  <c r="X30" i="3"/>
  <c r="W30" i="3"/>
  <c r="N30" i="3"/>
  <c r="M30" i="3"/>
  <c r="N29" i="3"/>
  <c r="M29" i="3"/>
  <c r="AA26" i="3"/>
  <c r="Z26" i="3"/>
  <c r="Y26" i="3"/>
  <c r="X26" i="3"/>
  <c r="W26" i="3"/>
  <c r="N26" i="3"/>
  <c r="M26" i="3"/>
  <c r="AA25" i="3"/>
  <c r="Z25" i="3"/>
  <c r="Y25" i="3"/>
  <c r="X25" i="3"/>
  <c r="W25" i="3"/>
  <c r="N25" i="3"/>
  <c r="M25" i="3"/>
  <c r="N24" i="3"/>
  <c r="M24" i="3"/>
  <c r="AA21" i="3"/>
  <c r="Z21" i="3"/>
  <c r="Y21" i="3"/>
  <c r="X21" i="3"/>
  <c r="W21" i="3"/>
  <c r="N21" i="3"/>
  <c r="M21" i="3"/>
  <c r="AA20" i="3"/>
  <c r="Z20" i="3"/>
  <c r="Y20" i="3"/>
  <c r="X20" i="3"/>
  <c r="W20" i="3"/>
  <c r="N20" i="3"/>
  <c r="M20" i="3"/>
  <c r="N19" i="3"/>
  <c r="M19" i="3"/>
  <c r="AA16" i="3"/>
  <c r="Z16" i="3"/>
  <c r="Y16" i="3"/>
  <c r="X16" i="3"/>
  <c r="W16" i="3"/>
  <c r="N16" i="3"/>
  <c r="M16" i="3"/>
  <c r="AA15" i="3"/>
  <c r="N15" i="3"/>
  <c r="M15" i="3"/>
  <c r="N14" i="3"/>
  <c r="M14" i="3"/>
  <c r="AA11" i="3"/>
  <c r="N11" i="3"/>
  <c r="M11" i="3"/>
  <c r="AA10" i="3"/>
  <c r="N10" i="3"/>
  <c r="M10" i="3"/>
  <c r="N9" i="3"/>
  <c r="M9" i="3"/>
  <c r="AA6" i="3"/>
  <c r="N6" i="3"/>
  <c r="M6" i="3"/>
  <c r="N5" i="3"/>
  <c r="M5" i="3"/>
  <c r="N4" i="3"/>
  <c r="M4" i="3"/>
  <c r="N5" i="2" l="1"/>
  <c r="N70" i="2" l="1"/>
  <c r="H70" i="2" s="1"/>
  <c r="M70" i="2"/>
  <c r="Y70" i="2" s="1"/>
  <c r="N68" i="2"/>
  <c r="Z68" i="2" s="1"/>
  <c r="M68" i="2"/>
  <c r="M66" i="2"/>
  <c r="Y66" i="2" s="1"/>
  <c r="N64" i="2"/>
  <c r="M64" i="2"/>
  <c r="N69" i="2"/>
  <c r="M69" i="2"/>
  <c r="Y69" i="2" s="1"/>
  <c r="AA70" i="2"/>
  <c r="X70" i="2"/>
  <c r="W70" i="2"/>
  <c r="Z70" i="2"/>
  <c r="I70" i="2"/>
  <c r="U70" i="2" s="1"/>
  <c r="F70" i="2"/>
  <c r="E70" i="2"/>
  <c r="N67" i="2"/>
  <c r="M67" i="2"/>
  <c r="N65" i="2"/>
  <c r="M65" i="2"/>
  <c r="N63" i="2"/>
  <c r="M63" i="2"/>
  <c r="N60" i="2"/>
  <c r="M60" i="2"/>
  <c r="N58" i="2"/>
  <c r="M58" i="2"/>
  <c r="M56" i="2"/>
  <c r="N54" i="2"/>
  <c r="M54" i="2"/>
  <c r="N59" i="2"/>
  <c r="M59" i="2"/>
  <c r="N57" i="2"/>
  <c r="M57" i="2"/>
  <c r="N55" i="2"/>
  <c r="Z55" i="2" s="1"/>
  <c r="M55" i="2"/>
  <c r="G55" i="2" s="1"/>
  <c r="N53" i="2"/>
  <c r="M53" i="2"/>
  <c r="G53" i="2"/>
  <c r="N40" i="2"/>
  <c r="M40" i="2"/>
  <c r="N38" i="2"/>
  <c r="M38" i="2"/>
  <c r="M36" i="2"/>
  <c r="N34" i="2"/>
  <c r="Z36" i="2" s="1"/>
  <c r="M34" i="2"/>
  <c r="N39" i="2"/>
  <c r="M39" i="2"/>
  <c r="N37" i="2"/>
  <c r="H37" i="2" s="1"/>
  <c r="M37" i="2"/>
  <c r="N35" i="2"/>
  <c r="Z35" i="2" s="1"/>
  <c r="M35" i="2"/>
  <c r="N33" i="2"/>
  <c r="M33" i="2"/>
  <c r="N20" i="2"/>
  <c r="M20" i="2"/>
  <c r="N18" i="2"/>
  <c r="M18" i="2"/>
  <c r="M16" i="2"/>
  <c r="N14" i="2"/>
  <c r="M14" i="2"/>
  <c r="N19" i="2"/>
  <c r="M19" i="2"/>
  <c r="N17" i="2"/>
  <c r="M17" i="2"/>
  <c r="N15" i="2"/>
  <c r="M15" i="2"/>
  <c r="N13" i="2"/>
  <c r="M13" i="2"/>
  <c r="AA69" i="2"/>
  <c r="X69" i="2"/>
  <c r="W69" i="2"/>
  <c r="Z69" i="2"/>
  <c r="I69" i="2"/>
  <c r="H69" i="2"/>
  <c r="F69" i="2"/>
  <c r="E69" i="2"/>
  <c r="AA68" i="2"/>
  <c r="X68" i="2"/>
  <c r="W68" i="2"/>
  <c r="Y68" i="2"/>
  <c r="I68" i="2"/>
  <c r="U68" i="2" s="1"/>
  <c r="F68" i="2"/>
  <c r="E68" i="2"/>
  <c r="AA67" i="2"/>
  <c r="X67" i="2"/>
  <c r="W67" i="2"/>
  <c r="Z67" i="2"/>
  <c r="Y67" i="2"/>
  <c r="I67" i="2"/>
  <c r="F67" i="2"/>
  <c r="R67" i="2" s="1"/>
  <c r="E67" i="2"/>
  <c r="AA66" i="2"/>
  <c r="X66" i="2"/>
  <c r="W66" i="2"/>
  <c r="U66" i="2"/>
  <c r="I66" i="2"/>
  <c r="H66" i="2"/>
  <c r="F66" i="2"/>
  <c r="E66" i="2"/>
  <c r="AA65" i="2"/>
  <c r="Y65" i="2"/>
  <c r="X65" i="2"/>
  <c r="W65" i="2"/>
  <c r="Z65" i="2"/>
  <c r="I65" i="2"/>
  <c r="G65" i="2"/>
  <c r="F65" i="2"/>
  <c r="E65" i="2"/>
  <c r="Z66" i="2"/>
  <c r="G64" i="2"/>
  <c r="I64" i="2"/>
  <c r="F64" i="2"/>
  <c r="R70" i="2" s="1"/>
  <c r="E64" i="2"/>
  <c r="H63" i="2"/>
  <c r="G63" i="2"/>
  <c r="I63" i="2"/>
  <c r="U69" i="2" s="1"/>
  <c r="F63" i="2"/>
  <c r="E63" i="2"/>
  <c r="AA60" i="2"/>
  <c r="X60" i="2"/>
  <c r="W60" i="2"/>
  <c r="U60" i="2"/>
  <c r="Y60" i="2"/>
  <c r="I60" i="2"/>
  <c r="H60" i="2"/>
  <c r="F60" i="2"/>
  <c r="E60" i="2"/>
  <c r="AA59" i="2"/>
  <c r="X59" i="2"/>
  <c r="W59" i="2"/>
  <c r="I59" i="2"/>
  <c r="F59" i="2"/>
  <c r="E59" i="2"/>
  <c r="AA58" i="2"/>
  <c r="X58" i="2"/>
  <c r="W58" i="2"/>
  <c r="Z58" i="2"/>
  <c r="Y58" i="2"/>
  <c r="I58" i="2"/>
  <c r="F58" i="2"/>
  <c r="E58" i="2"/>
  <c r="AA57" i="2"/>
  <c r="X57" i="2"/>
  <c r="W57" i="2"/>
  <c r="Z57" i="2"/>
  <c r="I57" i="2"/>
  <c r="G57" i="2"/>
  <c r="F57" i="2"/>
  <c r="E57" i="2"/>
  <c r="AA56" i="2"/>
  <c r="X56" i="2"/>
  <c r="W56" i="2"/>
  <c r="Y56" i="2"/>
  <c r="I56" i="2"/>
  <c r="U56" i="2" s="1"/>
  <c r="H56" i="2"/>
  <c r="G56" i="2"/>
  <c r="F56" i="2"/>
  <c r="E56" i="2"/>
  <c r="Q56" i="2" s="1"/>
  <c r="AA55" i="2"/>
  <c r="X55" i="2"/>
  <c r="W55" i="2"/>
  <c r="I55" i="2"/>
  <c r="H55" i="2"/>
  <c r="F55" i="2"/>
  <c r="E55" i="2"/>
  <c r="Z60" i="2"/>
  <c r="I54" i="2"/>
  <c r="U58" i="2" s="1"/>
  <c r="G54" i="2"/>
  <c r="S56" i="2" s="1"/>
  <c r="F54" i="2"/>
  <c r="E54" i="2"/>
  <c r="I53" i="2"/>
  <c r="U57" i="2" s="1"/>
  <c r="F53" i="2"/>
  <c r="R57" i="2" s="1"/>
  <c r="E53" i="2"/>
  <c r="AA40" i="2"/>
  <c r="X40" i="2"/>
  <c r="W40" i="2"/>
  <c r="Y40" i="2"/>
  <c r="I40" i="2"/>
  <c r="F40" i="2"/>
  <c r="E40" i="2"/>
  <c r="AA39" i="2"/>
  <c r="X39" i="2"/>
  <c r="W39" i="2"/>
  <c r="Z39" i="2"/>
  <c r="I39" i="2"/>
  <c r="F39" i="2"/>
  <c r="E39" i="2"/>
  <c r="AA38" i="2"/>
  <c r="X38" i="2"/>
  <c r="W38" i="2"/>
  <c r="H38" i="2"/>
  <c r="G38" i="2"/>
  <c r="I38" i="2"/>
  <c r="F38" i="2"/>
  <c r="E38" i="2"/>
  <c r="AA37" i="2"/>
  <c r="X37" i="2"/>
  <c r="W37" i="2"/>
  <c r="I37" i="2"/>
  <c r="G37" i="2"/>
  <c r="F37" i="2"/>
  <c r="R37" i="2" s="1"/>
  <c r="E37" i="2"/>
  <c r="AA36" i="2"/>
  <c r="X36" i="2"/>
  <c r="W36" i="2"/>
  <c r="Y36" i="2"/>
  <c r="I36" i="2"/>
  <c r="H36" i="2"/>
  <c r="F36" i="2"/>
  <c r="E36" i="2"/>
  <c r="Q36" i="2" s="1"/>
  <c r="AA35" i="2"/>
  <c r="X35" i="2"/>
  <c r="W35" i="2"/>
  <c r="Y35" i="2"/>
  <c r="I35" i="2"/>
  <c r="U35" i="2" s="1"/>
  <c r="F35" i="2"/>
  <c r="R35" i="2" s="1"/>
  <c r="E35" i="2"/>
  <c r="I34" i="2"/>
  <c r="U38" i="2" s="1"/>
  <c r="G34" i="2"/>
  <c r="F34" i="2"/>
  <c r="E34" i="2"/>
  <c r="H33" i="2"/>
  <c r="I33" i="2"/>
  <c r="F33" i="2"/>
  <c r="R39" i="2" s="1"/>
  <c r="E33" i="2"/>
  <c r="Q39" i="2" s="1"/>
  <c r="G70" i="2" l="1"/>
  <c r="S70" i="2" s="1"/>
  <c r="Q70" i="2"/>
  <c r="R68" i="2"/>
  <c r="R66" i="2"/>
  <c r="Q66" i="2"/>
  <c r="Q68" i="2"/>
  <c r="Q67" i="2"/>
  <c r="R65" i="2"/>
  <c r="T69" i="2"/>
  <c r="Q65" i="2"/>
  <c r="Q69" i="2"/>
  <c r="R60" i="2"/>
  <c r="Q58" i="2"/>
  <c r="R58" i="2"/>
  <c r="R56" i="2"/>
  <c r="Q60" i="2"/>
  <c r="S55" i="2"/>
  <c r="Q55" i="2"/>
  <c r="Q59" i="2"/>
  <c r="Q57" i="2"/>
  <c r="Z59" i="2"/>
  <c r="H53" i="2"/>
  <c r="Y59" i="2"/>
  <c r="Y55" i="2"/>
  <c r="S57" i="2"/>
  <c r="R59" i="2"/>
  <c r="R55" i="2"/>
  <c r="U59" i="2"/>
  <c r="U55" i="2"/>
  <c r="R38" i="2"/>
  <c r="Z40" i="2"/>
  <c r="H35" i="2"/>
  <c r="T35" i="2" s="1"/>
  <c r="Q37" i="2"/>
  <c r="U37" i="2"/>
  <c r="S65" i="2"/>
  <c r="H65" i="2"/>
  <c r="T65" i="2" s="1"/>
  <c r="U65" i="2"/>
  <c r="G66" i="2"/>
  <c r="S66" i="2" s="1"/>
  <c r="G67" i="2"/>
  <c r="S67" i="2" s="1"/>
  <c r="R69" i="2"/>
  <c r="H64" i="2"/>
  <c r="T70" i="2" s="1"/>
  <c r="H67" i="2"/>
  <c r="T67" i="2" s="1"/>
  <c r="U67" i="2"/>
  <c r="G68" i="2"/>
  <c r="S68" i="2" s="1"/>
  <c r="H68" i="2"/>
  <c r="T68" i="2" s="1"/>
  <c r="G69" i="2"/>
  <c r="S69" i="2" s="1"/>
  <c r="T55" i="2"/>
  <c r="Y57" i="2"/>
  <c r="H54" i="2"/>
  <c r="T56" i="2" s="1"/>
  <c r="H57" i="2"/>
  <c r="G58" i="2"/>
  <c r="S58" i="2" s="1"/>
  <c r="H58" i="2"/>
  <c r="G59" i="2"/>
  <c r="S59" i="2" s="1"/>
  <c r="H59" i="2"/>
  <c r="T59" i="2" s="1"/>
  <c r="G60" i="2"/>
  <c r="S60" i="2" s="1"/>
  <c r="Z56" i="2"/>
  <c r="R36" i="2"/>
  <c r="U39" i="2"/>
  <c r="H40" i="2"/>
  <c r="Q38" i="2"/>
  <c r="G35" i="2"/>
  <c r="S38" i="2"/>
  <c r="Y39" i="2"/>
  <c r="U40" i="2"/>
  <c r="Q35" i="2"/>
  <c r="U36" i="2"/>
  <c r="Y37" i="2"/>
  <c r="G36" i="2"/>
  <c r="S36" i="2" s="1"/>
  <c r="T37" i="2"/>
  <c r="Z37" i="2"/>
  <c r="Y38" i="2"/>
  <c r="Z38" i="2"/>
  <c r="Q40" i="2"/>
  <c r="G33" i="2"/>
  <c r="S37" i="2" s="1"/>
  <c r="H34" i="2"/>
  <c r="T36" i="2" s="1"/>
  <c r="R40" i="2"/>
  <c r="G39" i="2"/>
  <c r="H39" i="2"/>
  <c r="T39" i="2" s="1"/>
  <c r="G40" i="2"/>
  <c r="S40" i="2" s="1"/>
  <c r="AA20" i="2"/>
  <c r="X20" i="2"/>
  <c r="W20" i="2"/>
  <c r="H20" i="2"/>
  <c r="I20" i="2"/>
  <c r="F20" i="2"/>
  <c r="E20" i="2"/>
  <c r="AA19" i="2"/>
  <c r="X19" i="2"/>
  <c r="W19" i="2"/>
  <c r="I19" i="2"/>
  <c r="F19" i="2"/>
  <c r="E19" i="2"/>
  <c r="AA18" i="2"/>
  <c r="X18" i="2"/>
  <c r="W18" i="2"/>
  <c r="G18" i="2"/>
  <c r="I18" i="2"/>
  <c r="F18" i="2"/>
  <c r="E18" i="2"/>
  <c r="AA17" i="2"/>
  <c r="X17" i="2"/>
  <c r="W17" i="2"/>
  <c r="H17" i="2"/>
  <c r="I17" i="2"/>
  <c r="F17" i="2"/>
  <c r="E17" i="2"/>
  <c r="AA16" i="2"/>
  <c r="X16" i="2"/>
  <c r="W16" i="2"/>
  <c r="I16" i="2"/>
  <c r="H16" i="2"/>
  <c r="G16" i="2"/>
  <c r="F16" i="2"/>
  <c r="E16" i="2"/>
  <c r="AA15" i="2"/>
  <c r="X15" i="2"/>
  <c r="W15" i="2"/>
  <c r="G15" i="2"/>
  <c r="I15" i="2"/>
  <c r="F15" i="2"/>
  <c r="E15" i="2"/>
  <c r="Z16" i="2"/>
  <c r="G14" i="2"/>
  <c r="I14" i="2"/>
  <c r="F14" i="2"/>
  <c r="E14" i="2"/>
  <c r="H13" i="2"/>
  <c r="I13" i="2"/>
  <c r="G13" i="2"/>
  <c r="F13" i="2"/>
  <c r="R15" i="2" s="1"/>
  <c r="E13" i="2"/>
  <c r="T66" i="2" l="1"/>
  <c r="T57" i="2"/>
  <c r="T38" i="2"/>
  <c r="T40" i="2"/>
  <c r="S35" i="2"/>
  <c r="T60" i="2"/>
  <c r="T58" i="2"/>
  <c r="Z15" i="2"/>
  <c r="Y17" i="2"/>
  <c r="S39" i="2"/>
  <c r="U16" i="2"/>
  <c r="Q17" i="2"/>
  <c r="Q16" i="2"/>
  <c r="U17" i="2"/>
  <c r="R16" i="2"/>
  <c r="Q18" i="2"/>
  <c r="Q15" i="2"/>
  <c r="S15" i="2"/>
  <c r="S16" i="2"/>
  <c r="T17" i="2"/>
  <c r="S18" i="2"/>
  <c r="U19" i="2"/>
  <c r="U20" i="2"/>
  <c r="Z18" i="2"/>
  <c r="Y19" i="2"/>
  <c r="Y20" i="2"/>
  <c r="U18" i="2"/>
  <c r="Y15" i="2"/>
  <c r="Z19" i="2"/>
  <c r="U15" i="2"/>
  <c r="R20" i="2"/>
  <c r="Y16" i="2"/>
  <c r="Y18" i="2"/>
  <c r="H15" i="2"/>
  <c r="T15" i="2" s="1"/>
  <c r="G17" i="2"/>
  <c r="S17" i="2" s="1"/>
  <c r="Z20" i="2"/>
  <c r="R17" i="2"/>
  <c r="H14" i="2"/>
  <c r="T16" i="2" s="1"/>
  <c r="R18" i="2"/>
  <c r="Q19" i="2"/>
  <c r="Z17" i="2"/>
  <c r="H18" i="2"/>
  <c r="G19" i="2"/>
  <c r="S19" i="2" s="1"/>
  <c r="Q20" i="2"/>
  <c r="H19" i="2"/>
  <c r="T19" i="2" s="1"/>
  <c r="G20" i="2"/>
  <c r="S20" i="2" s="1"/>
  <c r="R19" i="2"/>
  <c r="T20" i="2" l="1"/>
  <c r="T18" i="2"/>
  <c r="AA50" i="2"/>
  <c r="Z50" i="2"/>
  <c r="Y50" i="2"/>
  <c r="X50" i="2"/>
  <c r="W50" i="2"/>
  <c r="AA49" i="2"/>
  <c r="X49" i="2"/>
  <c r="W49" i="2"/>
  <c r="AA48" i="2"/>
  <c r="Z48" i="2"/>
  <c r="X48" i="2"/>
  <c r="W48" i="2"/>
  <c r="W47" i="2"/>
  <c r="AA47" i="2"/>
  <c r="X47" i="2"/>
  <c r="AA46" i="2"/>
  <c r="X46" i="2"/>
  <c r="W46" i="2"/>
  <c r="W45" i="2"/>
  <c r="AA30" i="2"/>
  <c r="X30" i="2"/>
  <c r="W30" i="2"/>
  <c r="AA28" i="2"/>
  <c r="X28" i="2"/>
  <c r="W28" i="2"/>
  <c r="AA26" i="2"/>
  <c r="X26" i="2"/>
  <c r="W26" i="2"/>
  <c r="W25" i="2"/>
  <c r="AA11" i="2"/>
  <c r="X11" i="2"/>
  <c r="W11" i="2"/>
  <c r="AA10" i="2"/>
  <c r="X10" i="2"/>
  <c r="W10" i="2"/>
  <c r="N9" i="2"/>
  <c r="Z9" i="2" s="1"/>
  <c r="N10" i="2"/>
  <c r="H10" i="2" s="1"/>
  <c r="AA9" i="2"/>
  <c r="X9" i="2"/>
  <c r="W9" i="2"/>
  <c r="X8" i="2"/>
  <c r="AA7" i="2"/>
  <c r="X7" i="2"/>
  <c r="W7" i="2"/>
  <c r="AA6" i="2"/>
  <c r="X6" i="2"/>
  <c r="W6" i="2"/>
  <c r="Q46" i="2"/>
  <c r="M23" i="2"/>
  <c r="G23" i="2" s="1"/>
  <c r="M25" i="2"/>
  <c r="G25" i="2" s="1"/>
  <c r="S25" i="2" s="1"/>
  <c r="F11" i="2"/>
  <c r="E50" i="2"/>
  <c r="Q50" i="2" s="1"/>
  <c r="F50" i="2"/>
  <c r="I50" i="2"/>
  <c r="N50" i="2"/>
  <c r="H50" i="2" s="1"/>
  <c r="M50" i="2"/>
  <c r="G50" i="2" s="1"/>
  <c r="S50" i="2" s="1"/>
  <c r="N48" i="2"/>
  <c r="H48" i="2" s="1"/>
  <c r="T48" i="2" s="1"/>
  <c r="M48" i="2"/>
  <c r="G48" i="2" s="1"/>
  <c r="S48" i="2" s="1"/>
  <c r="M46" i="2"/>
  <c r="G46" i="2" s="1"/>
  <c r="S46" i="2" s="1"/>
  <c r="N44" i="2"/>
  <c r="H44" i="2" s="1"/>
  <c r="M44" i="2"/>
  <c r="G44" i="2" s="1"/>
  <c r="N30" i="2"/>
  <c r="H30" i="2" s="1"/>
  <c r="M30" i="2"/>
  <c r="E30" i="2"/>
  <c r="F30" i="2"/>
  <c r="G30" i="2"/>
  <c r="I30" i="2"/>
  <c r="N28" i="2"/>
  <c r="H28" i="2" s="1"/>
  <c r="M28" i="2"/>
  <c r="M26" i="2"/>
  <c r="N24" i="2"/>
  <c r="H24" i="2" s="1"/>
  <c r="M24" i="2"/>
  <c r="G24" i="2" s="1"/>
  <c r="N11" i="2"/>
  <c r="H11" i="2" s="1"/>
  <c r="M11" i="2"/>
  <c r="Y11" i="2" s="1"/>
  <c r="M9" i="2"/>
  <c r="G9" i="2" s="1"/>
  <c r="M7" i="2"/>
  <c r="G7" i="2" s="1"/>
  <c r="H5" i="2"/>
  <c r="M5" i="2"/>
  <c r="G5" i="2" s="1"/>
  <c r="E44" i="2"/>
  <c r="F44" i="2"/>
  <c r="R50" i="2" s="1"/>
  <c r="I44" i="2"/>
  <c r="E45" i="2"/>
  <c r="F45" i="2"/>
  <c r="H45" i="2"/>
  <c r="I45" i="2"/>
  <c r="E46" i="2"/>
  <c r="F46" i="2"/>
  <c r="H46" i="2"/>
  <c r="T46" i="2" s="1"/>
  <c r="I46" i="2"/>
  <c r="E47" i="2"/>
  <c r="F47" i="2"/>
  <c r="I47" i="2"/>
  <c r="E48" i="2"/>
  <c r="Q48" i="2" s="1"/>
  <c r="F48" i="2"/>
  <c r="I48" i="2"/>
  <c r="E49" i="2"/>
  <c r="F49" i="2"/>
  <c r="I49" i="2"/>
  <c r="E5" i="2"/>
  <c r="F5" i="2"/>
  <c r="I5" i="2"/>
  <c r="E6" i="2"/>
  <c r="F6" i="2"/>
  <c r="I6" i="2"/>
  <c r="E7" i="2"/>
  <c r="F7" i="2"/>
  <c r="H7" i="2"/>
  <c r="I7" i="2"/>
  <c r="E8" i="2"/>
  <c r="F8" i="2"/>
  <c r="H8" i="2"/>
  <c r="I8" i="2"/>
  <c r="E9" i="2"/>
  <c r="F9" i="2"/>
  <c r="H9" i="2"/>
  <c r="I9" i="2"/>
  <c r="E10" i="2"/>
  <c r="F10" i="2"/>
  <c r="G10" i="2"/>
  <c r="I10" i="2"/>
  <c r="E11" i="2"/>
  <c r="I11" i="2"/>
  <c r="E23" i="2"/>
  <c r="F23" i="2"/>
  <c r="I23" i="2"/>
  <c r="E24" i="2"/>
  <c r="F24" i="2"/>
  <c r="I24" i="2"/>
  <c r="E25" i="2"/>
  <c r="F25" i="2"/>
  <c r="I25" i="2"/>
  <c r="E26" i="2"/>
  <c r="F26" i="2"/>
  <c r="G26" i="2"/>
  <c r="H26" i="2"/>
  <c r="I26" i="2"/>
  <c r="U26" i="2" s="1"/>
  <c r="E27" i="2"/>
  <c r="F27" i="2"/>
  <c r="G27" i="2"/>
  <c r="I27" i="2"/>
  <c r="E28" i="2"/>
  <c r="F28" i="2"/>
  <c r="G28" i="2"/>
  <c r="I28" i="2"/>
  <c r="E29" i="2"/>
  <c r="F29" i="2"/>
  <c r="I29" i="2"/>
  <c r="N49" i="2"/>
  <c r="H49" i="2" s="1"/>
  <c r="M49" i="2"/>
  <c r="Y49" i="2" s="1"/>
  <c r="N47" i="2"/>
  <c r="Z47" i="2" s="1"/>
  <c r="M47" i="2"/>
  <c r="G47" i="2" s="1"/>
  <c r="N45" i="2"/>
  <c r="M45" i="2"/>
  <c r="G45" i="2" s="1"/>
  <c r="N43" i="2"/>
  <c r="M43" i="2"/>
  <c r="Y47" i="2" s="1"/>
  <c r="N29" i="2"/>
  <c r="H29" i="2" s="1"/>
  <c r="M29" i="2"/>
  <c r="G29" i="2" s="1"/>
  <c r="N27" i="2"/>
  <c r="H27" i="2" s="1"/>
  <c r="M27" i="2"/>
  <c r="N25" i="2"/>
  <c r="H25" i="2" s="1"/>
  <c r="N23" i="2"/>
  <c r="H23" i="2" s="1"/>
  <c r="M10" i="2"/>
  <c r="Y10" i="2" s="1"/>
  <c r="N8" i="2"/>
  <c r="M8" i="2"/>
  <c r="G8" i="2" s="1"/>
  <c r="N6" i="2"/>
  <c r="H6" i="2" s="1"/>
  <c r="M6" i="2"/>
  <c r="Y6" i="2" s="1"/>
  <c r="N4" i="2"/>
  <c r="M4" i="2"/>
  <c r="G11" i="2" l="1"/>
  <c r="H47" i="2"/>
  <c r="Y26" i="2"/>
  <c r="Y8" i="2"/>
  <c r="U30" i="2"/>
  <c r="Z10" i="2"/>
  <c r="G6" i="2"/>
  <c r="U48" i="2"/>
  <c r="S30" i="2"/>
  <c r="R46" i="2"/>
  <c r="Y30" i="2"/>
  <c r="T50" i="2"/>
  <c r="Z30" i="2"/>
  <c r="T9" i="2"/>
  <c r="S45" i="2"/>
  <c r="U50" i="2"/>
  <c r="Z11" i="2"/>
  <c r="Y28" i="2"/>
  <c r="G49" i="2"/>
  <c r="S49" i="2" s="1"/>
  <c r="R30" i="2"/>
  <c r="U46" i="2"/>
  <c r="Y7" i="2"/>
  <c r="Q30" i="2"/>
  <c r="Z7" i="2"/>
  <c r="Y46" i="2"/>
  <c r="Z49" i="2"/>
  <c r="R48" i="2"/>
  <c r="Z26" i="2"/>
  <c r="Z46" i="2"/>
  <c r="U28" i="2"/>
  <c r="R11" i="2"/>
  <c r="Y9" i="2"/>
  <c r="Y48" i="2"/>
  <c r="S28" i="2"/>
  <c r="Z6" i="2"/>
  <c r="T30" i="2"/>
  <c r="Z28" i="2"/>
  <c r="Q25" i="2"/>
  <c r="S29" i="2"/>
  <c r="T26" i="2"/>
  <c r="S26" i="2"/>
  <c r="R25" i="2"/>
  <c r="S27" i="2"/>
  <c r="S9" i="2"/>
  <c r="Q27" i="2"/>
  <c r="Q7" i="2"/>
  <c r="Q26" i="2"/>
  <c r="S11" i="2"/>
  <c r="U7" i="2"/>
  <c r="U25" i="2"/>
  <c r="S7" i="2"/>
  <c r="R28" i="2"/>
  <c r="Q28" i="2"/>
  <c r="U11" i="2"/>
  <c r="U27" i="2"/>
  <c r="R26" i="2"/>
  <c r="T11" i="2"/>
  <c r="T7" i="2"/>
  <c r="T25" i="2"/>
  <c r="Q29" i="2"/>
  <c r="R29" i="2"/>
  <c r="Q11" i="2"/>
  <c r="R9" i="2"/>
  <c r="T28" i="2"/>
  <c r="R27" i="2"/>
  <c r="Q9" i="2"/>
  <c r="R7" i="2"/>
  <c r="T29" i="2"/>
  <c r="U9" i="2"/>
  <c r="T27" i="2"/>
  <c r="X45" i="2"/>
  <c r="Y45" i="2"/>
  <c r="Z45" i="2"/>
  <c r="AA45" i="2"/>
  <c r="X29" i="2"/>
  <c r="Y29" i="2"/>
  <c r="Z29" i="2"/>
  <c r="AA29" i="2"/>
  <c r="X27" i="2"/>
  <c r="Y27" i="2"/>
  <c r="Z27" i="2"/>
  <c r="AA27" i="2"/>
  <c r="X25" i="2"/>
  <c r="Y25" i="2"/>
  <c r="Z25" i="2"/>
  <c r="AA25" i="2"/>
  <c r="Z8" i="2"/>
  <c r="AA8" i="2"/>
  <c r="W29" i="2"/>
  <c r="W27" i="2"/>
  <c r="W8" i="2"/>
  <c r="U29" i="2"/>
  <c r="I43" i="2"/>
  <c r="U49" i="2" s="1"/>
  <c r="I4" i="2"/>
  <c r="U10" i="2" s="1"/>
  <c r="E4" i="2"/>
  <c r="Q6" i="2" s="1"/>
  <c r="F4" i="2"/>
  <c r="R8" i="2" s="1"/>
  <c r="G4" i="2"/>
  <c r="S10" i="2" s="1"/>
  <c r="H4" i="2"/>
  <c r="T8" i="2" s="1"/>
  <c r="E43" i="2"/>
  <c r="F43" i="2"/>
  <c r="G43" i="2"/>
  <c r="S47" i="2" s="1"/>
  <c r="H43" i="2"/>
  <c r="T45" i="2" s="1"/>
  <c r="U47" i="2"/>
  <c r="U8" i="2" l="1"/>
  <c r="T10" i="2"/>
  <c r="T49" i="2"/>
  <c r="T6" i="2"/>
  <c r="S6" i="2"/>
  <c r="R6" i="2"/>
  <c r="R10" i="2"/>
  <c r="S8" i="2"/>
  <c r="R49" i="2"/>
  <c r="R45" i="2"/>
  <c r="Q8" i="2"/>
  <c r="Q47" i="2"/>
  <c r="Q45" i="2"/>
  <c r="Q49" i="2"/>
  <c r="U45" i="2"/>
  <c r="U6" i="2"/>
  <c r="R47" i="2"/>
  <c r="Q10" i="2"/>
  <c r="T47" i="2"/>
</calcChain>
</file>

<file path=xl/sharedStrings.xml><?xml version="1.0" encoding="utf-8"?>
<sst xmlns="http://schemas.openxmlformats.org/spreadsheetml/2006/main" count="278" uniqueCount="54">
  <si>
    <t>单人房</t>
  </si>
  <si>
    <t>小孩</t>
  </si>
  <si>
    <t>双人</t>
  </si>
  <si>
    <t>三人</t>
  </si>
  <si>
    <t>四人</t>
  </si>
  <si>
    <t>修要上传的价格</t>
  </si>
  <si>
    <t>ID</t>
  </si>
  <si>
    <t>地接团号</t>
  </si>
  <si>
    <t>R4A</t>
  </si>
  <si>
    <t>R5A</t>
  </si>
  <si>
    <t>R6A</t>
  </si>
  <si>
    <t>EWA HOTEL</t>
    <phoneticPr fontId="1" type="noConversion"/>
  </si>
  <si>
    <t>EQUUS&amp;ALOHA SURF</t>
    <phoneticPr fontId="1" type="noConversion"/>
  </si>
  <si>
    <t>QUEEN KAP&amp;WAVE&amp;WKK RESORT</t>
    <phoneticPr fontId="1" type="noConversion"/>
  </si>
  <si>
    <t xml:space="preserve">升级酒店卖价 </t>
    <phoneticPr fontId="1" type="noConversion"/>
  </si>
  <si>
    <t xml:space="preserve">升级酒店底价 </t>
    <phoneticPr fontId="1" type="noConversion"/>
  </si>
  <si>
    <t xml:space="preserve">卖价 </t>
    <phoneticPr fontId="1" type="noConversion"/>
  </si>
  <si>
    <t>地接底价</t>
    <phoneticPr fontId="1" type="noConversion"/>
  </si>
  <si>
    <t>说明：地接资料中看不到填充绿色内容部分，需核实。</t>
    <phoneticPr fontId="1" type="noConversion"/>
  </si>
  <si>
    <t>EQUUS&amp;ALOHA SURF</t>
    <phoneticPr fontId="1" type="noConversion"/>
  </si>
  <si>
    <t>Pagoda &amp; Maile Sky &amp; White Sand</t>
    <phoneticPr fontId="1" type="noConversion"/>
  </si>
  <si>
    <t>时间</t>
  </si>
  <si>
    <t>06/15/2013 to 12/01/2013</t>
  </si>
  <si>
    <t>12/01/2013 to 01/05/2014</t>
  </si>
  <si>
    <t>n/a</t>
  </si>
  <si>
    <t>R4B</t>
  </si>
  <si>
    <t>R5B</t>
  </si>
  <si>
    <t>R6B</t>
  </si>
  <si>
    <t>R7A</t>
  </si>
  <si>
    <t>ALOHA SURF</t>
  </si>
  <si>
    <t>EQUUS &amp; Maile Sky &amp; White Sand</t>
  </si>
  <si>
    <t>01/06/2014 to 06/15/2014</t>
  </si>
  <si>
    <t>EWA HOTEL &amp; RAMADA &amp; ALOHA SURF</t>
  </si>
  <si>
    <t>产品名称</t>
  </si>
  <si>
    <t>供应商代码</t>
  </si>
  <si>
    <t>天数</t>
  </si>
  <si>
    <t>出团日期</t>
  </si>
  <si>
    <t>产品ID</t>
  </si>
  <si>
    <t>卖价</t>
  </si>
  <si>
    <t>成本</t>
  </si>
  <si>
    <t>大人</t>
  </si>
  <si>
    <t xml:space="preserve"> </t>
  </si>
  <si>
    <t>珍珠港#01</t>
  </si>
  <si>
    <t>小环岛#02</t>
  </si>
  <si>
    <t>恐龙湾浮潜（不含门票）#03</t>
  </si>
  <si>
    <t>文化村（含晚餐）#04</t>
  </si>
  <si>
    <t>爱之船（含晚餐) #05</t>
  </si>
  <si>
    <t>魔术晚餐秀（含晚餐及一杯无酒精饮料) #06</t>
  </si>
  <si>
    <t>潜水艇 #07</t>
  </si>
  <si>
    <t>奥特莱斯品牌购物中心 #08</t>
  </si>
  <si>
    <t>古兰牧场一日（含午餐）#09</t>
  </si>
  <si>
    <t>半天</t>
  </si>
  <si>
    <t>一天</t>
  </si>
  <si>
    <t>天天出团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</si>
</sst>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charset val="134"/>
      <scheme val="minor"/>
    </font>
    <font>
      <sz val="9"/>
      <name val="宋体"/>
      <charset val="134"/>
    </font>
    <font>
      <sz val="11"/>
      <color rgb="FFFF0000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/>
    <xf numFmtId="0" fontId="0" fillId="2" borderId="0" xfId="0" applyFill="1"/>
    <xf numFmtId="0" fontId="2" fillId="0" borderId="0" xfId="0" applyFont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left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1"/>
  <sheetViews>
    <sheetView workbookViewId="0">
      <pane xSplit="2" ySplit="4" topLeftCell="C5" activePane="bottomRight" state="frozen"/>
      <selection pane="topRight" activeCell="C1" sqref="C1"/>
      <selection pane="bottomLeft" activeCell="A8" sqref="A8"/>
      <selection pane="bottomRight" activeCell="E4" sqref="E4:I4"/>
    </sheetView>
  </sheetViews>
  <sheetFormatPr defaultRowHeight="15"/>
  <cols>
    <col min="1" max="1" width="32.7109375" customWidth="1"/>
    <col min="3" max="3" width="9.140625" style="6" customWidth="1"/>
    <col min="4" max="4" width="23.5703125" style="6" bestFit="1" customWidth="1"/>
    <col min="5" max="5" width="9.140625" customWidth="1"/>
    <col min="6" max="6" width="11.7109375" customWidth="1"/>
    <col min="7" max="9" width="9.140625" customWidth="1"/>
    <col min="16" max="16" width="12.5703125" customWidth="1"/>
  </cols>
  <sheetData>
    <row r="1" spans="1:27">
      <c r="A1" s="3"/>
      <c r="E1" s="1"/>
      <c r="F1" t="s">
        <v>5</v>
      </c>
    </row>
    <row r="2" spans="1:27">
      <c r="E2" s="2" t="s">
        <v>16</v>
      </c>
      <c r="F2" s="2"/>
      <c r="G2" s="2"/>
      <c r="H2" s="2"/>
      <c r="I2" s="2"/>
      <c r="K2" t="s">
        <v>17</v>
      </c>
      <c r="Q2" s="2" t="s">
        <v>14</v>
      </c>
      <c r="R2" s="2"/>
      <c r="W2" s="2" t="s">
        <v>15</v>
      </c>
    </row>
    <row r="3" spans="1:27">
      <c r="B3" t="s">
        <v>7</v>
      </c>
      <c r="C3" t="s">
        <v>6</v>
      </c>
      <c r="D3" s="6" t="s">
        <v>21</v>
      </c>
      <c r="E3" s="2" t="s">
        <v>0</v>
      </c>
      <c r="F3" s="2" t="s">
        <v>2</v>
      </c>
      <c r="G3" s="2" t="s">
        <v>3</v>
      </c>
      <c r="H3" s="2" t="s">
        <v>4</v>
      </c>
      <c r="I3" s="2" t="s">
        <v>1</v>
      </c>
      <c r="K3" s="9" t="s">
        <v>0</v>
      </c>
      <c r="L3" s="9" t="s">
        <v>2</v>
      </c>
      <c r="M3" s="9" t="s">
        <v>3</v>
      </c>
      <c r="N3" s="9" t="s">
        <v>4</v>
      </c>
      <c r="O3" s="9" t="s">
        <v>1</v>
      </c>
      <c r="Q3" t="s">
        <v>0</v>
      </c>
      <c r="R3" t="s">
        <v>2</v>
      </c>
      <c r="S3" t="s">
        <v>3</v>
      </c>
      <c r="T3" t="s">
        <v>4</v>
      </c>
      <c r="U3" t="s">
        <v>1</v>
      </c>
      <c r="W3" t="s">
        <v>0</v>
      </c>
      <c r="X3" t="s">
        <v>2</v>
      </c>
      <c r="Y3" t="s">
        <v>3</v>
      </c>
      <c r="Z3" t="s">
        <v>4</v>
      </c>
      <c r="AA3" t="s">
        <v>1</v>
      </c>
    </row>
    <row r="4" spans="1:27">
      <c r="A4" s="3" t="s">
        <v>20</v>
      </c>
      <c r="B4" t="s">
        <v>8</v>
      </c>
      <c r="D4" s="6" t="s">
        <v>22</v>
      </c>
      <c r="E4" s="2">
        <f t="shared" ref="E4:I4" si="0">ROUNDUP(K4*1.4,0)</f>
        <v>462</v>
      </c>
      <c r="F4" s="2">
        <f t="shared" si="0"/>
        <v>238</v>
      </c>
      <c r="G4" s="2">
        <f t="shared" si="0"/>
        <v>164</v>
      </c>
      <c r="H4" s="2">
        <f t="shared" si="0"/>
        <v>126</v>
      </c>
      <c r="I4" s="2">
        <f t="shared" si="0"/>
        <v>0</v>
      </c>
      <c r="J4" s="1"/>
      <c r="K4" s="11">
        <v>330</v>
      </c>
      <c r="L4" s="10">
        <v>170</v>
      </c>
      <c r="M4" s="10">
        <f>175*2/3</f>
        <v>116.66666666666667</v>
      </c>
      <c r="N4" s="10">
        <f>180*2/4</f>
        <v>90</v>
      </c>
      <c r="O4" s="10">
        <v>0</v>
      </c>
      <c r="P4" s="1"/>
    </row>
    <row r="5" spans="1:27">
      <c r="A5" s="3"/>
      <c r="D5" s="6" t="s">
        <v>23</v>
      </c>
      <c r="E5" s="2">
        <f t="shared" ref="E5:E29" si="1">ROUNDUP(K5*1.4,0)</f>
        <v>525</v>
      </c>
      <c r="F5" s="2">
        <f t="shared" ref="F5:F29" si="2">ROUNDUP(L5*1.4,0)</f>
        <v>259</v>
      </c>
      <c r="G5" s="2">
        <f t="shared" ref="G5:G29" si="3">ROUNDUP(M5*1.4,0)</f>
        <v>178</v>
      </c>
      <c r="H5" s="2">
        <f t="shared" ref="H5:H29" si="4">ROUNDUP(N5*1.4,0)</f>
        <v>137</v>
      </c>
      <c r="I5" s="2">
        <f t="shared" ref="I5:I29" si="5">ROUNDUP(O5*1.4,0)</f>
        <v>0</v>
      </c>
      <c r="J5" s="1"/>
      <c r="K5" s="11">
        <v>375</v>
      </c>
      <c r="L5" s="10">
        <v>185</v>
      </c>
      <c r="M5" s="10">
        <f>190*2/3</f>
        <v>126.66666666666667</v>
      </c>
      <c r="N5" s="10">
        <f>195*2/4</f>
        <v>97.5</v>
      </c>
      <c r="O5" s="10">
        <v>0</v>
      </c>
      <c r="P5" s="1"/>
    </row>
    <row r="6" spans="1:27">
      <c r="A6" s="4" t="s">
        <v>11</v>
      </c>
      <c r="B6" t="s">
        <v>8</v>
      </c>
      <c r="C6" s="7">
        <v>3257</v>
      </c>
      <c r="D6" s="6" t="s">
        <v>22</v>
      </c>
      <c r="E6" s="2">
        <f t="shared" si="1"/>
        <v>504</v>
      </c>
      <c r="F6" s="2">
        <f t="shared" si="2"/>
        <v>259</v>
      </c>
      <c r="G6" s="2">
        <f t="shared" si="3"/>
        <v>178</v>
      </c>
      <c r="H6" s="2">
        <f t="shared" si="4"/>
        <v>137</v>
      </c>
      <c r="I6" s="2">
        <f t="shared" si="5"/>
        <v>0</v>
      </c>
      <c r="J6" s="1"/>
      <c r="K6" s="11">
        <v>360</v>
      </c>
      <c r="L6" s="10">
        <v>185</v>
      </c>
      <c r="M6" s="10">
        <f>190*2/3</f>
        <v>126.66666666666667</v>
      </c>
      <c r="N6" s="12">
        <f>195*2/4</f>
        <v>97.5</v>
      </c>
      <c r="O6" s="10">
        <v>0</v>
      </c>
      <c r="P6" s="1"/>
      <c r="Q6" s="2">
        <f t="shared" ref="Q6:U7" si="6">E6-E4</f>
        <v>42</v>
      </c>
      <c r="R6" s="2">
        <f t="shared" si="6"/>
        <v>21</v>
      </c>
      <c r="S6" s="2">
        <f t="shared" si="6"/>
        <v>14</v>
      </c>
      <c r="T6" s="2">
        <f t="shared" si="6"/>
        <v>11</v>
      </c>
      <c r="U6" s="2">
        <f t="shared" si="6"/>
        <v>0</v>
      </c>
      <c r="W6" s="2">
        <f t="shared" ref="W6:AA7" si="7">+K6-K4</f>
        <v>30</v>
      </c>
      <c r="X6" s="2">
        <f t="shared" si="7"/>
        <v>15</v>
      </c>
      <c r="Y6" s="2">
        <f t="shared" si="7"/>
        <v>10</v>
      </c>
      <c r="Z6" s="2">
        <f t="shared" si="7"/>
        <v>7.5</v>
      </c>
      <c r="AA6" s="2">
        <f t="shared" si="7"/>
        <v>0</v>
      </c>
    </row>
    <row r="7" spans="1:27">
      <c r="A7" s="4"/>
      <c r="C7" s="7"/>
      <c r="D7" s="6" t="s">
        <v>23</v>
      </c>
      <c r="E7" s="2">
        <f t="shared" si="1"/>
        <v>609</v>
      </c>
      <c r="F7" s="2">
        <f t="shared" si="2"/>
        <v>308</v>
      </c>
      <c r="G7" s="2">
        <f t="shared" si="3"/>
        <v>234</v>
      </c>
      <c r="H7" s="2" t="e">
        <f t="shared" si="4"/>
        <v>#VALUE!</v>
      </c>
      <c r="I7" s="2">
        <f t="shared" si="5"/>
        <v>0</v>
      </c>
      <c r="J7" s="1"/>
      <c r="K7" s="11">
        <v>435</v>
      </c>
      <c r="L7" s="10">
        <v>220</v>
      </c>
      <c r="M7" s="10">
        <f>250*2/3</f>
        <v>166.66666666666666</v>
      </c>
      <c r="N7" s="10" t="s">
        <v>24</v>
      </c>
      <c r="O7" s="10">
        <v>0</v>
      </c>
      <c r="P7" s="1"/>
      <c r="Q7" s="2">
        <f t="shared" si="6"/>
        <v>84</v>
      </c>
      <c r="R7" s="2">
        <f t="shared" si="6"/>
        <v>49</v>
      </c>
      <c r="S7" s="2">
        <f t="shared" si="6"/>
        <v>56</v>
      </c>
      <c r="T7" s="2" t="e">
        <f t="shared" si="6"/>
        <v>#VALUE!</v>
      </c>
      <c r="U7" s="2">
        <f t="shared" si="6"/>
        <v>0</v>
      </c>
      <c r="W7" s="2">
        <f t="shared" si="7"/>
        <v>60</v>
      </c>
      <c r="X7" s="2">
        <f t="shared" si="7"/>
        <v>35</v>
      </c>
      <c r="Y7" s="2">
        <f t="shared" si="7"/>
        <v>39.999999999999986</v>
      </c>
      <c r="Z7" s="2" t="e">
        <f t="shared" si="7"/>
        <v>#VALUE!</v>
      </c>
      <c r="AA7" s="2">
        <f t="shared" si="7"/>
        <v>0</v>
      </c>
    </row>
    <row r="8" spans="1:27">
      <c r="A8" s="4" t="s">
        <v>19</v>
      </c>
      <c r="B8" t="s">
        <v>8</v>
      </c>
      <c r="C8" s="7"/>
      <c r="D8" s="6" t="s">
        <v>22</v>
      </c>
      <c r="E8" s="2">
        <f t="shared" si="1"/>
        <v>525</v>
      </c>
      <c r="F8" s="2">
        <f t="shared" si="2"/>
        <v>273</v>
      </c>
      <c r="G8" s="2">
        <f t="shared" si="3"/>
        <v>220</v>
      </c>
      <c r="H8" s="2">
        <f t="shared" si="4"/>
        <v>189</v>
      </c>
      <c r="I8" s="2">
        <f t="shared" si="5"/>
        <v>0</v>
      </c>
      <c r="J8" s="1"/>
      <c r="K8" s="11">
        <v>375</v>
      </c>
      <c r="L8" s="10">
        <v>195</v>
      </c>
      <c r="M8" s="10">
        <f>235*2/3</f>
        <v>156.66666666666666</v>
      </c>
      <c r="N8" s="10">
        <f>270*2/4</f>
        <v>135</v>
      </c>
      <c r="O8" s="10">
        <v>0</v>
      </c>
      <c r="P8" s="1"/>
      <c r="Q8" s="2">
        <f t="shared" ref="Q8:U9" si="8">+E8-E4</f>
        <v>63</v>
      </c>
      <c r="R8" s="2">
        <f t="shared" si="8"/>
        <v>35</v>
      </c>
      <c r="S8" s="2">
        <f t="shared" si="8"/>
        <v>56</v>
      </c>
      <c r="T8" s="2">
        <f t="shared" si="8"/>
        <v>63</v>
      </c>
      <c r="U8" s="2">
        <f t="shared" si="8"/>
        <v>0</v>
      </c>
      <c r="W8" s="2">
        <f t="shared" ref="W8:AA9" si="9">+K8-K4</f>
        <v>45</v>
      </c>
      <c r="X8" s="2">
        <f t="shared" si="9"/>
        <v>25</v>
      </c>
      <c r="Y8" s="2">
        <f t="shared" si="9"/>
        <v>39.999999999999986</v>
      </c>
      <c r="Z8" s="2">
        <f t="shared" si="9"/>
        <v>45</v>
      </c>
      <c r="AA8" s="2">
        <f t="shared" si="9"/>
        <v>0</v>
      </c>
    </row>
    <row r="9" spans="1:27">
      <c r="A9" s="4"/>
      <c r="C9" s="7"/>
      <c r="D9" s="6" t="s">
        <v>23</v>
      </c>
      <c r="E9" s="2">
        <f t="shared" si="1"/>
        <v>672</v>
      </c>
      <c r="F9" s="2">
        <f t="shared" si="2"/>
        <v>343</v>
      </c>
      <c r="G9" s="2">
        <f t="shared" si="3"/>
        <v>257</v>
      </c>
      <c r="H9" s="2">
        <f t="shared" si="4"/>
        <v>217</v>
      </c>
      <c r="I9" s="2">
        <f t="shared" si="5"/>
        <v>0</v>
      </c>
      <c r="J9" s="1"/>
      <c r="K9" s="11">
        <v>480</v>
      </c>
      <c r="L9" s="10">
        <v>245</v>
      </c>
      <c r="M9" s="10">
        <f>275*2/3</f>
        <v>183.33333333333334</v>
      </c>
      <c r="N9" s="10">
        <f>310*2/4</f>
        <v>155</v>
      </c>
      <c r="O9" s="10">
        <v>0</v>
      </c>
      <c r="P9" s="1"/>
      <c r="Q9" s="2">
        <f t="shared" si="8"/>
        <v>147</v>
      </c>
      <c r="R9" s="2">
        <f t="shared" si="8"/>
        <v>84</v>
      </c>
      <c r="S9" s="2">
        <f t="shared" si="8"/>
        <v>79</v>
      </c>
      <c r="T9" s="2">
        <f t="shared" si="8"/>
        <v>80</v>
      </c>
      <c r="U9" s="2">
        <f t="shared" si="8"/>
        <v>0</v>
      </c>
      <c r="W9" s="2">
        <f t="shared" si="9"/>
        <v>105</v>
      </c>
      <c r="X9" s="2">
        <f t="shared" si="9"/>
        <v>60</v>
      </c>
      <c r="Y9" s="2">
        <f t="shared" si="9"/>
        <v>56.666666666666671</v>
      </c>
      <c r="Z9" s="2">
        <f t="shared" si="9"/>
        <v>57.5</v>
      </c>
      <c r="AA9" s="2">
        <f t="shared" si="9"/>
        <v>0</v>
      </c>
    </row>
    <row r="10" spans="1:27">
      <c r="A10" s="4" t="s">
        <v>13</v>
      </c>
      <c r="B10" t="s">
        <v>8</v>
      </c>
      <c r="C10" s="7"/>
      <c r="D10" s="6" t="s">
        <v>22</v>
      </c>
      <c r="E10" s="2">
        <f t="shared" si="1"/>
        <v>588</v>
      </c>
      <c r="F10" s="2">
        <f t="shared" si="2"/>
        <v>308</v>
      </c>
      <c r="G10" s="2">
        <f t="shared" si="3"/>
        <v>234</v>
      </c>
      <c r="H10" s="2">
        <f t="shared" si="4"/>
        <v>200</v>
      </c>
      <c r="I10" s="2">
        <f t="shared" si="5"/>
        <v>0</v>
      </c>
      <c r="J10" s="1"/>
      <c r="K10" s="11">
        <v>420</v>
      </c>
      <c r="L10" s="10">
        <v>220</v>
      </c>
      <c r="M10" s="10">
        <f>250*2/3</f>
        <v>166.66666666666666</v>
      </c>
      <c r="N10" s="10">
        <f>285*2/4</f>
        <v>142.5</v>
      </c>
      <c r="O10" s="10">
        <v>0</v>
      </c>
      <c r="P10" s="1"/>
      <c r="Q10" s="2">
        <f t="shared" ref="Q10:U11" si="10">+E10-E4</f>
        <v>126</v>
      </c>
      <c r="R10" s="2">
        <f t="shared" si="10"/>
        <v>70</v>
      </c>
      <c r="S10" s="2">
        <f t="shared" si="10"/>
        <v>70</v>
      </c>
      <c r="T10" s="2">
        <f t="shared" si="10"/>
        <v>74</v>
      </c>
      <c r="U10" s="2">
        <f t="shared" si="10"/>
        <v>0</v>
      </c>
      <c r="W10" s="2">
        <f t="shared" ref="W10:AA11" si="11">+K10-K4</f>
        <v>90</v>
      </c>
      <c r="X10" s="2">
        <f t="shared" si="11"/>
        <v>50</v>
      </c>
      <c r="Y10" s="2">
        <f t="shared" si="11"/>
        <v>49.999999999999986</v>
      </c>
      <c r="Z10" s="2">
        <f t="shared" si="11"/>
        <v>52.5</v>
      </c>
      <c r="AA10" s="2">
        <f t="shared" si="11"/>
        <v>0</v>
      </c>
    </row>
    <row r="11" spans="1:27">
      <c r="A11" s="4"/>
      <c r="B11" s="4"/>
      <c r="C11" s="7"/>
      <c r="D11" s="6" t="s">
        <v>23</v>
      </c>
      <c r="E11" s="2">
        <f t="shared" si="1"/>
        <v>819</v>
      </c>
      <c r="F11" s="2">
        <f>ROUNDUP(L11*1.4,0)</f>
        <v>413</v>
      </c>
      <c r="G11" s="2">
        <f t="shared" si="3"/>
        <v>285</v>
      </c>
      <c r="H11" s="2">
        <f t="shared" si="4"/>
        <v>228</v>
      </c>
      <c r="I11" s="2">
        <f t="shared" si="5"/>
        <v>0</v>
      </c>
      <c r="J11" s="5"/>
      <c r="K11" s="11">
        <v>585</v>
      </c>
      <c r="L11" s="10">
        <v>295</v>
      </c>
      <c r="M11" s="10">
        <f>305*2/3</f>
        <v>203.33333333333334</v>
      </c>
      <c r="N11" s="10">
        <f>325*2/4</f>
        <v>162.5</v>
      </c>
      <c r="O11" s="10">
        <v>0</v>
      </c>
      <c r="Q11" s="2">
        <f t="shared" si="10"/>
        <v>294</v>
      </c>
      <c r="R11" s="2">
        <f t="shared" si="10"/>
        <v>154</v>
      </c>
      <c r="S11" s="2">
        <f t="shared" si="10"/>
        <v>107</v>
      </c>
      <c r="T11" s="2">
        <f t="shared" si="10"/>
        <v>91</v>
      </c>
      <c r="U11" s="2">
        <f t="shared" si="10"/>
        <v>0</v>
      </c>
      <c r="W11" s="2">
        <f t="shared" si="11"/>
        <v>210</v>
      </c>
      <c r="X11" s="2">
        <f t="shared" si="11"/>
        <v>110</v>
      </c>
      <c r="Y11" s="2">
        <f t="shared" si="11"/>
        <v>76.666666666666671</v>
      </c>
      <c r="Z11" s="2">
        <f t="shared" si="11"/>
        <v>65</v>
      </c>
      <c r="AA11" s="2">
        <f t="shared" si="11"/>
        <v>0</v>
      </c>
    </row>
    <row r="12" spans="1:27">
      <c r="A12" s="4"/>
      <c r="B12" s="4"/>
      <c r="C12" s="7"/>
      <c r="D12" s="7"/>
      <c r="E12" s="2"/>
      <c r="F12" s="2"/>
      <c r="G12" s="2"/>
      <c r="H12" s="2"/>
      <c r="I12" s="2"/>
      <c r="J12" s="5"/>
      <c r="K12" s="9"/>
      <c r="L12" s="10"/>
      <c r="M12" s="10"/>
      <c r="N12" s="10"/>
      <c r="O12" s="10"/>
    </row>
    <row r="13" spans="1:27">
      <c r="A13" s="3" t="s">
        <v>20</v>
      </c>
      <c r="B13" t="s">
        <v>25</v>
      </c>
      <c r="D13" s="6" t="s">
        <v>22</v>
      </c>
      <c r="E13" s="2">
        <f t="shared" ref="E13:E20" si="12">ROUNDUP(K13*1.4,0)</f>
        <v>546</v>
      </c>
      <c r="F13" s="2">
        <f t="shared" ref="F13:F19" si="13">ROUNDUP(L13*1.4,0)</f>
        <v>329</v>
      </c>
      <c r="G13" s="2">
        <f t="shared" ref="G13:G20" si="14">ROUNDUP(M13*1.4,0)</f>
        <v>257</v>
      </c>
      <c r="H13" s="2">
        <f t="shared" ref="H13:H20" si="15">ROUNDUP(N13*1.4,0)</f>
        <v>221</v>
      </c>
      <c r="I13" s="2">
        <f t="shared" ref="I13:I20" si="16">ROUNDUP(O13*1.4,0)</f>
        <v>84</v>
      </c>
      <c r="J13" s="1"/>
      <c r="K13" s="11">
        <v>390</v>
      </c>
      <c r="L13" s="10">
        <v>235</v>
      </c>
      <c r="M13" s="10">
        <f>275*2/3</f>
        <v>183.33333333333334</v>
      </c>
      <c r="N13" s="10">
        <f>315*2/4</f>
        <v>157.5</v>
      </c>
      <c r="O13" s="10">
        <v>60</v>
      </c>
      <c r="P13" s="1"/>
    </row>
    <row r="14" spans="1:27">
      <c r="A14" s="3"/>
      <c r="D14" s="6" t="s">
        <v>23</v>
      </c>
      <c r="E14" s="2">
        <f t="shared" si="12"/>
        <v>588</v>
      </c>
      <c r="F14" s="2">
        <f t="shared" si="13"/>
        <v>350</v>
      </c>
      <c r="G14" s="2">
        <f t="shared" si="14"/>
        <v>271</v>
      </c>
      <c r="H14" s="2">
        <f t="shared" si="15"/>
        <v>308</v>
      </c>
      <c r="I14" s="2">
        <f t="shared" si="16"/>
        <v>84</v>
      </c>
      <c r="J14" s="1"/>
      <c r="K14" s="11">
        <v>420</v>
      </c>
      <c r="L14" s="10">
        <v>250</v>
      </c>
      <c r="M14" s="10">
        <f>290*2/3</f>
        <v>193.33333333333334</v>
      </c>
      <c r="N14" s="10">
        <f>330*2/3</f>
        <v>220</v>
      </c>
      <c r="O14" s="10">
        <v>60</v>
      </c>
      <c r="P14" s="1"/>
    </row>
    <row r="15" spans="1:27">
      <c r="A15" s="4" t="s">
        <v>11</v>
      </c>
      <c r="B15" t="s">
        <v>25</v>
      </c>
      <c r="C15" s="7"/>
      <c r="D15" s="6" t="s">
        <v>22</v>
      </c>
      <c r="E15" s="2">
        <f t="shared" si="12"/>
        <v>588</v>
      </c>
      <c r="F15" s="2">
        <f t="shared" si="13"/>
        <v>350</v>
      </c>
      <c r="G15" s="2">
        <f t="shared" si="14"/>
        <v>271</v>
      </c>
      <c r="H15" s="2">
        <f t="shared" si="15"/>
        <v>231</v>
      </c>
      <c r="I15" s="2">
        <f t="shared" si="16"/>
        <v>84</v>
      </c>
      <c r="J15" s="1"/>
      <c r="K15" s="11">
        <v>420</v>
      </c>
      <c r="L15" s="10">
        <v>250</v>
      </c>
      <c r="M15" s="10">
        <f>290*2/3</f>
        <v>193.33333333333334</v>
      </c>
      <c r="N15" s="12">
        <f>330*2/4</f>
        <v>165</v>
      </c>
      <c r="O15" s="10">
        <v>60</v>
      </c>
      <c r="P15" s="1"/>
      <c r="Q15" s="2">
        <f t="shared" ref="Q15:Q16" si="17">E15-E13</f>
        <v>42</v>
      </c>
      <c r="R15" s="2">
        <f t="shared" ref="R15:R16" si="18">F15-F13</f>
        <v>21</v>
      </c>
      <c r="S15" s="2">
        <f t="shared" ref="S15:S16" si="19">G15-G13</f>
        <v>14</v>
      </c>
      <c r="T15" s="2">
        <f t="shared" ref="T15:T16" si="20">H15-H13</f>
        <v>10</v>
      </c>
      <c r="U15" s="2">
        <f t="shared" ref="U15:U16" si="21">I15-I13</f>
        <v>0</v>
      </c>
      <c r="W15" s="2">
        <f t="shared" ref="W15:W16" si="22">+K15-K13</f>
        <v>30</v>
      </c>
      <c r="X15" s="2">
        <f t="shared" ref="X15:X16" si="23">+L15-L13</f>
        <v>15</v>
      </c>
      <c r="Y15" s="2">
        <f t="shared" ref="Y15:Y16" si="24">+M15-M13</f>
        <v>10</v>
      </c>
      <c r="Z15" s="2">
        <f t="shared" ref="Z15:Z16" si="25">+N15-N13</f>
        <v>7.5</v>
      </c>
      <c r="AA15" s="2">
        <f t="shared" ref="AA15:AA16" si="26">+O15-O13</f>
        <v>0</v>
      </c>
    </row>
    <row r="16" spans="1:27">
      <c r="A16" s="4"/>
      <c r="C16" s="7"/>
      <c r="D16" s="6" t="s">
        <v>23</v>
      </c>
      <c r="E16" s="2">
        <f t="shared" si="12"/>
        <v>644</v>
      </c>
      <c r="F16" s="2">
        <f t="shared" si="13"/>
        <v>399</v>
      </c>
      <c r="G16" s="2">
        <f t="shared" si="14"/>
        <v>332</v>
      </c>
      <c r="H16" s="2" t="e">
        <f t="shared" si="15"/>
        <v>#VALUE!</v>
      </c>
      <c r="I16" s="2">
        <f t="shared" si="16"/>
        <v>84</v>
      </c>
      <c r="J16" s="1"/>
      <c r="K16" s="11">
        <v>460</v>
      </c>
      <c r="L16" s="10">
        <v>285</v>
      </c>
      <c r="M16" s="10">
        <f>355*2/3</f>
        <v>236.66666666666666</v>
      </c>
      <c r="N16" s="10" t="s">
        <v>24</v>
      </c>
      <c r="O16" s="10">
        <v>60</v>
      </c>
      <c r="P16" s="1"/>
      <c r="Q16" s="2">
        <f t="shared" si="17"/>
        <v>56</v>
      </c>
      <c r="R16" s="2">
        <f t="shared" si="18"/>
        <v>49</v>
      </c>
      <c r="S16" s="2">
        <f t="shared" si="19"/>
        <v>61</v>
      </c>
      <c r="T16" s="2" t="e">
        <f t="shared" si="20"/>
        <v>#VALUE!</v>
      </c>
      <c r="U16" s="2">
        <f t="shared" si="21"/>
        <v>0</v>
      </c>
      <c r="W16" s="2">
        <f t="shared" si="22"/>
        <v>40</v>
      </c>
      <c r="X16" s="2">
        <f t="shared" si="23"/>
        <v>35</v>
      </c>
      <c r="Y16" s="2">
        <f t="shared" si="24"/>
        <v>43.333333333333314</v>
      </c>
      <c r="Z16" s="2" t="e">
        <f t="shared" si="25"/>
        <v>#VALUE!</v>
      </c>
      <c r="AA16" s="2">
        <f t="shared" si="26"/>
        <v>0</v>
      </c>
    </row>
    <row r="17" spans="1:27">
      <c r="A17" s="4" t="s">
        <v>29</v>
      </c>
      <c r="B17" t="s">
        <v>25</v>
      </c>
      <c r="C17" s="7"/>
      <c r="D17" s="6" t="s">
        <v>22</v>
      </c>
      <c r="E17" s="2">
        <f t="shared" si="12"/>
        <v>609</v>
      </c>
      <c r="F17" s="2">
        <f t="shared" si="13"/>
        <v>364</v>
      </c>
      <c r="G17" s="2">
        <f t="shared" si="14"/>
        <v>318</v>
      </c>
      <c r="H17" s="2">
        <f t="shared" si="15"/>
        <v>291</v>
      </c>
      <c r="I17" s="2">
        <f t="shared" si="16"/>
        <v>84</v>
      </c>
      <c r="J17" s="1"/>
      <c r="K17" s="11">
        <v>435</v>
      </c>
      <c r="L17" s="10">
        <v>260</v>
      </c>
      <c r="M17" s="10">
        <f>340*2/3</f>
        <v>226.66666666666666</v>
      </c>
      <c r="N17" s="10">
        <f>415*2/4</f>
        <v>207.5</v>
      </c>
      <c r="O17" s="10">
        <v>60</v>
      </c>
      <c r="P17" s="1"/>
      <c r="Q17" s="2">
        <f t="shared" ref="Q17:Q18" si="27">+E17-E13</f>
        <v>63</v>
      </c>
      <c r="R17" s="2">
        <f t="shared" ref="R17:R18" si="28">+F17-F13</f>
        <v>35</v>
      </c>
      <c r="S17" s="2">
        <f t="shared" ref="S17:S18" si="29">+G17-G13</f>
        <v>61</v>
      </c>
      <c r="T17" s="2">
        <f t="shared" ref="T17:T18" si="30">+H17-H13</f>
        <v>70</v>
      </c>
      <c r="U17" s="2">
        <f t="shared" ref="U17:U18" si="31">+I17-I13</f>
        <v>0</v>
      </c>
      <c r="W17" s="2">
        <f t="shared" ref="W17:W18" si="32">+K17-K13</f>
        <v>45</v>
      </c>
      <c r="X17" s="2">
        <f t="shared" ref="X17:X18" si="33">+L17-L13</f>
        <v>25</v>
      </c>
      <c r="Y17" s="2">
        <f t="shared" ref="Y17:Y18" si="34">+M17-M13</f>
        <v>43.333333333333314</v>
      </c>
      <c r="Z17" s="2">
        <f t="shared" ref="Z17:Z18" si="35">+N17-N13</f>
        <v>50</v>
      </c>
      <c r="AA17" s="2">
        <f t="shared" ref="AA17:AA18" si="36">+O17-O13</f>
        <v>0</v>
      </c>
    </row>
    <row r="18" spans="1:27">
      <c r="A18" s="4"/>
      <c r="C18" s="7"/>
      <c r="D18" s="6" t="s">
        <v>23</v>
      </c>
      <c r="E18" s="2">
        <f t="shared" si="12"/>
        <v>707</v>
      </c>
      <c r="F18" s="2">
        <f t="shared" si="13"/>
        <v>434</v>
      </c>
      <c r="G18" s="2">
        <f t="shared" si="14"/>
        <v>355</v>
      </c>
      <c r="H18" s="2">
        <f t="shared" si="15"/>
        <v>319</v>
      </c>
      <c r="I18" s="2">
        <f t="shared" si="16"/>
        <v>84</v>
      </c>
      <c r="J18" s="1"/>
      <c r="K18" s="11">
        <v>505</v>
      </c>
      <c r="L18" s="10">
        <v>310</v>
      </c>
      <c r="M18" s="10">
        <f>380*2/3</f>
        <v>253.33333333333334</v>
      </c>
      <c r="N18" s="10">
        <f>455*2/4</f>
        <v>227.5</v>
      </c>
      <c r="O18" s="10">
        <v>60</v>
      </c>
      <c r="P18" s="1"/>
      <c r="Q18" s="2">
        <f t="shared" si="27"/>
        <v>119</v>
      </c>
      <c r="R18" s="2">
        <f t="shared" si="28"/>
        <v>84</v>
      </c>
      <c r="S18" s="2">
        <f t="shared" si="29"/>
        <v>84</v>
      </c>
      <c r="T18" s="2">
        <f t="shared" si="30"/>
        <v>11</v>
      </c>
      <c r="U18" s="2">
        <f t="shared" si="31"/>
        <v>0</v>
      </c>
      <c r="W18" s="2">
        <f t="shared" si="32"/>
        <v>85</v>
      </c>
      <c r="X18" s="2">
        <f t="shared" si="33"/>
        <v>60</v>
      </c>
      <c r="Y18" s="2">
        <f t="shared" si="34"/>
        <v>60</v>
      </c>
      <c r="Z18" s="2">
        <f t="shared" si="35"/>
        <v>7.5</v>
      </c>
      <c r="AA18" s="2">
        <f t="shared" si="36"/>
        <v>0</v>
      </c>
    </row>
    <row r="19" spans="1:27">
      <c r="A19" s="4" t="s">
        <v>13</v>
      </c>
      <c r="B19" t="s">
        <v>25</v>
      </c>
      <c r="C19" s="7"/>
      <c r="D19" s="6" t="s">
        <v>22</v>
      </c>
      <c r="E19" s="2">
        <f t="shared" si="12"/>
        <v>644</v>
      </c>
      <c r="F19" s="2">
        <f t="shared" si="13"/>
        <v>399</v>
      </c>
      <c r="G19" s="2">
        <f t="shared" si="14"/>
        <v>332</v>
      </c>
      <c r="H19" s="2">
        <f t="shared" si="15"/>
        <v>301</v>
      </c>
      <c r="I19" s="2">
        <f t="shared" si="16"/>
        <v>84</v>
      </c>
      <c r="J19" s="1"/>
      <c r="K19" s="11">
        <v>460</v>
      </c>
      <c r="L19" s="10">
        <v>285</v>
      </c>
      <c r="M19" s="10">
        <f>355*2/3</f>
        <v>236.66666666666666</v>
      </c>
      <c r="N19" s="10">
        <f>430*2/4</f>
        <v>215</v>
      </c>
      <c r="O19" s="10">
        <v>60</v>
      </c>
      <c r="P19" s="1"/>
      <c r="Q19" s="2">
        <f t="shared" ref="Q19:Q20" si="37">+E19-E13</f>
        <v>98</v>
      </c>
      <c r="R19" s="2">
        <f t="shared" ref="R19:R20" si="38">+F19-F13</f>
        <v>70</v>
      </c>
      <c r="S19" s="2">
        <f t="shared" ref="S19:S20" si="39">+G19-G13</f>
        <v>75</v>
      </c>
      <c r="T19" s="2">
        <f t="shared" ref="T19:T20" si="40">+H19-H13</f>
        <v>80</v>
      </c>
      <c r="U19" s="2">
        <f t="shared" ref="U19:U20" si="41">+I19-I13</f>
        <v>0</v>
      </c>
      <c r="W19" s="2">
        <f t="shared" ref="W19:W20" si="42">+K19-K13</f>
        <v>70</v>
      </c>
      <c r="X19" s="2">
        <f t="shared" ref="X19:X20" si="43">+L19-L13</f>
        <v>50</v>
      </c>
      <c r="Y19" s="2">
        <f t="shared" ref="Y19:Y20" si="44">+M19-M13</f>
        <v>53.333333333333314</v>
      </c>
      <c r="Z19" s="2">
        <f t="shared" ref="Z19:Z20" si="45">+N19-N13</f>
        <v>57.5</v>
      </c>
      <c r="AA19" s="2">
        <f t="shared" ref="AA19:AA20" si="46">+O19-O13</f>
        <v>0</v>
      </c>
    </row>
    <row r="20" spans="1:27">
      <c r="A20" s="4"/>
      <c r="B20" s="4"/>
      <c r="C20" s="7"/>
      <c r="D20" s="6" t="s">
        <v>23</v>
      </c>
      <c r="E20" s="2">
        <f t="shared" si="12"/>
        <v>854</v>
      </c>
      <c r="F20" s="2">
        <f>ROUNDUP(L20*1.4,0)</f>
        <v>511</v>
      </c>
      <c r="G20" s="2">
        <f t="shared" si="14"/>
        <v>378</v>
      </c>
      <c r="H20" s="2">
        <f t="shared" si="15"/>
        <v>326</v>
      </c>
      <c r="I20" s="2">
        <f t="shared" si="16"/>
        <v>84</v>
      </c>
      <c r="J20" s="5"/>
      <c r="K20" s="11">
        <v>610</v>
      </c>
      <c r="L20" s="10">
        <v>365</v>
      </c>
      <c r="M20" s="10">
        <f>405*2/3</f>
        <v>270</v>
      </c>
      <c r="N20" s="10">
        <f>465*2/4</f>
        <v>232.5</v>
      </c>
      <c r="O20" s="10">
        <v>60</v>
      </c>
      <c r="Q20" s="2">
        <f t="shared" si="37"/>
        <v>266</v>
      </c>
      <c r="R20" s="2">
        <f t="shared" si="38"/>
        <v>161</v>
      </c>
      <c r="S20" s="2">
        <f t="shared" si="39"/>
        <v>107</v>
      </c>
      <c r="T20" s="2">
        <f t="shared" si="40"/>
        <v>18</v>
      </c>
      <c r="U20" s="2">
        <f t="shared" si="41"/>
        <v>0</v>
      </c>
      <c r="W20" s="2">
        <f t="shared" si="42"/>
        <v>190</v>
      </c>
      <c r="X20" s="2">
        <f t="shared" si="43"/>
        <v>115</v>
      </c>
      <c r="Y20" s="2">
        <f t="shared" si="44"/>
        <v>76.666666666666657</v>
      </c>
      <c r="Z20" s="2">
        <f t="shared" si="45"/>
        <v>12.5</v>
      </c>
      <c r="AA20" s="2">
        <f t="shared" si="46"/>
        <v>0</v>
      </c>
    </row>
    <row r="21" spans="1:27">
      <c r="A21" s="4"/>
      <c r="B21" s="4"/>
      <c r="C21" s="7"/>
      <c r="D21" s="7"/>
      <c r="E21" s="2"/>
      <c r="F21" s="2"/>
      <c r="G21" s="2"/>
      <c r="H21" s="2"/>
      <c r="I21" s="2"/>
      <c r="J21" s="5"/>
      <c r="K21" s="9"/>
      <c r="L21" s="10"/>
      <c r="M21" s="10"/>
      <c r="N21" s="10"/>
      <c r="O21" s="10"/>
    </row>
    <row r="22" spans="1:27">
      <c r="A22" s="4"/>
      <c r="B22" s="4"/>
      <c r="C22" s="7"/>
      <c r="D22" s="7"/>
      <c r="E22" s="2"/>
      <c r="F22" s="2"/>
      <c r="G22" s="2"/>
      <c r="H22" s="2"/>
      <c r="I22" s="2"/>
      <c r="J22" s="5"/>
      <c r="K22" s="9"/>
      <c r="L22" s="10"/>
      <c r="M22" s="10"/>
      <c r="N22" s="10"/>
      <c r="O22" s="10"/>
    </row>
    <row r="23" spans="1:27">
      <c r="A23" s="3" t="s">
        <v>20</v>
      </c>
      <c r="B23" t="s">
        <v>9</v>
      </c>
      <c r="C23" s="7">
        <v>3258</v>
      </c>
      <c r="D23" s="6" t="s">
        <v>22</v>
      </c>
      <c r="E23" s="2">
        <f t="shared" si="1"/>
        <v>693</v>
      </c>
      <c r="F23" s="2">
        <f t="shared" si="2"/>
        <v>413</v>
      </c>
      <c r="G23" s="2">
        <f t="shared" si="3"/>
        <v>313</v>
      </c>
      <c r="H23" s="2">
        <f t="shared" si="4"/>
        <v>263</v>
      </c>
      <c r="I23" s="2">
        <f t="shared" si="5"/>
        <v>84</v>
      </c>
      <c r="J23" s="1"/>
      <c r="K23" s="11">
        <v>495</v>
      </c>
      <c r="L23" s="10">
        <v>295</v>
      </c>
      <c r="M23" s="10">
        <f>335*2/3</f>
        <v>223.33333333333334</v>
      </c>
      <c r="N23" s="10">
        <f>375*2/4</f>
        <v>187.5</v>
      </c>
      <c r="O23" s="10">
        <v>60</v>
      </c>
      <c r="P23" s="1"/>
    </row>
    <row r="24" spans="1:27">
      <c r="A24" s="3"/>
      <c r="C24" s="7"/>
      <c r="D24" s="6" t="s">
        <v>23</v>
      </c>
      <c r="E24" s="2">
        <f t="shared" si="1"/>
        <v>749</v>
      </c>
      <c r="F24" s="2">
        <f t="shared" si="2"/>
        <v>441</v>
      </c>
      <c r="G24" s="2">
        <f t="shared" si="3"/>
        <v>332</v>
      </c>
      <c r="H24" s="2">
        <f t="shared" si="4"/>
        <v>277</v>
      </c>
      <c r="I24" s="2">
        <f t="shared" si="5"/>
        <v>84</v>
      </c>
      <c r="J24" s="1"/>
      <c r="K24" s="11">
        <v>535</v>
      </c>
      <c r="L24" s="10">
        <v>315</v>
      </c>
      <c r="M24" s="10">
        <f>355*2/3</f>
        <v>236.66666666666666</v>
      </c>
      <c r="N24" s="10">
        <f>395*2/4</f>
        <v>197.5</v>
      </c>
      <c r="O24" s="10">
        <v>60</v>
      </c>
      <c r="P24" s="1"/>
    </row>
    <row r="25" spans="1:27">
      <c r="A25" s="4" t="s">
        <v>11</v>
      </c>
      <c r="B25" t="s">
        <v>9</v>
      </c>
      <c r="C25" s="7"/>
      <c r="D25" s="6" t="s">
        <v>22</v>
      </c>
      <c r="E25" s="2">
        <f t="shared" si="1"/>
        <v>749</v>
      </c>
      <c r="F25" s="2">
        <f t="shared" si="2"/>
        <v>441</v>
      </c>
      <c r="G25" s="2">
        <f t="shared" si="3"/>
        <v>332</v>
      </c>
      <c r="H25" s="2">
        <f t="shared" si="4"/>
        <v>277</v>
      </c>
      <c r="I25" s="2">
        <f t="shared" si="5"/>
        <v>84</v>
      </c>
      <c r="J25" s="1"/>
      <c r="K25" s="11">
        <v>535</v>
      </c>
      <c r="L25" s="10">
        <v>315</v>
      </c>
      <c r="M25" s="10">
        <f>355*2/3</f>
        <v>236.66666666666666</v>
      </c>
      <c r="N25" s="12">
        <f>395*2/4</f>
        <v>197.5</v>
      </c>
      <c r="O25" s="10">
        <v>60</v>
      </c>
      <c r="P25" s="1"/>
      <c r="Q25" s="2">
        <f t="shared" ref="Q25:U26" si="47">+E25-E23</f>
        <v>56</v>
      </c>
      <c r="R25" s="2">
        <f t="shared" si="47"/>
        <v>28</v>
      </c>
      <c r="S25" s="2">
        <f t="shared" si="47"/>
        <v>19</v>
      </c>
      <c r="T25" s="2">
        <f t="shared" si="47"/>
        <v>14</v>
      </c>
      <c r="U25" s="2">
        <f t="shared" si="47"/>
        <v>0</v>
      </c>
      <c r="W25" s="2">
        <f t="shared" ref="W25:AA26" si="48">+K25-K23</f>
        <v>40</v>
      </c>
      <c r="X25" s="2">
        <f t="shared" si="48"/>
        <v>20</v>
      </c>
      <c r="Y25" s="2">
        <f t="shared" si="48"/>
        <v>13.333333333333314</v>
      </c>
      <c r="Z25" s="2">
        <f t="shared" si="48"/>
        <v>10</v>
      </c>
      <c r="AA25" s="2">
        <f t="shared" si="48"/>
        <v>0</v>
      </c>
    </row>
    <row r="26" spans="1:27">
      <c r="A26" s="4"/>
      <c r="C26" s="7"/>
      <c r="D26" s="6" t="s">
        <v>23</v>
      </c>
      <c r="E26" s="2">
        <f t="shared" si="1"/>
        <v>819</v>
      </c>
      <c r="F26" s="2">
        <f t="shared" si="2"/>
        <v>497</v>
      </c>
      <c r="G26" s="2">
        <f t="shared" si="3"/>
        <v>402</v>
      </c>
      <c r="H26" s="2" t="e">
        <f t="shared" si="4"/>
        <v>#VALUE!</v>
      </c>
      <c r="I26" s="2">
        <f t="shared" si="5"/>
        <v>84</v>
      </c>
      <c r="J26" s="1"/>
      <c r="K26" s="11">
        <v>585</v>
      </c>
      <c r="L26" s="10">
        <v>355</v>
      </c>
      <c r="M26" s="10">
        <f>430*2/3</f>
        <v>286.66666666666669</v>
      </c>
      <c r="N26" s="10" t="s">
        <v>24</v>
      </c>
      <c r="O26" s="10">
        <v>60</v>
      </c>
      <c r="P26" s="1"/>
      <c r="Q26" s="2">
        <f t="shared" si="47"/>
        <v>70</v>
      </c>
      <c r="R26" s="2">
        <f t="shared" si="47"/>
        <v>56</v>
      </c>
      <c r="S26" s="2">
        <f t="shared" si="47"/>
        <v>70</v>
      </c>
      <c r="T26" s="2" t="e">
        <f t="shared" si="47"/>
        <v>#VALUE!</v>
      </c>
      <c r="U26" s="2">
        <f t="shared" si="47"/>
        <v>0</v>
      </c>
      <c r="W26" s="2">
        <f t="shared" si="48"/>
        <v>50</v>
      </c>
      <c r="X26" s="2">
        <f t="shared" si="48"/>
        <v>40</v>
      </c>
      <c r="Y26" s="2">
        <f t="shared" si="48"/>
        <v>50.000000000000028</v>
      </c>
      <c r="Z26" s="2" t="e">
        <f t="shared" si="48"/>
        <v>#VALUE!</v>
      </c>
      <c r="AA26" s="2">
        <f t="shared" si="48"/>
        <v>0</v>
      </c>
    </row>
    <row r="27" spans="1:27">
      <c r="A27" s="4" t="s">
        <v>12</v>
      </c>
      <c r="B27" t="s">
        <v>9</v>
      </c>
      <c r="C27" s="7"/>
      <c r="D27" s="6" t="s">
        <v>22</v>
      </c>
      <c r="E27" s="2">
        <f t="shared" si="1"/>
        <v>777</v>
      </c>
      <c r="F27" s="2">
        <f t="shared" si="2"/>
        <v>455</v>
      </c>
      <c r="G27" s="2">
        <f t="shared" si="3"/>
        <v>388</v>
      </c>
      <c r="H27" s="2">
        <f t="shared" si="4"/>
        <v>354</v>
      </c>
      <c r="I27" s="2">
        <f t="shared" si="5"/>
        <v>84</v>
      </c>
      <c r="J27" s="1"/>
      <c r="K27" s="11">
        <v>555</v>
      </c>
      <c r="L27" s="10">
        <v>325</v>
      </c>
      <c r="M27" s="10">
        <f>415*2/3</f>
        <v>276.66666666666669</v>
      </c>
      <c r="N27" s="10">
        <f>505*2/4</f>
        <v>252.5</v>
      </c>
      <c r="O27" s="10">
        <v>60</v>
      </c>
      <c r="P27" s="1"/>
      <c r="Q27" s="2">
        <f t="shared" ref="Q27:U28" si="49">+E27-E23</f>
        <v>84</v>
      </c>
      <c r="R27" s="2">
        <f t="shared" si="49"/>
        <v>42</v>
      </c>
      <c r="S27" s="2">
        <f t="shared" si="49"/>
        <v>75</v>
      </c>
      <c r="T27" s="2">
        <f t="shared" si="49"/>
        <v>91</v>
      </c>
      <c r="U27" s="2">
        <f t="shared" si="49"/>
        <v>0</v>
      </c>
      <c r="W27" s="2">
        <f t="shared" ref="W27:AA28" si="50">+K27-K23</f>
        <v>60</v>
      </c>
      <c r="X27" s="2">
        <f t="shared" si="50"/>
        <v>30</v>
      </c>
      <c r="Y27" s="2">
        <f t="shared" si="50"/>
        <v>53.333333333333343</v>
      </c>
      <c r="Z27" s="2">
        <f t="shared" si="50"/>
        <v>65</v>
      </c>
      <c r="AA27" s="2">
        <f t="shared" si="50"/>
        <v>0</v>
      </c>
    </row>
    <row r="28" spans="1:27">
      <c r="A28" s="4"/>
      <c r="C28" s="7"/>
      <c r="D28" s="6" t="s">
        <v>23</v>
      </c>
      <c r="E28" s="2">
        <f t="shared" si="1"/>
        <v>903</v>
      </c>
      <c r="F28" s="2">
        <f t="shared" si="2"/>
        <v>539</v>
      </c>
      <c r="G28" s="2">
        <f t="shared" si="3"/>
        <v>430</v>
      </c>
      <c r="H28" s="2">
        <f t="shared" si="4"/>
        <v>385</v>
      </c>
      <c r="I28" s="2">
        <f t="shared" si="5"/>
        <v>84</v>
      </c>
      <c r="J28" s="1"/>
      <c r="K28" s="11">
        <v>645</v>
      </c>
      <c r="L28" s="10">
        <v>385</v>
      </c>
      <c r="M28" s="10">
        <f>460*2/3</f>
        <v>306.66666666666669</v>
      </c>
      <c r="N28" s="10">
        <f>550*2/4</f>
        <v>275</v>
      </c>
      <c r="O28" s="10">
        <v>60</v>
      </c>
      <c r="P28" s="1"/>
      <c r="Q28" s="2">
        <f t="shared" si="49"/>
        <v>154</v>
      </c>
      <c r="R28" s="2">
        <f t="shared" si="49"/>
        <v>98</v>
      </c>
      <c r="S28" s="2">
        <f t="shared" si="49"/>
        <v>98</v>
      </c>
      <c r="T28" s="2">
        <f t="shared" si="49"/>
        <v>108</v>
      </c>
      <c r="U28" s="2">
        <f t="shared" si="49"/>
        <v>0</v>
      </c>
      <c r="W28" s="2">
        <f t="shared" si="50"/>
        <v>110</v>
      </c>
      <c r="X28" s="2">
        <f t="shared" si="50"/>
        <v>70</v>
      </c>
      <c r="Y28" s="2">
        <f t="shared" si="50"/>
        <v>70.000000000000028</v>
      </c>
      <c r="Z28" s="2">
        <f t="shared" si="50"/>
        <v>77.5</v>
      </c>
      <c r="AA28" s="2">
        <f t="shared" si="50"/>
        <v>0</v>
      </c>
    </row>
    <row r="29" spans="1:27">
      <c r="A29" s="4" t="s">
        <v>13</v>
      </c>
      <c r="B29" t="s">
        <v>9</v>
      </c>
      <c r="C29" s="7"/>
      <c r="D29" s="6" t="s">
        <v>22</v>
      </c>
      <c r="E29" s="2">
        <f t="shared" si="1"/>
        <v>819</v>
      </c>
      <c r="F29" s="2">
        <f t="shared" si="2"/>
        <v>497</v>
      </c>
      <c r="G29" s="2">
        <f t="shared" si="3"/>
        <v>402</v>
      </c>
      <c r="H29" s="2">
        <f t="shared" si="4"/>
        <v>364</v>
      </c>
      <c r="I29" s="2">
        <f t="shared" si="5"/>
        <v>84</v>
      </c>
      <c r="J29" s="1"/>
      <c r="K29" s="11">
        <v>585</v>
      </c>
      <c r="L29" s="10">
        <v>355</v>
      </c>
      <c r="M29" s="10">
        <f>430*2/3</f>
        <v>286.66666666666669</v>
      </c>
      <c r="N29" s="10">
        <f>520*2/4</f>
        <v>260</v>
      </c>
      <c r="O29" s="10">
        <v>60</v>
      </c>
      <c r="P29" s="1"/>
      <c r="Q29" s="2">
        <f t="shared" ref="Q29:U30" si="51">+E29-E23</f>
        <v>126</v>
      </c>
      <c r="R29" s="2">
        <f t="shared" si="51"/>
        <v>84</v>
      </c>
      <c r="S29" s="2">
        <f t="shared" si="51"/>
        <v>89</v>
      </c>
      <c r="T29" s="2">
        <f t="shared" si="51"/>
        <v>101</v>
      </c>
      <c r="U29" s="2">
        <f t="shared" si="51"/>
        <v>0</v>
      </c>
      <c r="W29" s="2">
        <f t="shared" ref="W29:AA30" si="52">+K29-K23</f>
        <v>90</v>
      </c>
      <c r="X29" s="2">
        <f t="shared" si="52"/>
        <v>60</v>
      </c>
      <c r="Y29" s="2">
        <f t="shared" si="52"/>
        <v>63.333333333333343</v>
      </c>
      <c r="Z29" s="2">
        <f t="shared" si="52"/>
        <v>72.5</v>
      </c>
      <c r="AA29" s="2">
        <f t="shared" si="52"/>
        <v>0</v>
      </c>
    </row>
    <row r="30" spans="1:27">
      <c r="D30" s="6" t="s">
        <v>23</v>
      </c>
      <c r="E30" s="2">
        <f t="shared" ref="E30" si="53">ROUNDUP(K30*1.4,0)</f>
        <v>1099</v>
      </c>
      <c r="F30" s="2">
        <f t="shared" ref="F30" si="54">ROUNDUP(L30*1.4,0)</f>
        <v>637</v>
      </c>
      <c r="G30" s="2">
        <f t="shared" ref="G30" si="55">ROUNDUP(M30*1.4,0)</f>
        <v>467</v>
      </c>
      <c r="H30" s="2">
        <f t="shared" ref="H30" si="56">ROUNDUP(N30*1.4,0)</f>
        <v>396</v>
      </c>
      <c r="I30" s="2">
        <f t="shared" ref="I30" si="57">ROUNDUP(O30*1.4,0)</f>
        <v>84</v>
      </c>
      <c r="K30" s="11">
        <v>785</v>
      </c>
      <c r="L30" s="10">
        <v>455</v>
      </c>
      <c r="M30" s="10">
        <f>500*2/3</f>
        <v>333.33333333333331</v>
      </c>
      <c r="N30" s="10">
        <f>565*2/4</f>
        <v>282.5</v>
      </c>
      <c r="O30" s="10">
        <v>60</v>
      </c>
      <c r="Q30" s="2">
        <f t="shared" si="51"/>
        <v>350</v>
      </c>
      <c r="R30" s="2">
        <f t="shared" si="51"/>
        <v>196</v>
      </c>
      <c r="S30" s="2">
        <f t="shared" si="51"/>
        <v>135</v>
      </c>
      <c r="T30" s="2">
        <f t="shared" si="51"/>
        <v>119</v>
      </c>
      <c r="U30" s="2">
        <f t="shared" si="51"/>
        <v>0</v>
      </c>
      <c r="W30" s="2">
        <f t="shared" si="52"/>
        <v>250</v>
      </c>
      <c r="X30" s="2">
        <f t="shared" si="52"/>
        <v>140</v>
      </c>
      <c r="Y30" s="2">
        <f t="shared" si="52"/>
        <v>96.666666666666657</v>
      </c>
      <c r="Z30" s="2">
        <f t="shared" si="52"/>
        <v>85</v>
      </c>
      <c r="AA30" s="2">
        <f t="shared" si="52"/>
        <v>0</v>
      </c>
    </row>
    <row r="31" spans="1:27">
      <c r="E31" s="2"/>
      <c r="F31" s="2"/>
      <c r="G31" s="2"/>
      <c r="H31" s="2"/>
      <c r="I31" s="2"/>
      <c r="K31" s="11"/>
      <c r="L31" s="10"/>
      <c r="M31" s="10"/>
      <c r="N31" s="10"/>
      <c r="O31" s="10"/>
      <c r="Q31" s="2"/>
      <c r="R31" s="2"/>
      <c r="S31" s="2"/>
      <c r="T31" s="2"/>
      <c r="U31" s="2"/>
      <c r="W31" s="2"/>
      <c r="X31" s="2"/>
      <c r="Y31" s="2"/>
      <c r="Z31" s="2"/>
      <c r="AA31" s="2"/>
    </row>
    <row r="32" spans="1:27">
      <c r="E32" s="2"/>
      <c r="F32" s="2"/>
      <c r="G32" s="2"/>
      <c r="H32" s="2"/>
      <c r="I32" s="2"/>
      <c r="K32" s="11"/>
      <c r="L32" s="10"/>
      <c r="M32" s="10"/>
      <c r="N32" s="10"/>
      <c r="O32" s="10"/>
      <c r="Q32" s="2"/>
      <c r="R32" s="2"/>
      <c r="S32" s="2"/>
      <c r="T32" s="2"/>
      <c r="U32" s="2"/>
      <c r="W32" s="2"/>
      <c r="X32" s="2"/>
      <c r="Y32" s="2"/>
      <c r="Z32" s="2"/>
      <c r="AA32" s="2"/>
    </row>
    <row r="33" spans="1:27">
      <c r="A33" s="3" t="s">
        <v>20</v>
      </c>
      <c r="B33" t="s">
        <v>26</v>
      </c>
      <c r="C33" s="7"/>
      <c r="D33" s="6" t="s">
        <v>22</v>
      </c>
      <c r="E33" s="2">
        <f t="shared" ref="E33:E40" si="58">ROUNDUP(K33*1.4,0)</f>
        <v>987</v>
      </c>
      <c r="F33" s="2">
        <f t="shared" ref="F33:F40" si="59">ROUNDUP(L33*1.4,0)</f>
        <v>707</v>
      </c>
      <c r="G33" s="2">
        <f t="shared" ref="G33:G40" si="60">ROUNDUP(M33*1.4,0)</f>
        <v>598</v>
      </c>
      <c r="H33" s="2">
        <f t="shared" ref="H33:H40" si="61">ROUNDUP(N33*1.4,0)</f>
        <v>543</v>
      </c>
      <c r="I33" s="2">
        <f t="shared" ref="I33:I40" si="62">ROUNDUP(O33*1.4,0)</f>
        <v>322</v>
      </c>
      <c r="J33" s="1"/>
      <c r="K33" s="11">
        <v>705</v>
      </c>
      <c r="L33" s="10">
        <v>505</v>
      </c>
      <c r="M33" s="10">
        <f>640*2/3</f>
        <v>426.66666666666669</v>
      </c>
      <c r="N33" s="10">
        <f>775*2/4</f>
        <v>387.5</v>
      </c>
      <c r="O33" s="10">
        <v>230</v>
      </c>
      <c r="P33" s="1"/>
    </row>
    <row r="34" spans="1:27">
      <c r="A34" s="3"/>
      <c r="C34" s="7"/>
      <c r="D34" s="6" t="s">
        <v>23</v>
      </c>
      <c r="E34" s="2">
        <f t="shared" si="58"/>
        <v>1043</v>
      </c>
      <c r="F34" s="2">
        <f t="shared" si="59"/>
        <v>735</v>
      </c>
      <c r="G34" s="2">
        <f t="shared" si="60"/>
        <v>616</v>
      </c>
      <c r="H34" s="2">
        <f t="shared" si="61"/>
        <v>557</v>
      </c>
      <c r="I34" s="2">
        <f t="shared" si="62"/>
        <v>322</v>
      </c>
      <c r="J34" s="1"/>
      <c r="K34" s="11">
        <v>745</v>
      </c>
      <c r="L34" s="10">
        <v>525</v>
      </c>
      <c r="M34" s="10">
        <f>660*2/3</f>
        <v>440</v>
      </c>
      <c r="N34" s="10">
        <f>795*2/4</f>
        <v>397.5</v>
      </c>
      <c r="O34" s="10">
        <v>230</v>
      </c>
      <c r="P34" s="1"/>
    </row>
    <row r="35" spans="1:27">
      <c r="A35" s="4" t="s">
        <v>11</v>
      </c>
      <c r="B35" t="s">
        <v>26</v>
      </c>
      <c r="C35" s="7"/>
      <c r="D35" s="6" t="s">
        <v>22</v>
      </c>
      <c r="E35" s="2">
        <f t="shared" si="58"/>
        <v>1043</v>
      </c>
      <c r="F35" s="2">
        <f t="shared" si="59"/>
        <v>735</v>
      </c>
      <c r="G35" s="2">
        <f t="shared" si="60"/>
        <v>616</v>
      </c>
      <c r="H35" s="2">
        <f t="shared" si="61"/>
        <v>557</v>
      </c>
      <c r="I35" s="2">
        <f t="shared" si="62"/>
        <v>322</v>
      </c>
      <c r="J35" s="1"/>
      <c r="K35" s="11">
        <v>745</v>
      </c>
      <c r="L35" s="10">
        <v>525</v>
      </c>
      <c r="M35" s="10">
        <f>660*2/3</f>
        <v>440</v>
      </c>
      <c r="N35" s="12">
        <f>795*2/4</f>
        <v>397.5</v>
      </c>
      <c r="O35" s="10">
        <v>230</v>
      </c>
      <c r="P35" s="1"/>
      <c r="Q35" s="2">
        <f t="shared" ref="Q35:Q36" si="63">+E35-E33</f>
        <v>56</v>
      </c>
      <c r="R35" s="2">
        <f t="shared" ref="R35:R36" si="64">+F35-F33</f>
        <v>28</v>
      </c>
      <c r="S35" s="2">
        <f t="shared" ref="S35:S36" si="65">+G35-G33</f>
        <v>18</v>
      </c>
      <c r="T35" s="2">
        <f t="shared" ref="T35:T36" si="66">+H35-H33</f>
        <v>14</v>
      </c>
      <c r="U35" s="2">
        <f t="shared" ref="U35:U36" si="67">+I35-I33</f>
        <v>0</v>
      </c>
      <c r="W35" s="2">
        <f t="shared" ref="W35:W36" si="68">+K35-K33</f>
        <v>40</v>
      </c>
      <c r="X35" s="2">
        <f t="shared" ref="X35:X36" si="69">+L35-L33</f>
        <v>20</v>
      </c>
      <c r="Y35" s="2">
        <f t="shared" ref="Y35:Y36" si="70">+M35-M33</f>
        <v>13.333333333333314</v>
      </c>
      <c r="Z35" s="2">
        <f t="shared" ref="Z35:Z36" si="71">+N35-N33</f>
        <v>10</v>
      </c>
      <c r="AA35" s="2">
        <f t="shared" ref="AA35:AA36" si="72">+O35-O33</f>
        <v>0</v>
      </c>
    </row>
    <row r="36" spans="1:27">
      <c r="A36" s="4"/>
      <c r="C36" s="7"/>
      <c r="D36" s="6" t="s">
        <v>23</v>
      </c>
      <c r="E36" s="2">
        <f t="shared" si="58"/>
        <v>1113</v>
      </c>
      <c r="F36" s="2">
        <f t="shared" si="59"/>
        <v>791</v>
      </c>
      <c r="G36" s="2">
        <f t="shared" si="60"/>
        <v>686</v>
      </c>
      <c r="H36" s="2" t="e">
        <f t="shared" si="61"/>
        <v>#VALUE!</v>
      </c>
      <c r="I36" s="2">
        <f t="shared" si="62"/>
        <v>322</v>
      </c>
      <c r="J36" s="1"/>
      <c r="K36" s="11">
        <v>795</v>
      </c>
      <c r="L36" s="10">
        <v>565</v>
      </c>
      <c r="M36" s="10">
        <f>735*2/3</f>
        <v>490</v>
      </c>
      <c r="N36" s="10" t="s">
        <v>24</v>
      </c>
      <c r="O36" s="10">
        <v>230</v>
      </c>
      <c r="P36" s="1"/>
      <c r="Q36" s="2">
        <f t="shared" si="63"/>
        <v>70</v>
      </c>
      <c r="R36" s="2">
        <f t="shared" si="64"/>
        <v>56</v>
      </c>
      <c r="S36" s="2">
        <f t="shared" si="65"/>
        <v>70</v>
      </c>
      <c r="T36" s="2" t="e">
        <f t="shared" si="66"/>
        <v>#VALUE!</v>
      </c>
      <c r="U36" s="2">
        <f t="shared" si="67"/>
        <v>0</v>
      </c>
      <c r="W36" s="2">
        <f t="shared" si="68"/>
        <v>50</v>
      </c>
      <c r="X36" s="2">
        <f t="shared" si="69"/>
        <v>40</v>
      </c>
      <c r="Y36" s="2">
        <f t="shared" si="70"/>
        <v>50</v>
      </c>
      <c r="Z36" s="2" t="e">
        <f t="shared" si="71"/>
        <v>#VALUE!</v>
      </c>
      <c r="AA36" s="2">
        <f t="shared" si="72"/>
        <v>0</v>
      </c>
    </row>
    <row r="37" spans="1:27">
      <c r="A37" s="4" t="s">
        <v>12</v>
      </c>
      <c r="B37" t="s">
        <v>26</v>
      </c>
      <c r="C37" s="7"/>
      <c r="D37" s="6" t="s">
        <v>22</v>
      </c>
      <c r="E37" s="2">
        <f t="shared" si="58"/>
        <v>1071</v>
      </c>
      <c r="F37" s="2">
        <f t="shared" si="59"/>
        <v>791</v>
      </c>
      <c r="G37" s="2">
        <f t="shared" si="60"/>
        <v>686</v>
      </c>
      <c r="H37" s="2">
        <f t="shared" si="61"/>
        <v>634</v>
      </c>
      <c r="I37" s="2">
        <f t="shared" si="62"/>
        <v>322</v>
      </c>
      <c r="J37" s="1"/>
      <c r="K37" s="11">
        <v>765</v>
      </c>
      <c r="L37" s="10">
        <v>565</v>
      </c>
      <c r="M37" s="10">
        <f>735*2/3</f>
        <v>490</v>
      </c>
      <c r="N37" s="10">
        <f>905*2/4</f>
        <v>452.5</v>
      </c>
      <c r="O37" s="10">
        <v>230</v>
      </c>
      <c r="P37" s="1"/>
      <c r="Q37" s="2">
        <f t="shared" ref="Q37:Q38" si="73">+E37-E33</f>
        <v>84</v>
      </c>
      <c r="R37" s="2">
        <f t="shared" ref="R37:R38" si="74">+F37-F33</f>
        <v>84</v>
      </c>
      <c r="S37" s="2">
        <f t="shared" ref="S37:S38" si="75">+G37-G33</f>
        <v>88</v>
      </c>
      <c r="T37" s="2">
        <f t="shared" ref="T37:T38" si="76">+H37-H33</f>
        <v>91</v>
      </c>
      <c r="U37" s="2">
        <f t="shared" ref="U37:U38" si="77">+I37-I33</f>
        <v>0</v>
      </c>
      <c r="W37" s="2">
        <f t="shared" ref="W37:W38" si="78">+K37-K33</f>
        <v>60</v>
      </c>
      <c r="X37" s="2">
        <f t="shared" ref="X37:X38" si="79">+L37-L33</f>
        <v>60</v>
      </c>
      <c r="Y37" s="2">
        <f t="shared" ref="Y37:Y38" si="80">+M37-M33</f>
        <v>63.333333333333314</v>
      </c>
      <c r="Z37" s="2">
        <f t="shared" ref="Z37:Z38" si="81">+N37-N33</f>
        <v>65</v>
      </c>
      <c r="AA37" s="2">
        <f t="shared" ref="AA37:AA38" si="82">+O37-O33</f>
        <v>0</v>
      </c>
    </row>
    <row r="38" spans="1:27">
      <c r="A38" s="4"/>
      <c r="C38" s="7"/>
      <c r="D38" s="6" t="s">
        <v>23</v>
      </c>
      <c r="E38" s="2">
        <f t="shared" si="58"/>
        <v>1197</v>
      </c>
      <c r="F38" s="2">
        <f t="shared" si="59"/>
        <v>833</v>
      </c>
      <c r="G38" s="2">
        <f t="shared" si="60"/>
        <v>714</v>
      </c>
      <c r="H38" s="2">
        <f t="shared" si="61"/>
        <v>665</v>
      </c>
      <c r="I38" s="2">
        <f t="shared" si="62"/>
        <v>322</v>
      </c>
      <c r="J38" s="1"/>
      <c r="K38" s="11">
        <v>855</v>
      </c>
      <c r="L38" s="10">
        <v>595</v>
      </c>
      <c r="M38" s="10">
        <f>765*2/3</f>
        <v>510</v>
      </c>
      <c r="N38" s="10">
        <f>950*2/4</f>
        <v>475</v>
      </c>
      <c r="O38" s="10">
        <v>230</v>
      </c>
      <c r="P38" s="1"/>
      <c r="Q38" s="2">
        <f t="shared" si="73"/>
        <v>154</v>
      </c>
      <c r="R38" s="2">
        <f t="shared" si="74"/>
        <v>98</v>
      </c>
      <c r="S38" s="2">
        <f t="shared" si="75"/>
        <v>98</v>
      </c>
      <c r="T38" s="2">
        <f t="shared" si="76"/>
        <v>108</v>
      </c>
      <c r="U38" s="2">
        <f t="shared" si="77"/>
        <v>0</v>
      </c>
      <c r="W38" s="2">
        <f t="shared" si="78"/>
        <v>110</v>
      </c>
      <c r="X38" s="2">
        <f t="shared" si="79"/>
        <v>70</v>
      </c>
      <c r="Y38" s="2">
        <f t="shared" si="80"/>
        <v>70</v>
      </c>
      <c r="Z38" s="2">
        <f t="shared" si="81"/>
        <v>77.5</v>
      </c>
      <c r="AA38" s="2">
        <f t="shared" si="82"/>
        <v>0</v>
      </c>
    </row>
    <row r="39" spans="1:27">
      <c r="A39" s="4" t="s">
        <v>13</v>
      </c>
      <c r="B39" t="s">
        <v>26</v>
      </c>
      <c r="C39" s="7"/>
      <c r="D39" s="6" t="s">
        <v>22</v>
      </c>
      <c r="E39" s="2">
        <f t="shared" si="58"/>
        <v>1113</v>
      </c>
      <c r="F39" s="2">
        <f t="shared" si="59"/>
        <v>791</v>
      </c>
      <c r="G39" s="2">
        <f t="shared" si="60"/>
        <v>686</v>
      </c>
      <c r="H39" s="2">
        <f t="shared" si="61"/>
        <v>644</v>
      </c>
      <c r="I39" s="2">
        <f t="shared" si="62"/>
        <v>322</v>
      </c>
      <c r="J39" s="1"/>
      <c r="K39" s="11">
        <v>795</v>
      </c>
      <c r="L39" s="10">
        <v>565</v>
      </c>
      <c r="M39" s="10">
        <f>735*2/3</f>
        <v>490</v>
      </c>
      <c r="N39" s="10">
        <f>920*2/4</f>
        <v>460</v>
      </c>
      <c r="O39" s="10">
        <v>230</v>
      </c>
      <c r="P39" s="1"/>
      <c r="Q39" s="2">
        <f t="shared" ref="Q39:Q40" si="83">+E39-E33</f>
        <v>126</v>
      </c>
      <c r="R39" s="2">
        <f t="shared" ref="R39:R40" si="84">+F39-F33</f>
        <v>84</v>
      </c>
      <c r="S39" s="2">
        <f t="shared" ref="S39:S40" si="85">+G39-G33</f>
        <v>88</v>
      </c>
      <c r="T39" s="2">
        <f t="shared" ref="T39:T40" si="86">+H39-H33</f>
        <v>101</v>
      </c>
      <c r="U39" s="2">
        <f t="shared" ref="U39:U40" si="87">+I39-I33</f>
        <v>0</v>
      </c>
      <c r="W39" s="2">
        <f t="shared" ref="W39:W40" si="88">+K39-K33</f>
        <v>90</v>
      </c>
      <c r="X39" s="2">
        <f t="shared" ref="X39:X40" si="89">+L39-L33</f>
        <v>60</v>
      </c>
      <c r="Y39" s="2">
        <f t="shared" ref="Y39:Y40" si="90">+M39-M33</f>
        <v>63.333333333333314</v>
      </c>
      <c r="Z39" s="2">
        <f t="shared" ref="Z39:Z40" si="91">+N39-N33</f>
        <v>72.5</v>
      </c>
      <c r="AA39" s="2">
        <f t="shared" ref="AA39:AA40" si="92">+O39-O33</f>
        <v>0</v>
      </c>
    </row>
    <row r="40" spans="1:27">
      <c r="D40" s="6" t="s">
        <v>23</v>
      </c>
      <c r="E40" s="2">
        <f t="shared" si="58"/>
        <v>1393</v>
      </c>
      <c r="F40" s="2">
        <f t="shared" si="59"/>
        <v>896</v>
      </c>
      <c r="G40" s="2">
        <f t="shared" si="60"/>
        <v>738</v>
      </c>
      <c r="H40" s="2">
        <f t="shared" si="61"/>
        <v>690</v>
      </c>
      <c r="I40" s="2">
        <f t="shared" si="62"/>
        <v>322</v>
      </c>
      <c r="K40" s="11">
        <v>995</v>
      </c>
      <c r="L40" s="10">
        <v>640</v>
      </c>
      <c r="M40" s="10">
        <f>790*2/3</f>
        <v>526.66666666666663</v>
      </c>
      <c r="N40" s="10">
        <f>985*2/4</f>
        <v>492.5</v>
      </c>
      <c r="O40" s="10">
        <v>230</v>
      </c>
      <c r="Q40" s="2">
        <f t="shared" si="83"/>
        <v>350</v>
      </c>
      <c r="R40" s="2">
        <f t="shared" si="84"/>
        <v>161</v>
      </c>
      <c r="S40" s="2">
        <f t="shared" si="85"/>
        <v>122</v>
      </c>
      <c r="T40" s="2">
        <f t="shared" si="86"/>
        <v>133</v>
      </c>
      <c r="U40" s="2">
        <f t="shared" si="87"/>
        <v>0</v>
      </c>
      <c r="W40" s="2">
        <f t="shared" si="88"/>
        <v>250</v>
      </c>
      <c r="X40" s="2">
        <f t="shared" si="89"/>
        <v>115</v>
      </c>
      <c r="Y40" s="2">
        <f t="shared" si="90"/>
        <v>86.666666666666629</v>
      </c>
      <c r="Z40" s="2">
        <f t="shared" si="91"/>
        <v>95</v>
      </c>
      <c r="AA40" s="2">
        <f t="shared" si="92"/>
        <v>0</v>
      </c>
    </row>
    <row r="41" spans="1:27">
      <c r="E41" s="2"/>
      <c r="F41" s="2"/>
      <c r="G41" s="2"/>
      <c r="H41" s="2"/>
      <c r="I41" s="2"/>
      <c r="K41" s="11"/>
      <c r="L41" s="10"/>
      <c r="M41" s="10"/>
      <c r="N41" s="10"/>
      <c r="O41" s="10"/>
      <c r="Q41" s="2"/>
      <c r="R41" s="2"/>
      <c r="S41" s="2"/>
      <c r="T41" s="2"/>
      <c r="U41" s="2"/>
      <c r="W41" s="2"/>
      <c r="X41" s="2"/>
      <c r="Y41" s="2"/>
      <c r="Z41" s="2"/>
      <c r="AA41" s="2"/>
    </row>
    <row r="42" spans="1:27">
      <c r="E42" s="2"/>
      <c r="F42" s="2"/>
      <c r="G42" s="2"/>
      <c r="H42" s="2"/>
      <c r="I42" s="2"/>
      <c r="K42" s="9"/>
      <c r="L42" s="10"/>
      <c r="M42" s="10"/>
      <c r="N42" s="10"/>
      <c r="O42" s="10"/>
    </row>
    <row r="43" spans="1:27">
      <c r="A43" s="3" t="s">
        <v>20</v>
      </c>
      <c r="B43" t="s">
        <v>10</v>
      </c>
      <c r="C43" s="7">
        <v>3259</v>
      </c>
      <c r="D43" s="6" t="s">
        <v>22</v>
      </c>
      <c r="E43" s="2">
        <f t="shared" ref="E43:I43" si="93">ROUNDUP(K43*1.4,0)</f>
        <v>1218</v>
      </c>
      <c r="F43" s="2">
        <f t="shared" si="93"/>
        <v>833</v>
      </c>
      <c r="G43" s="2">
        <f t="shared" si="93"/>
        <v>719</v>
      </c>
      <c r="H43" s="2">
        <f t="shared" si="93"/>
        <v>658</v>
      </c>
      <c r="I43" s="2">
        <f t="shared" si="93"/>
        <v>427</v>
      </c>
      <c r="J43" s="1"/>
      <c r="K43" s="11">
        <v>870</v>
      </c>
      <c r="L43" s="10">
        <v>595</v>
      </c>
      <c r="M43" s="10">
        <f>770*2/3</f>
        <v>513.33333333333337</v>
      </c>
      <c r="N43" s="10">
        <f>940*2/4</f>
        <v>470</v>
      </c>
      <c r="O43" s="10">
        <v>305</v>
      </c>
      <c r="P43" s="1"/>
    </row>
    <row r="44" spans="1:27">
      <c r="A44" s="3"/>
      <c r="C44" s="7"/>
      <c r="D44" s="6" t="s">
        <v>23</v>
      </c>
      <c r="E44" s="2">
        <f t="shared" ref="E44:E49" si="94">ROUNDUP(K44*1.4,0)</f>
        <v>1288</v>
      </c>
      <c r="F44" s="2">
        <f t="shared" ref="F44:F49" si="95">ROUNDUP(L44*1.4,0)</f>
        <v>882</v>
      </c>
      <c r="G44" s="2">
        <f t="shared" ref="G44:G49" si="96">ROUNDUP(M44*1.4,0)</f>
        <v>742</v>
      </c>
      <c r="H44" s="2">
        <f t="shared" ref="H44:H49" si="97">ROUNDUP(N44*1.4,0)</f>
        <v>676</v>
      </c>
      <c r="I44" s="2">
        <f t="shared" ref="I44:I49" si="98">ROUNDUP(O44*1.4,0)</f>
        <v>427</v>
      </c>
      <c r="J44" s="1"/>
      <c r="K44" s="11">
        <v>920</v>
      </c>
      <c r="L44" s="10">
        <v>630</v>
      </c>
      <c r="M44" s="10">
        <f>795*2/3</f>
        <v>530</v>
      </c>
      <c r="N44" s="10">
        <f>965*2/4</f>
        <v>482.5</v>
      </c>
      <c r="O44" s="10">
        <v>305</v>
      </c>
      <c r="P44" s="1"/>
    </row>
    <row r="45" spans="1:27">
      <c r="A45" s="4" t="s">
        <v>11</v>
      </c>
      <c r="B45" t="s">
        <v>10</v>
      </c>
      <c r="C45" s="7"/>
      <c r="D45" s="6" t="s">
        <v>22</v>
      </c>
      <c r="E45" s="2">
        <f t="shared" si="94"/>
        <v>1288</v>
      </c>
      <c r="F45" s="2">
        <f t="shared" si="95"/>
        <v>868</v>
      </c>
      <c r="G45" s="2">
        <f t="shared" si="96"/>
        <v>742</v>
      </c>
      <c r="H45" s="2">
        <f t="shared" si="97"/>
        <v>676</v>
      </c>
      <c r="I45" s="2">
        <f t="shared" si="98"/>
        <v>427</v>
      </c>
      <c r="J45" s="1"/>
      <c r="K45" s="11">
        <v>920</v>
      </c>
      <c r="L45" s="10">
        <v>620</v>
      </c>
      <c r="M45" s="10">
        <f>795*2/3</f>
        <v>530</v>
      </c>
      <c r="N45" s="13">
        <f>965*2/4</f>
        <v>482.5</v>
      </c>
      <c r="O45" s="10">
        <v>305</v>
      </c>
      <c r="P45" s="1"/>
      <c r="Q45" s="2">
        <f t="shared" ref="Q45:U46" si="99">+E45-E43</f>
        <v>70</v>
      </c>
      <c r="R45" s="2">
        <f t="shared" si="99"/>
        <v>35</v>
      </c>
      <c r="S45" s="2">
        <f t="shared" si="99"/>
        <v>23</v>
      </c>
      <c r="T45" s="2">
        <f t="shared" si="99"/>
        <v>18</v>
      </c>
      <c r="U45" s="2">
        <f t="shared" si="99"/>
        <v>0</v>
      </c>
      <c r="W45" s="2">
        <f t="shared" ref="W45:AA46" si="100">+K45-K43</f>
        <v>50</v>
      </c>
      <c r="X45" s="2">
        <f t="shared" si="100"/>
        <v>25</v>
      </c>
      <c r="Y45" s="2">
        <f t="shared" si="100"/>
        <v>16.666666666666629</v>
      </c>
      <c r="Z45" s="2">
        <f t="shared" si="100"/>
        <v>12.5</v>
      </c>
      <c r="AA45" s="2">
        <f t="shared" si="100"/>
        <v>0</v>
      </c>
    </row>
    <row r="46" spans="1:27">
      <c r="A46" s="4"/>
      <c r="C46" s="7"/>
      <c r="D46" s="6" t="s">
        <v>23</v>
      </c>
      <c r="E46" s="2">
        <f t="shared" si="94"/>
        <v>1379</v>
      </c>
      <c r="F46" s="2">
        <f t="shared" si="95"/>
        <v>952</v>
      </c>
      <c r="G46" s="2">
        <f t="shared" si="96"/>
        <v>831</v>
      </c>
      <c r="H46" s="2" t="e">
        <f t="shared" si="97"/>
        <v>#VALUE!</v>
      </c>
      <c r="I46" s="2">
        <f t="shared" si="98"/>
        <v>427</v>
      </c>
      <c r="J46" s="1"/>
      <c r="K46" s="11">
        <v>985</v>
      </c>
      <c r="L46" s="10">
        <v>680</v>
      </c>
      <c r="M46" s="10">
        <f>890*2/3</f>
        <v>593.33333333333337</v>
      </c>
      <c r="N46" s="10" t="s">
        <v>24</v>
      </c>
      <c r="O46" s="10">
        <v>305</v>
      </c>
      <c r="P46" s="1"/>
      <c r="Q46" s="2">
        <f t="shared" si="99"/>
        <v>91</v>
      </c>
      <c r="R46" s="2">
        <f t="shared" si="99"/>
        <v>70</v>
      </c>
      <c r="S46" s="2">
        <f t="shared" si="99"/>
        <v>89</v>
      </c>
      <c r="T46" s="2" t="e">
        <f t="shared" si="99"/>
        <v>#VALUE!</v>
      </c>
      <c r="U46" s="2">
        <f t="shared" si="99"/>
        <v>0</v>
      </c>
      <c r="W46" s="2">
        <f t="shared" si="100"/>
        <v>65</v>
      </c>
      <c r="X46" s="2">
        <f t="shared" si="100"/>
        <v>50</v>
      </c>
      <c r="Y46" s="2">
        <f t="shared" si="100"/>
        <v>63.333333333333371</v>
      </c>
      <c r="Z46" s="2" t="e">
        <f t="shared" si="100"/>
        <v>#VALUE!</v>
      </c>
      <c r="AA46" s="2">
        <f t="shared" si="100"/>
        <v>0</v>
      </c>
    </row>
    <row r="47" spans="1:27">
      <c r="A47" s="4" t="s">
        <v>12</v>
      </c>
      <c r="B47" t="s">
        <v>10</v>
      </c>
      <c r="C47" s="7"/>
      <c r="D47" s="6" t="s">
        <v>22</v>
      </c>
      <c r="E47" s="2">
        <f t="shared" si="94"/>
        <v>1323</v>
      </c>
      <c r="F47" s="2">
        <f t="shared" si="95"/>
        <v>889</v>
      </c>
      <c r="G47" s="2">
        <f t="shared" si="96"/>
        <v>817</v>
      </c>
      <c r="H47" s="2">
        <f t="shared" si="97"/>
        <v>774</v>
      </c>
      <c r="I47" s="2">
        <f t="shared" si="98"/>
        <v>427</v>
      </c>
      <c r="J47" s="1"/>
      <c r="K47" s="11">
        <v>945</v>
      </c>
      <c r="L47" s="10">
        <v>635</v>
      </c>
      <c r="M47" s="10">
        <f>875*2/3</f>
        <v>583.33333333333337</v>
      </c>
      <c r="N47" s="10">
        <f>1105*2/4</f>
        <v>552.5</v>
      </c>
      <c r="O47" s="10">
        <v>305</v>
      </c>
      <c r="P47" s="1"/>
      <c r="Q47" s="2">
        <f t="shared" ref="Q47:U48" si="101">+E47-E43</f>
        <v>105</v>
      </c>
      <c r="R47" s="2">
        <f>+F47-F43</f>
        <v>56</v>
      </c>
      <c r="S47" s="2">
        <f t="shared" si="101"/>
        <v>98</v>
      </c>
      <c r="T47" s="2">
        <f t="shared" si="101"/>
        <v>116</v>
      </c>
      <c r="U47" s="2">
        <f t="shared" si="101"/>
        <v>0</v>
      </c>
      <c r="W47" s="2">
        <f t="shared" ref="W47:AA48" si="102">+K47-K43</f>
        <v>75</v>
      </c>
      <c r="X47" s="2">
        <f t="shared" si="102"/>
        <v>40</v>
      </c>
      <c r="Y47" s="2">
        <f t="shared" si="102"/>
        <v>70</v>
      </c>
      <c r="Z47" s="2">
        <f t="shared" si="102"/>
        <v>82.5</v>
      </c>
      <c r="AA47" s="2">
        <f t="shared" si="102"/>
        <v>0</v>
      </c>
    </row>
    <row r="48" spans="1:27">
      <c r="A48" s="4"/>
      <c r="C48" s="7"/>
      <c r="D48" s="6" t="s">
        <v>23</v>
      </c>
      <c r="E48" s="2">
        <f t="shared" si="94"/>
        <v>1484</v>
      </c>
      <c r="F48" s="2">
        <f t="shared" si="95"/>
        <v>1008</v>
      </c>
      <c r="G48" s="2">
        <f t="shared" si="96"/>
        <v>868</v>
      </c>
      <c r="H48" s="2">
        <f t="shared" si="97"/>
        <v>812</v>
      </c>
      <c r="I48" s="2">
        <f t="shared" si="98"/>
        <v>427</v>
      </c>
      <c r="J48" s="1"/>
      <c r="K48" s="11">
        <v>1060</v>
      </c>
      <c r="L48" s="10">
        <v>720</v>
      </c>
      <c r="M48" s="10">
        <f>930*2/3</f>
        <v>620</v>
      </c>
      <c r="N48" s="10">
        <f>1160*2/4</f>
        <v>580</v>
      </c>
      <c r="O48" s="10">
        <v>305</v>
      </c>
      <c r="P48" s="1"/>
      <c r="Q48" s="2">
        <f t="shared" si="101"/>
        <v>196</v>
      </c>
      <c r="R48" s="2">
        <f t="shared" si="101"/>
        <v>126</v>
      </c>
      <c r="S48" s="2">
        <f t="shared" si="101"/>
        <v>126</v>
      </c>
      <c r="T48" s="2">
        <f t="shared" si="101"/>
        <v>136</v>
      </c>
      <c r="U48" s="2">
        <f t="shared" si="101"/>
        <v>0</v>
      </c>
      <c r="W48" s="2">
        <f t="shared" si="102"/>
        <v>140</v>
      </c>
      <c r="X48" s="2">
        <f t="shared" si="102"/>
        <v>90</v>
      </c>
      <c r="Y48" s="2">
        <f t="shared" si="102"/>
        <v>90</v>
      </c>
      <c r="Z48" s="2">
        <f t="shared" si="102"/>
        <v>97.5</v>
      </c>
      <c r="AA48" s="2">
        <f t="shared" si="102"/>
        <v>0</v>
      </c>
    </row>
    <row r="49" spans="1:27">
      <c r="A49" s="4" t="s">
        <v>13</v>
      </c>
      <c r="B49" t="s">
        <v>10</v>
      </c>
      <c r="C49" s="7"/>
      <c r="D49" s="6" t="s">
        <v>22</v>
      </c>
      <c r="E49" s="2">
        <f t="shared" si="94"/>
        <v>1379</v>
      </c>
      <c r="F49" s="2">
        <f t="shared" si="95"/>
        <v>945</v>
      </c>
      <c r="G49" s="2">
        <f t="shared" si="96"/>
        <v>831</v>
      </c>
      <c r="H49" s="2">
        <f t="shared" si="97"/>
        <v>784</v>
      </c>
      <c r="I49" s="2">
        <f t="shared" si="98"/>
        <v>427</v>
      </c>
      <c r="J49" s="1"/>
      <c r="K49" s="11">
        <v>985</v>
      </c>
      <c r="L49" s="10">
        <v>675</v>
      </c>
      <c r="M49" s="10">
        <f>890*2/3</f>
        <v>593.33333333333337</v>
      </c>
      <c r="N49" s="10">
        <f>1120*2/4</f>
        <v>560</v>
      </c>
      <c r="O49" s="10">
        <v>305</v>
      </c>
      <c r="P49" s="1"/>
      <c r="Q49" s="2">
        <f t="shared" ref="Q49:U50" si="103">+E49-E43</f>
        <v>161</v>
      </c>
      <c r="R49" s="2">
        <f t="shared" si="103"/>
        <v>112</v>
      </c>
      <c r="S49" s="2">
        <f t="shared" si="103"/>
        <v>112</v>
      </c>
      <c r="T49" s="2">
        <f t="shared" si="103"/>
        <v>126</v>
      </c>
      <c r="U49" s="2">
        <f t="shared" si="103"/>
        <v>0</v>
      </c>
      <c r="W49" s="2">
        <f t="shared" ref="W49:AA50" si="104">+K49-K43</f>
        <v>115</v>
      </c>
      <c r="X49" s="2">
        <f t="shared" si="104"/>
        <v>80</v>
      </c>
      <c r="Y49" s="2">
        <f t="shared" si="104"/>
        <v>80</v>
      </c>
      <c r="Z49" s="2">
        <f t="shared" si="104"/>
        <v>90</v>
      </c>
      <c r="AA49" s="2">
        <f t="shared" si="104"/>
        <v>0</v>
      </c>
    </row>
    <row r="50" spans="1:27">
      <c r="D50" s="6" t="s">
        <v>23</v>
      </c>
      <c r="E50" s="2">
        <f t="shared" ref="E50" si="105">ROUNDUP(K50*1.4,0)</f>
        <v>1729</v>
      </c>
      <c r="F50" s="2">
        <f t="shared" ref="F50" si="106">ROUNDUP(L50*1.4,0)</f>
        <v>1120</v>
      </c>
      <c r="G50" s="2">
        <f t="shared" ref="G50" si="107">ROUNDUP(M50*1.4,0)</f>
        <v>901</v>
      </c>
      <c r="H50" s="2">
        <f t="shared" ref="H50" si="108">ROUNDUP(N50*1.4,0)</f>
        <v>837</v>
      </c>
      <c r="I50" s="2">
        <f t="shared" ref="I50" si="109">ROUNDUP(O50*1.4,0)</f>
        <v>427</v>
      </c>
      <c r="K50" s="11">
        <v>1235</v>
      </c>
      <c r="L50" s="10">
        <v>800</v>
      </c>
      <c r="M50" s="10">
        <f>965*2/3</f>
        <v>643.33333333333337</v>
      </c>
      <c r="N50" s="10">
        <f>1195*2/4</f>
        <v>597.5</v>
      </c>
      <c r="O50" s="10">
        <v>305</v>
      </c>
      <c r="Q50" s="2">
        <f t="shared" si="103"/>
        <v>441</v>
      </c>
      <c r="R50" s="2">
        <f t="shared" si="103"/>
        <v>238</v>
      </c>
      <c r="S50" s="2">
        <f t="shared" si="103"/>
        <v>159</v>
      </c>
      <c r="T50" s="2">
        <f t="shared" si="103"/>
        <v>161</v>
      </c>
      <c r="U50" s="2">
        <f t="shared" si="103"/>
        <v>0</v>
      </c>
      <c r="W50" s="2">
        <f t="shared" si="104"/>
        <v>315</v>
      </c>
      <c r="X50" s="2">
        <f t="shared" si="104"/>
        <v>170</v>
      </c>
      <c r="Y50" s="2">
        <f t="shared" si="104"/>
        <v>113.33333333333337</v>
      </c>
      <c r="Z50" s="2">
        <f t="shared" si="104"/>
        <v>115</v>
      </c>
      <c r="AA50" s="2">
        <f t="shared" si="104"/>
        <v>0</v>
      </c>
    </row>
    <row r="51" spans="1:27">
      <c r="E51" s="2"/>
      <c r="F51" s="2"/>
      <c r="G51" s="2"/>
      <c r="H51" s="2"/>
      <c r="I51" s="2"/>
      <c r="K51" s="11"/>
      <c r="L51" s="10"/>
      <c r="M51" s="10"/>
      <c r="N51" s="10"/>
      <c r="O51" s="10"/>
      <c r="Q51" s="2"/>
      <c r="R51" s="2"/>
      <c r="S51" s="2"/>
      <c r="T51" s="2"/>
      <c r="U51" s="2"/>
      <c r="W51" s="2"/>
      <c r="X51" s="2"/>
      <c r="Y51" s="2"/>
      <c r="Z51" s="2"/>
      <c r="AA51" s="2"/>
    </row>
    <row r="52" spans="1:27">
      <c r="E52" s="2"/>
      <c r="F52" s="2"/>
      <c r="G52" s="2"/>
      <c r="H52" s="2"/>
      <c r="I52" s="2"/>
      <c r="K52" s="11"/>
      <c r="L52" s="10"/>
      <c r="M52" s="10"/>
      <c r="N52" s="10"/>
      <c r="O52" s="10"/>
      <c r="Q52" s="2"/>
      <c r="R52" s="2"/>
      <c r="S52" s="2"/>
      <c r="T52" s="2"/>
      <c r="U52" s="2"/>
      <c r="W52" s="2"/>
      <c r="X52" s="2"/>
      <c r="Y52" s="2"/>
      <c r="Z52" s="2"/>
      <c r="AA52" s="2"/>
    </row>
    <row r="53" spans="1:27">
      <c r="A53" s="3" t="s">
        <v>20</v>
      </c>
      <c r="B53" t="s">
        <v>27</v>
      </c>
      <c r="C53" s="7"/>
      <c r="D53" s="6" t="s">
        <v>22</v>
      </c>
      <c r="E53" s="2">
        <f t="shared" ref="E53:E60" si="110">ROUNDUP(K53*1.4,0)</f>
        <v>1358</v>
      </c>
      <c r="F53" s="2">
        <f t="shared" ref="F53:F60" si="111">ROUNDUP(L53*1.4,0)</f>
        <v>1001</v>
      </c>
      <c r="G53" s="2">
        <f t="shared" ref="G53:G60" si="112">ROUNDUP(M53*1.4,0)</f>
        <v>887</v>
      </c>
      <c r="H53" s="2">
        <f t="shared" ref="H53:H60" si="113">ROUNDUP(N53*1.4,0)</f>
        <v>833</v>
      </c>
      <c r="I53" s="2">
        <f t="shared" ref="I53:I60" si="114">ROUNDUP(O53*1.4,0)</f>
        <v>588</v>
      </c>
      <c r="J53" s="1"/>
      <c r="K53" s="11">
        <v>970</v>
      </c>
      <c r="L53" s="10">
        <v>715</v>
      </c>
      <c r="M53" s="10">
        <f>950*2/3</f>
        <v>633.33333333333337</v>
      </c>
      <c r="N53" s="10">
        <f>1190*2/4</f>
        <v>595</v>
      </c>
      <c r="O53" s="10">
        <v>420</v>
      </c>
      <c r="P53" s="1"/>
    </row>
    <row r="54" spans="1:27">
      <c r="A54" s="3"/>
      <c r="C54" s="7"/>
      <c r="D54" s="6" t="s">
        <v>23</v>
      </c>
      <c r="E54" s="2">
        <f t="shared" si="110"/>
        <v>1414</v>
      </c>
      <c r="F54" s="2">
        <f t="shared" si="111"/>
        <v>1036</v>
      </c>
      <c r="G54" s="2">
        <f t="shared" si="112"/>
        <v>906</v>
      </c>
      <c r="H54" s="2">
        <f t="shared" si="113"/>
        <v>847</v>
      </c>
      <c r="I54" s="2">
        <f t="shared" si="114"/>
        <v>588</v>
      </c>
      <c r="J54" s="1"/>
      <c r="K54" s="11">
        <v>1010</v>
      </c>
      <c r="L54" s="10">
        <v>740</v>
      </c>
      <c r="M54" s="10">
        <f>970*2/3</f>
        <v>646.66666666666663</v>
      </c>
      <c r="N54" s="10">
        <f>1210*2/4</f>
        <v>605</v>
      </c>
      <c r="O54" s="10">
        <v>420</v>
      </c>
      <c r="P54" s="1"/>
    </row>
    <row r="55" spans="1:27">
      <c r="A55" s="4" t="s">
        <v>11</v>
      </c>
      <c r="B55" t="s">
        <v>27</v>
      </c>
      <c r="C55" s="7"/>
      <c r="D55" s="6" t="s">
        <v>22</v>
      </c>
      <c r="E55" s="2">
        <f t="shared" si="110"/>
        <v>1414</v>
      </c>
      <c r="F55" s="2">
        <f t="shared" si="111"/>
        <v>1029</v>
      </c>
      <c r="G55" s="2">
        <f t="shared" si="112"/>
        <v>906</v>
      </c>
      <c r="H55" s="2">
        <f t="shared" si="113"/>
        <v>847</v>
      </c>
      <c r="I55" s="2">
        <f t="shared" si="114"/>
        <v>588</v>
      </c>
      <c r="J55" s="1"/>
      <c r="K55" s="11">
        <v>1010</v>
      </c>
      <c r="L55" s="10">
        <v>735</v>
      </c>
      <c r="M55" s="10">
        <f>970*2/3</f>
        <v>646.66666666666663</v>
      </c>
      <c r="N55" s="13">
        <f>1210*2/4</f>
        <v>605</v>
      </c>
      <c r="O55" s="10">
        <v>420</v>
      </c>
      <c r="P55" s="1"/>
      <c r="Q55" s="2">
        <f t="shared" ref="Q55:Q56" si="115">+E55-E53</f>
        <v>56</v>
      </c>
      <c r="R55" s="2">
        <f t="shared" ref="R55:R56" si="116">+F55-F53</f>
        <v>28</v>
      </c>
      <c r="S55" s="2">
        <f t="shared" ref="S55:S56" si="117">+G55-G53</f>
        <v>19</v>
      </c>
      <c r="T55" s="2">
        <f t="shared" ref="T55:T56" si="118">+H55-H53</f>
        <v>14</v>
      </c>
      <c r="U55" s="2">
        <f t="shared" ref="U55:U56" si="119">+I55-I53</f>
        <v>0</v>
      </c>
      <c r="W55" s="2">
        <f t="shared" ref="W55:W56" si="120">+K55-K53</f>
        <v>40</v>
      </c>
      <c r="X55" s="2">
        <f t="shared" ref="X55:X56" si="121">+L55-L53</f>
        <v>20</v>
      </c>
      <c r="Y55" s="2">
        <f t="shared" ref="Y55:Y56" si="122">+M55-M53</f>
        <v>13.333333333333258</v>
      </c>
      <c r="Z55" s="2">
        <f t="shared" ref="Z55:Z56" si="123">+N55-N53</f>
        <v>10</v>
      </c>
      <c r="AA55" s="2">
        <f t="shared" ref="AA55:AA56" si="124">+O55-O53</f>
        <v>0</v>
      </c>
    </row>
    <row r="56" spans="1:27">
      <c r="A56" s="4"/>
      <c r="C56" s="7"/>
      <c r="D56" s="6" t="s">
        <v>23</v>
      </c>
      <c r="E56" s="2">
        <f t="shared" si="110"/>
        <v>1484</v>
      </c>
      <c r="F56" s="2">
        <f t="shared" si="111"/>
        <v>1092</v>
      </c>
      <c r="G56" s="2">
        <f t="shared" si="112"/>
        <v>980</v>
      </c>
      <c r="H56" s="2" t="e">
        <f t="shared" si="113"/>
        <v>#VALUE!</v>
      </c>
      <c r="I56" s="2">
        <f t="shared" si="114"/>
        <v>588</v>
      </c>
      <c r="J56" s="1"/>
      <c r="K56" s="11">
        <v>1060</v>
      </c>
      <c r="L56" s="10">
        <v>780</v>
      </c>
      <c r="M56" s="10">
        <f>1050*2/3</f>
        <v>700</v>
      </c>
      <c r="N56" s="10" t="s">
        <v>24</v>
      </c>
      <c r="O56" s="10">
        <v>420</v>
      </c>
      <c r="P56" s="1"/>
      <c r="Q56" s="2">
        <f t="shared" si="115"/>
        <v>70</v>
      </c>
      <c r="R56" s="2">
        <f t="shared" si="116"/>
        <v>56</v>
      </c>
      <c r="S56" s="2">
        <f t="shared" si="117"/>
        <v>74</v>
      </c>
      <c r="T56" s="2" t="e">
        <f t="shared" si="118"/>
        <v>#VALUE!</v>
      </c>
      <c r="U56" s="2">
        <f t="shared" si="119"/>
        <v>0</v>
      </c>
      <c r="W56" s="2">
        <f t="shared" si="120"/>
        <v>50</v>
      </c>
      <c r="X56" s="2">
        <f t="shared" si="121"/>
        <v>40</v>
      </c>
      <c r="Y56" s="2">
        <f t="shared" si="122"/>
        <v>53.333333333333371</v>
      </c>
      <c r="Z56" s="2" t="e">
        <f t="shared" si="123"/>
        <v>#VALUE!</v>
      </c>
      <c r="AA56" s="2">
        <f t="shared" si="124"/>
        <v>0</v>
      </c>
    </row>
    <row r="57" spans="1:27">
      <c r="A57" s="4" t="s">
        <v>12</v>
      </c>
      <c r="B57" t="s">
        <v>27</v>
      </c>
      <c r="C57" s="7"/>
      <c r="D57" s="6" t="s">
        <v>22</v>
      </c>
      <c r="E57" s="2">
        <f t="shared" si="110"/>
        <v>1442</v>
      </c>
      <c r="F57" s="2">
        <f t="shared" si="111"/>
        <v>1043</v>
      </c>
      <c r="G57" s="2">
        <f t="shared" si="112"/>
        <v>966</v>
      </c>
      <c r="H57" s="2">
        <f t="shared" si="113"/>
        <v>931</v>
      </c>
      <c r="I57" s="2">
        <f t="shared" si="114"/>
        <v>588</v>
      </c>
      <c r="J57" s="1"/>
      <c r="K57" s="11">
        <v>1030</v>
      </c>
      <c r="L57" s="10">
        <v>745</v>
      </c>
      <c r="M57" s="10">
        <f>1035*2/3</f>
        <v>690</v>
      </c>
      <c r="N57" s="10">
        <f>1330*2/4</f>
        <v>665</v>
      </c>
      <c r="O57" s="10">
        <v>420</v>
      </c>
      <c r="P57" s="1"/>
      <c r="Q57" s="2">
        <f t="shared" ref="Q57:Q58" si="125">+E57-E53</f>
        <v>84</v>
      </c>
      <c r="R57" s="2">
        <f>+F57-F53</f>
        <v>42</v>
      </c>
      <c r="S57" s="2">
        <f t="shared" ref="S57:S58" si="126">+G57-G53</f>
        <v>79</v>
      </c>
      <c r="T57" s="2">
        <f t="shared" ref="T57:T58" si="127">+H57-H53</f>
        <v>98</v>
      </c>
      <c r="U57" s="2">
        <f t="shared" ref="U57:U58" si="128">+I57-I53</f>
        <v>0</v>
      </c>
      <c r="W57" s="2">
        <f t="shared" ref="W57:W58" si="129">+K57-K53</f>
        <v>60</v>
      </c>
      <c r="X57" s="2">
        <f t="shared" ref="X57:X58" si="130">+L57-L53</f>
        <v>30</v>
      </c>
      <c r="Y57" s="2">
        <f t="shared" ref="Y57:Y58" si="131">+M57-M53</f>
        <v>56.666666666666629</v>
      </c>
      <c r="Z57" s="2">
        <f t="shared" ref="Z57:Z58" si="132">+N57-N53</f>
        <v>70</v>
      </c>
      <c r="AA57" s="2">
        <f t="shared" ref="AA57:AA58" si="133">+O57-O53</f>
        <v>0</v>
      </c>
    </row>
    <row r="58" spans="1:27">
      <c r="A58" s="4"/>
      <c r="C58" s="7"/>
      <c r="D58" s="6" t="s">
        <v>23</v>
      </c>
      <c r="E58" s="2">
        <f t="shared" si="110"/>
        <v>1568</v>
      </c>
      <c r="F58" s="2">
        <f t="shared" si="111"/>
        <v>1134</v>
      </c>
      <c r="G58" s="2">
        <f t="shared" si="112"/>
        <v>1008</v>
      </c>
      <c r="H58" s="2">
        <f t="shared" si="113"/>
        <v>963</v>
      </c>
      <c r="I58" s="2">
        <f t="shared" si="114"/>
        <v>588</v>
      </c>
      <c r="J58" s="1"/>
      <c r="K58" s="11">
        <v>1120</v>
      </c>
      <c r="L58" s="10">
        <v>810</v>
      </c>
      <c r="M58" s="10">
        <f>1080*2/3</f>
        <v>720</v>
      </c>
      <c r="N58" s="10">
        <f>1375*2/4</f>
        <v>687.5</v>
      </c>
      <c r="O58" s="10">
        <v>420</v>
      </c>
      <c r="P58" s="1"/>
      <c r="Q58" s="2">
        <f t="shared" si="125"/>
        <v>154</v>
      </c>
      <c r="R58" s="2">
        <f t="shared" ref="R58" si="134">+F58-F54</f>
        <v>98</v>
      </c>
      <c r="S58" s="2">
        <f t="shared" si="126"/>
        <v>102</v>
      </c>
      <c r="T58" s="2">
        <f t="shared" si="127"/>
        <v>116</v>
      </c>
      <c r="U58" s="2">
        <f t="shared" si="128"/>
        <v>0</v>
      </c>
      <c r="W58" s="2">
        <f t="shared" si="129"/>
        <v>110</v>
      </c>
      <c r="X58" s="2">
        <f t="shared" si="130"/>
        <v>70</v>
      </c>
      <c r="Y58" s="2">
        <f t="shared" si="131"/>
        <v>73.333333333333371</v>
      </c>
      <c r="Z58" s="2">
        <f t="shared" si="132"/>
        <v>82.5</v>
      </c>
      <c r="AA58" s="2">
        <f t="shared" si="133"/>
        <v>0</v>
      </c>
    </row>
    <row r="59" spans="1:27">
      <c r="A59" s="4" t="s">
        <v>13</v>
      </c>
      <c r="B59" t="s">
        <v>27</v>
      </c>
      <c r="C59" s="7"/>
      <c r="D59" s="6" t="s">
        <v>22</v>
      </c>
      <c r="E59" s="2">
        <f t="shared" si="110"/>
        <v>1484</v>
      </c>
      <c r="F59" s="2">
        <f t="shared" si="111"/>
        <v>1085</v>
      </c>
      <c r="G59" s="2">
        <f t="shared" si="112"/>
        <v>980</v>
      </c>
      <c r="H59" s="2">
        <f t="shared" si="113"/>
        <v>942</v>
      </c>
      <c r="I59" s="2">
        <f t="shared" si="114"/>
        <v>588</v>
      </c>
      <c r="J59" s="1"/>
      <c r="K59" s="11">
        <v>1060</v>
      </c>
      <c r="L59" s="10">
        <v>775</v>
      </c>
      <c r="M59" s="10">
        <f>1050*2/3</f>
        <v>700</v>
      </c>
      <c r="N59" s="10">
        <f>1345*2/4</f>
        <v>672.5</v>
      </c>
      <c r="O59" s="10">
        <v>420</v>
      </c>
      <c r="P59" s="1"/>
      <c r="Q59" s="2">
        <f t="shared" ref="Q59:Q60" si="135">+E59-E53</f>
        <v>126</v>
      </c>
      <c r="R59" s="2">
        <f t="shared" ref="R59:R60" si="136">+F59-F53</f>
        <v>84</v>
      </c>
      <c r="S59" s="2">
        <f t="shared" ref="S59:S60" si="137">+G59-G53</f>
        <v>93</v>
      </c>
      <c r="T59" s="2">
        <f t="shared" ref="T59:T60" si="138">+H59-H53</f>
        <v>109</v>
      </c>
      <c r="U59" s="2">
        <f t="shared" ref="U59:U60" si="139">+I59-I53</f>
        <v>0</v>
      </c>
      <c r="W59" s="2">
        <f t="shared" ref="W59:W60" si="140">+K59-K53</f>
        <v>90</v>
      </c>
      <c r="X59" s="2">
        <f t="shared" ref="X59:X60" si="141">+L59-L53</f>
        <v>60</v>
      </c>
      <c r="Y59" s="2">
        <f t="shared" ref="Y59:Y60" si="142">+M59-M53</f>
        <v>66.666666666666629</v>
      </c>
      <c r="Z59" s="2">
        <f t="shared" ref="Z59:Z60" si="143">+N59-N53</f>
        <v>77.5</v>
      </c>
      <c r="AA59" s="2">
        <f t="shared" ref="AA59:AA60" si="144">+O59-O53</f>
        <v>0</v>
      </c>
    </row>
    <row r="60" spans="1:27">
      <c r="D60" s="6" t="s">
        <v>23</v>
      </c>
      <c r="E60" s="2">
        <f t="shared" si="110"/>
        <v>1764</v>
      </c>
      <c r="F60" s="2">
        <f t="shared" si="111"/>
        <v>1232</v>
      </c>
      <c r="G60" s="2">
        <f t="shared" si="112"/>
        <v>1036</v>
      </c>
      <c r="H60" s="2">
        <f t="shared" si="113"/>
        <v>987</v>
      </c>
      <c r="I60" s="2">
        <f t="shared" si="114"/>
        <v>588</v>
      </c>
      <c r="K60" s="11">
        <v>1260</v>
      </c>
      <c r="L60" s="10">
        <v>880</v>
      </c>
      <c r="M60" s="10">
        <f>1110*2/3</f>
        <v>740</v>
      </c>
      <c r="N60" s="10">
        <f>1410*2/4</f>
        <v>705</v>
      </c>
      <c r="O60" s="10">
        <v>420</v>
      </c>
      <c r="Q60" s="2">
        <f t="shared" si="135"/>
        <v>350</v>
      </c>
      <c r="R60" s="2">
        <f t="shared" si="136"/>
        <v>196</v>
      </c>
      <c r="S60" s="2">
        <f t="shared" si="137"/>
        <v>130</v>
      </c>
      <c r="T60" s="2">
        <f t="shared" si="138"/>
        <v>140</v>
      </c>
      <c r="U60" s="2">
        <f t="shared" si="139"/>
        <v>0</v>
      </c>
      <c r="W60" s="2">
        <f t="shared" si="140"/>
        <v>250</v>
      </c>
      <c r="X60" s="2">
        <f t="shared" si="141"/>
        <v>140</v>
      </c>
      <c r="Y60" s="2">
        <f t="shared" si="142"/>
        <v>93.333333333333371</v>
      </c>
      <c r="Z60" s="2">
        <f t="shared" si="143"/>
        <v>100</v>
      </c>
      <c r="AA60" s="2">
        <f t="shared" si="144"/>
        <v>0</v>
      </c>
    </row>
    <row r="61" spans="1:27">
      <c r="E61" s="2"/>
      <c r="F61" s="2"/>
      <c r="G61" s="2"/>
      <c r="H61" s="2"/>
      <c r="I61" s="2"/>
      <c r="K61" s="11"/>
      <c r="L61" s="10"/>
      <c r="M61" s="10"/>
      <c r="N61" s="10"/>
      <c r="O61" s="10"/>
      <c r="Q61" s="2"/>
      <c r="R61" s="2"/>
      <c r="S61" s="2"/>
      <c r="T61" s="2"/>
      <c r="U61" s="2"/>
      <c r="W61" s="2"/>
      <c r="X61" s="2"/>
      <c r="Y61" s="2"/>
      <c r="Z61" s="2"/>
      <c r="AA61" s="2"/>
    </row>
    <row r="62" spans="1:27" ht="18" customHeight="1">
      <c r="E62" s="2"/>
      <c r="F62" s="2"/>
      <c r="G62" s="2"/>
      <c r="H62" s="2"/>
      <c r="I62" s="2"/>
      <c r="K62" s="11"/>
      <c r="L62" s="10"/>
      <c r="M62" s="10"/>
      <c r="N62" s="10"/>
      <c r="O62" s="10"/>
      <c r="Q62" s="2"/>
      <c r="R62" s="2"/>
      <c r="S62" s="2"/>
      <c r="T62" s="2"/>
      <c r="U62" s="2"/>
      <c r="W62" s="2"/>
      <c r="X62" s="2"/>
      <c r="Y62" s="2"/>
      <c r="Z62" s="2"/>
      <c r="AA62" s="2"/>
    </row>
    <row r="63" spans="1:27">
      <c r="A63" s="3" t="s">
        <v>20</v>
      </c>
      <c r="B63" t="s">
        <v>28</v>
      </c>
      <c r="C63" s="7"/>
      <c r="D63" s="6" t="s">
        <v>22</v>
      </c>
      <c r="E63" s="2">
        <f t="shared" ref="E63:E70" si="145">ROUNDUP(K63*1.4,0)</f>
        <v>1519</v>
      </c>
      <c r="F63" s="2">
        <f t="shared" ref="F63:F70" si="146">ROUNDUP(L63*1.4,0)</f>
        <v>1078</v>
      </c>
      <c r="G63" s="2">
        <f t="shared" ref="G63:G70" si="147">ROUNDUP(M63*1.4,0)</f>
        <v>938</v>
      </c>
      <c r="H63" s="2">
        <f t="shared" ref="H63:H70" si="148">ROUNDUP(N63*1.4,0)</f>
        <v>868</v>
      </c>
      <c r="I63" s="2">
        <f t="shared" ref="I63:I70" si="149">ROUNDUP(O63*1.4,0)</f>
        <v>588</v>
      </c>
      <c r="J63" s="1"/>
      <c r="K63" s="11">
        <v>1085</v>
      </c>
      <c r="L63" s="10">
        <v>770</v>
      </c>
      <c r="M63" s="10">
        <f>1005*2/3</f>
        <v>670</v>
      </c>
      <c r="N63" s="10">
        <f>1240*2/4</f>
        <v>620</v>
      </c>
      <c r="O63" s="10">
        <v>420</v>
      </c>
      <c r="P63" s="1"/>
    </row>
    <row r="64" spans="1:27">
      <c r="A64" s="3"/>
      <c r="C64" s="7"/>
      <c r="D64" s="6" t="s">
        <v>23</v>
      </c>
      <c r="E64" s="2">
        <f t="shared" si="145"/>
        <v>1589</v>
      </c>
      <c r="F64" s="2">
        <f t="shared" si="146"/>
        <v>1120</v>
      </c>
      <c r="G64" s="2">
        <f t="shared" si="147"/>
        <v>962</v>
      </c>
      <c r="H64" s="2">
        <f t="shared" si="148"/>
        <v>886</v>
      </c>
      <c r="I64" s="2">
        <f t="shared" si="149"/>
        <v>588</v>
      </c>
      <c r="J64" s="1"/>
      <c r="K64" s="11">
        <v>1135</v>
      </c>
      <c r="L64" s="10">
        <v>800</v>
      </c>
      <c r="M64" s="10">
        <f>1030*2/3</f>
        <v>686.66666666666663</v>
      </c>
      <c r="N64" s="10">
        <f>1265*2/4</f>
        <v>632.5</v>
      </c>
      <c r="O64" s="10">
        <v>420</v>
      </c>
      <c r="P64" s="1"/>
    </row>
    <row r="65" spans="1:27">
      <c r="A65" s="4" t="s">
        <v>11</v>
      </c>
      <c r="B65" t="s">
        <v>28</v>
      </c>
      <c r="C65" s="7"/>
      <c r="D65" s="6" t="s">
        <v>22</v>
      </c>
      <c r="E65" s="2">
        <f t="shared" si="145"/>
        <v>1589</v>
      </c>
      <c r="F65" s="2">
        <f t="shared" si="146"/>
        <v>1113</v>
      </c>
      <c r="G65" s="2">
        <f t="shared" si="147"/>
        <v>962</v>
      </c>
      <c r="H65" s="2">
        <f t="shared" si="148"/>
        <v>886</v>
      </c>
      <c r="I65" s="2">
        <f t="shared" si="149"/>
        <v>588</v>
      </c>
      <c r="J65" s="1"/>
      <c r="K65" s="11">
        <v>1135</v>
      </c>
      <c r="L65" s="10">
        <v>795</v>
      </c>
      <c r="M65" s="10">
        <f>1030*2/3</f>
        <v>686.66666666666663</v>
      </c>
      <c r="N65" s="13">
        <f>1265*2/4</f>
        <v>632.5</v>
      </c>
      <c r="O65" s="10">
        <v>420</v>
      </c>
      <c r="P65" s="1"/>
      <c r="Q65" s="2">
        <f t="shared" ref="Q65:Q66" si="150">+E65-E63</f>
        <v>70</v>
      </c>
      <c r="R65" s="2">
        <f t="shared" ref="R65:R66" si="151">+F65-F63</f>
        <v>35</v>
      </c>
      <c r="S65" s="2">
        <f t="shared" ref="S65:S66" si="152">+G65-G63</f>
        <v>24</v>
      </c>
      <c r="T65" s="2">
        <f t="shared" ref="T65:T66" si="153">+H65-H63</f>
        <v>18</v>
      </c>
      <c r="U65" s="2">
        <f t="shared" ref="U65:U66" si="154">+I65-I63</f>
        <v>0</v>
      </c>
      <c r="W65" s="2">
        <f t="shared" ref="W65:W66" si="155">+K65-K63</f>
        <v>50</v>
      </c>
      <c r="X65" s="2">
        <f t="shared" ref="X65:X66" si="156">+L65-L63</f>
        <v>25</v>
      </c>
      <c r="Y65" s="2">
        <f t="shared" ref="Y65:Y66" si="157">+M65-M63</f>
        <v>16.666666666666629</v>
      </c>
      <c r="Z65" s="2">
        <f t="shared" ref="Z65:Z66" si="158">+N65-N63</f>
        <v>12.5</v>
      </c>
      <c r="AA65" s="2">
        <f t="shared" ref="AA65:AA66" si="159">+O65-O63</f>
        <v>0</v>
      </c>
    </row>
    <row r="66" spans="1:27">
      <c r="A66" s="4"/>
      <c r="C66" s="7"/>
      <c r="D66" s="6" t="s">
        <v>23</v>
      </c>
      <c r="E66" s="2">
        <f t="shared" si="145"/>
        <v>1680</v>
      </c>
      <c r="F66" s="2">
        <f t="shared" si="146"/>
        <v>1204</v>
      </c>
      <c r="G66" s="2">
        <f t="shared" si="147"/>
        <v>1055</v>
      </c>
      <c r="H66" s="2" t="e">
        <f t="shared" si="148"/>
        <v>#VALUE!</v>
      </c>
      <c r="I66" s="2">
        <f t="shared" si="149"/>
        <v>588</v>
      </c>
      <c r="J66" s="1"/>
      <c r="K66" s="11">
        <v>1200</v>
      </c>
      <c r="L66" s="10">
        <v>860</v>
      </c>
      <c r="M66" s="10">
        <f>1130*2/3</f>
        <v>753.33333333333337</v>
      </c>
      <c r="N66" s="10" t="s">
        <v>24</v>
      </c>
      <c r="O66" s="10">
        <v>420</v>
      </c>
      <c r="P66" s="1"/>
      <c r="Q66" s="2">
        <f t="shared" si="150"/>
        <v>91</v>
      </c>
      <c r="R66" s="2">
        <f t="shared" si="151"/>
        <v>84</v>
      </c>
      <c r="S66" s="2">
        <f t="shared" si="152"/>
        <v>93</v>
      </c>
      <c r="T66" s="2" t="e">
        <f t="shared" si="153"/>
        <v>#VALUE!</v>
      </c>
      <c r="U66" s="2">
        <f t="shared" si="154"/>
        <v>0</v>
      </c>
      <c r="W66" s="2">
        <f t="shared" si="155"/>
        <v>65</v>
      </c>
      <c r="X66" s="2">
        <f t="shared" si="156"/>
        <v>60</v>
      </c>
      <c r="Y66" s="2">
        <f t="shared" si="157"/>
        <v>66.666666666666742</v>
      </c>
      <c r="Z66" s="2" t="e">
        <f t="shared" si="158"/>
        <v>#VALUE!</v>
      </c>
      <c r="AA66" s="2">
        <f t="shared" si="159"/>
        <v>0</v>
      </c>
    </row>
    <row r="67" spans="1:27">
      <c r="A67" s="4" t="s">
        <v>12</v>
      </c>
      <c r="B67" t="s">
        <v>28</v>
      </c>
      <c r="C67" s="7"/>
      <c r="D67" s="6" t="s">
        <v>22</v>
      </c>
      <c r="E67" s="2">
        <f t="shared" si="145"/>
        <v>1624</v>
      </c>
      <c r="F67" s="2">
        <f t="shared" si="146"/>
        <v>1134</v>
      </c>
      <c r="G67" s="2">
        <f t="shared" si="147"/>
        <v>1041</v>
      </c>
      <c r="H67" s="2">
        <f t="shared" si="148"/>
        <v>991</v>
      </c>
      <c r="I67" s="2">
        <f t="shared" si="149"/>
        <v>588</v>
      </c>
      <c r="J67" s="1"/>
      <c r="K67" s="11">
        <v>1160</v>
      </c>
      <c r="L67" s="10">
        <v>810</v>
      </c>
      <c r="M67" s="10">
        <f>1115*2/3</f>
        <v>743.33333333333337</v>
      </c>
      <c r="N67" s="10">
        <f>1415*2/4</f>
        <v>707.5</v>
      </c>
      <c r="O67" s="10">
        <v>420</v>
      </c>
      <c r="P67" s="1"/>
      <c r="Q67" s="2">
        <f t="shared" ref="Q67:Q68" si="160">+E67-E63</f>
        <v>105</v>
      </c>
      <c r="R67" s="2">
        <f>+F67-F63</f>
        <v>56</v>
      </c>
      <c r="S67" s="2">
        <f t="shared" ref="S67:S68" si="161">+G67-G63</f>
        <v>103</v>
      </c>
      <c r="T67" s="2">
        <f t="shared" ref="T67:T68" si="162">+H67-H63</f>
        <v>123</v>
      </c>
      <c r="U67" s="2">
        <f t="shared" ref="U67:U68" si="163">+I67-I63</f>
        <v>0</v>
      </c>
      <c r="W67" s="2">
        <f t="shared" ref="W67:W68" si="164">+K67-K63</f>
        <v>75</v>
      </c>
      <c r="X67" s="2">
        <f t="shared" ref="X67:X68" si="165">+L67-L63</f>
        <v>40</v>
      </c>
      <c r="Y67" s="2">
        <f t="shared" ref="Y67:Y68" si="166">+M67-M63</f>
        <v>73.333333333333371</v>
      </c>
      <c r="Z67" s="2">
        <f t="shared" ref="Z67:Z68" si="167">+N67-N63</f>
        <v>87.5</v>
      </c>
      <c r="AA67" s="2">
        <f t="shared" ref="AA67:AA68" si="168">+O67-O63</f>
        <v>0</v>
      </c>
    </row>
    <row r="68" spans="1:27">
      <c r="A68" s="4"/>
      <c r="C68" s="7"/>
      <c r="D68" s="6" t="s">
        <v>23</v>
      </c>
      <c r="E68" s="2">
        <f t="shared" si="145"/>
        <v>1785</v>
      </c>
      <c r="F68" s="2">
        <f t="shared" si="146"/>
        <v>1246</v>
      </c>
      <c r="G68" s="2">
        <f t="shared" si="147"/>
        <v>1092</v>
      </c>
      <c r="H68" s="2">
        <f t="shared" si="148"/>
        <v>1029</v>
      </c>
      <c r="I68" s="2">
        <f t="shared" si="149"/>
        <v>588</v>
      </c>
      <c r="J68" s="1"/>
      <c r="K68" s="11">
        <v>1275</v>
      </c>
      <c r="L68" s="10">
        <v>890</v>
      </c>
      <c r="M68" s="10">
        <f>1170*2/3</f>
        <v>780</v>
      </c>
      <c r="N68" s="10">
        <f>1470*2/4</f>
        <v>735</v>
      </c>
      <c r="O68" s="10">
        <v>420</v>
      </c>
      <c r="P68" s="1"/>
      <c r="Q68" s="2">
        <f t="shared" si="160"/>
        <v>196</v>
      </c>
      <c r="R68" s="2">
        <f t="shared" ref="R68" si="169">+F68-F64</f>
        <v>126</v>
      </c>
      <c r="S68" s="2">
        <f t="shared" si="161"/>
        <v>130</v>
      </c>
      <c r="T68" s="2">
        <f t="shared" si="162"/>
        <v>143</v>
      </c>
      <c r="U68" s="2">
        <f t="shared" si="163"/>
        <v>0</v>
      </c>
      <c r="W68" s="2">
        <f t="shared" si="164"/>
        <v>140</v>
      </c>
      <c r="X68" s="2">
        <f t="shared" si="165"/>
        <v>90</v>
      </c>
      <c r="Y68" s="2">
        <f t="shared" si="166"/>
        <v>93.333333333333371</v>
      </c>
      <c r="Z68" s="2">
        <f t="shared" si="167"/>
        <v>102.5</v>
      </c>
      <c r="AA68" s="2">
        <f t="shared" si="168"/>
        <v>0</v>
      </c>
    </row>
    <row r="69" spans="1:27">
      <c r="A69" s="4" t="s">
        <v>13</v>
      </c>
      <c r="B69" t="s">
        <v>28</v>
      </c>
      <c r="C69" s="7"/>
      <c r="D69" s="6" t="s">
        <v>22</v>
      </c>
      <c r="E69" s="2">
        <f t="shared" si="145"/>
        <v>1680</v>
      </c>
      <c r="F69" s="2">
        <f t="shared" si="146"/>
        <v>1190</v>
      </c>
      <c r="G69" s="2">
        <f t="shared" si="147"/>
        <v>1055</v>
      </c>
      <c r="H69" s="2">
        <f t="shared" si="148"/>
        <v>1001</v>
      </c>
      <c r="I69" s="2">
        <f t="shared" si="149"/>
        <v>588</v>
      </c>
      <c r="J69" s="1"/>
      <c r="K69" s="11">
        <v>1200</v>
      </c>
      <c r="L69" s="10">
        <v>850</v>
      </c>
      <c r="M69" s="10">
        <f>1130*2/3</f>
        <v>753.33333333333337</v>
      </c>
      <c r="N69" s="10">
        <f>1430*2/4</f>
        <v>715</v>
      </c>
      <c r="O69" s="10">
        <v>420</v>
      </c>
      <c r="P69" s="1"/>
      <c r="Q69" s="2">
        <f t="shared" ref="Q69:Q70" si="170">+E69-E63</f>
        <v>161</v>
      </c>
      <c r="R69" s="2">
        <f t="shared" ref="R69:R70" si="171">+F69-F63</f>
        <v>112</v>
      </c>
      <c r="S69" s="2">
        <f t="shared" ref="S69:S70" si="172">+G69-G63</f>
        <v>117</v>
      </c>
      <c r="T69" s="2">
        <f t="shared" ref="T69:T70" si="173">+H69-H63</f>
        <v>133</v>
      </c>
      <c r="U69" s="2">
        <f t="shared" ref="U69:U70" si="174">+I69-I63</f>
        <v>0</v>
      </c>
      <c r="W69" s="2">
        <f t="shared" ref="W69:W70" si="175">+K69-K63</f>
        <v>115</v>
      </c>
      <c r="X69" s="2">
        <f t="shared" ref="X69:X70" si="176">+L69-L63</f>
        <v>80</v>
      </c>
      <c r="Y69" s="2">
        <f t="shared" ref="Y69:Y70" si="177">+M69-M63</f>
        <v>83.333333333333371</v>
      </c>
      <c r="Z69" s="2">
        <f t="shared" ref="Z69:Z70" si="178">+N69-N63</f>
        <v>95</v>
      </c>
      <c r="AA69" s="2">
        <f t="shared" ref="AA69:AA70" si="179">+O69-O63</f>
        <v>0</v>
      </c>
    </row>
    <row r="70" spans="1:27">
      <c r="D70" s="6" t="s">
        <v>23</v>
      </c>
      <c r="E70" s="2">
        <f t="shared" si="145"/>
        <v>2030</v>
      </c>
      <c r="F70" s="2">
        <f t="shared" si="146"/>
        <v>1365</v>
      </c>
      <c r="G70" s="2">
        <f t="shared" si="147"/>
        <v>1125</v>
      </c>
      <c r="H70" s="2">
        <f t="shared" si="148"/>
        <v>1054</v>
      </c>
      <c r="I70" s="2">
        <f t="shared" si="149"/>
        <v>588</v>
      </c>
      <c r="K70" s="11">
        <v>1450</v>
      </c>
      <c r="L70" s="10">
        <v>975</v>
      </c>
      <c r="M70" s="10">
        <f>1205*2/3</f>
        <v>803.33333333333337</v>
      </c>
      <c r="N70" s="10">
        <f>1505*2/4</f>
        <v>752.5</v>
      </c>
      <c r="O70" s="10">
        <v>420</v>
      </c>
      <c r="Q70" s="2">
        <f t="shared" si="170"/>
        <v>441</v>
      </c>
      <c r="R70" s="2">
        <f t="shared" si="171"/>
        <v>245</v>
      </c>
      <c r="S70" s="2">
        <f t="shared" si="172"/>
        <v>163</v>
      </c>
      <c r="T70" s="2">
        <f t="shared" si="173"/>
        <v>168</v>
      </c>
      <c r="U70" s="2">
        <f t="shared" si="174"/>
        <v>0</v>
      </c>
      <c r="W70" s="2">
        <f t="shared" si="175"/>
        <v>315</v>
      </c>
      <c r="X70" s="2">
        <f t="shared" si="176"/>
        <v>175</v>
      </c>
      <c r="Y70" s="2">
        <f t="shared" si="177"/>
        <v>116.66666666666674</v>
      </c>
      <c r="Z70" s="2">
        <f t="shared" si="178"/>
        <v>120</v>
      </c>
      <c r="AA70" s="2">
        <f t="shared" si="179"/>
        <v>0</v>
      </c>
    </row>
    <row r="71" spans="1:27">
      <c r="A71" s="2" t="s">
        <v>18</v>
      </c>
      <c r="B71" s="2"/>
      <c r="C71" s="8"/>
      <c r="D71" s="8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topLeftCell="B1" workbookViewId="0">
      <selection activeCell="W37" sqref="W37"/>
    </sheetView>
  </sheetViews>
  <sheetFormatPr defaultRowHeight="15"/>
  <cols>
    <col min="1" max="1" width="36.7109375" customWidth="1"/>
    <col min="3" max="3" width="9.140625" style="6" customWidth="1"/>
    <col min="4" max="4" width="23.5703125" style="6" bestFit="1" customWidth="1"/>
    <col min="5" max="5" width="9.140625" customWidth="1"/>
    <col min="6" max="6" width="11.7109375" customWidth="1"/>
    <col min="7" max="9" width="9.140625" customWidth="1"/>
    <col min="16" max="16" width="12.5703125" customWidth="1"/>
    <col min="257" max="257" width="36.7109375" customWidth="1"/>
    <col min="259" max="259" width="9.140625" customWidth="1"/>
    <col min="260" max="260" width="23.5703125" bestFit="1" customWidth="1"/>
    <col min="261" max="261" width="9.140625" customWidth="1"/>
    <col min="262" max="262" width="11.7109375" customWidth="1"/>
    <col min="263" max="265" width="9.140625" customWidth="1"/>
    <col min="272" max="272" width="12.5703125" customWidth="1"/>
    <col min="513" max="513" width="36.7109375" customWidth="1"/>
    <col min="515" max="515" width="9.140625" customWidth="1"/>
    <col min="516" max="516" width="23.5703125" bestFit="1" customWidth="1"/>
    <col min="517" max="517" width="9.140625" customWidth="1"/>
    <col min="518" max="518" width="11.7109375" customWidth="1"/>
    <col min="519" max="521" width="9.140625" customWidth="1"/>
    <col min="528" max="528" width="12.5703125" customWidth="1"/>
    <col min="769" max="769" width="36.7109375" customWidth="1"/>
    <col min="771" max="771" width="9.140625" customWidth="1"/>
    <col min="772" max="772" width="23.5703125" bestFit="1" customWidth="1"/>
    <col min="773" max="773" width="9.140625" customWidth="1"/>
    <col min="774" max="774" width="11.7109375" customWidth="1"/>
    <col min="775" max="777" width="9.140625" customWidth="1"/>
    <col min="784" max="784" width="12.5703125" customWidth="1"/>
    <col min="1025" max="1025" width="36.7109375" customWidth="1"/>
    <col min="1027" max="1027" width="9.140625" customWidth="1"/>
    <col min="1028" max="1028" width="23.5703125" bestFit="1" customWidth="1"/>
    <col min="1029" max="1029" width="9.140625" customWidth="1"/>
    <col min="1030" max="1030" width="11.7109375" customWidth="1"/>
    <col min="1031" max="1033" width="9.140625" customWidth="1"/>
    <col min="1040" max="1040" width="12.5703125" customWidth="1"/>
    <col min="1281" max="1281" width="36.7109375" customWidth="1"/>
    <col min="1283" max="1283" width="9.140625" customWidth="1"/>
    <col min="1284" max="1284" width="23.5703125" bestFit="1" customWidth="1"/>
    <col min="1285" max="1285" width="9.140625" customWidth="1"/>
    <col min="1286" max="1286" width="11.7109375" customWidth="1"/>
    <col min="1287" max="1289" width="9.140625" customWidth="1"/>
    <col min="1296" max="1296" width="12.5703125" customWidth="1"/>
    <col min="1537" max="1537" width="36.7109375" customWidth="1"/>
    <col min="1539" max="1539" width="9.140625" customWidth="1"/>
    <col min="1540" max="1540" width="23.5703125" bestFit="1" customWidth="1"/>
    <col min="1541" max="1541" width="9.140625" customWidth="1"/>
    <col min="1542" max="1542" width="11.7109375" customWidth="1"/>
    <col min="1543" max="1545" width="9.140625" customWidth="1"/>
    <col min="1552" max="1552" width="12.5703125" customWidth="1"/>
    <col min="1793" max="1793" width="36.7109375" customWidth="1"/>
    <col min="1795" max="1795" width="9.140625" customWidth="1"/>
    <col min="1796" max="1796" width="23.5703125" bestFit="1" customWidth="1"/>
    <col min="1797" max="1797" width="9.140625" customWidth="1"/>
    <col min="1798" max="1798" width="11.7109375" customWidth="1"/>
    <col min="1799" max="1801" width="9.140625" customWidth="1"/>
    <col min="1808" max="1808" width="12.5703125" customWidth="1"/>
    <col min="2049" max="2049" width="36.7109375" customWidth="1"/>
    <col min="2051" max="2051" width="9.140625" customWidth="1"/>
    <col min="2052" max="2052" width="23.5703125" bestFit="1" customWidth="1"/>
    <col min="2053" max="2053" width="9.140625" customWidth="1"/>
    <col min="2054" max="2054" width="11.7109375" customWidth="1"/>
    <col min="2055" max="2057" width="9.140625" customWidth="1"/>
    <col min="2064" max="2064" width="12.5703125" customWidth="1"/>
    <col min="2305" max="2305" width="36.7109375" customWidth="1"/>
    <col min="2307" max="2307" width="9.140625" customWidth="1"/>
    <col min="2308" max="2308" width="23.5703125" bestFit="1" customWidth="1"/>
    <col min="2309" max="2309" width="9.140625" customWidth="1"/>
    <col min="2310" max="2310" width="11.7109375" customWidth="1"/>
    <col min="2311" max="2313" width="9.140625" customWidth="1"/>
    <col min="2320" max="2320" width="12.5703125" customWidth="1"/>
    <col min="2561" max="2561" width="36.7109375" customWidth="1"/>
    <col min="2563" max="2563" width="9.140625" customWidth="1"/>
    <col min="2564" max="2564" width="23.5703125" bestFit="1" customWidth="1"/>
    <col min="2565" max="2565" width="9.140625" customWidth="1"/>
    <col min="2566" max="2566" width="11.7109375" customWidth="1"/>
    <col min="2567" max="2569" width="9.140625" customWidth="1"/>
    <col min="2576" max="2576" width="12.5703125" customWidth="1"/>
    <col min="2817" max="2817" width="36.7109375" customWidth="1"/>
    <col min="2819" max="2819" width="9.140625" customWidth="1"/>
    <col min="2820" max="2820" width="23.5703125" bestFit="1" customWidth="1"/>
    <col min="2821" max="2821" width="9.140625" customWidth="1"/>
    <col min="2822" max="2822" width="11.7109375" customWidth="1"/>
    <col min="2823" max="2825" width="9.140625" customWidth="1"/>
    <col min="2832" max="2832" width="12.5703125" customWidth="1"/>
    <col min="3073" max="3073" width="36.7109375" customWidth="1"/>
    <col min="3075" max="3075" width="9.140625" customWidth="1"/>
    <col min="3076" max="3076" width="23.5703125" bestFit="1" customWidth="1"/>
    <col min="3077" max="3077" width="9.140625" customWidth="1"/>
    <col min="3078" max="3078" width="11.7109375" customWidth="1"/>
    <col min="3079" max="3081" width="9.140625" customWidth="1"/>
    <col min="3088" max="3088" width="12.5703125" customWidth="1"/>
    <col min="3329" max="3329" width="36.7109375" customWidth="1"/>
    <col min="3331" max="3331" width="9.140625" customWidth="1"/>
    <col min="3332" max="3332" width="23.5703125" bestFit="1" customWidth="1"/>
    <col min="3333" max="3333" width="9.140625" customWidth="1"/>
    <col min="3334" max="3334" width="11.7109375" customWidth="1"/>
    <col min="3335" max="3337" width="9.140625" customWidth="1"/>
    <col min="3344" max="3344" width="12.5703125" customWidth="1"/>
    <col min="3585" max="3585" width="36.7109375" customWidth="1"/>
    <col min="3587" max="3587" width="9.140625" customWidth="1"/>
    <col min="3588" max="3588" width="23.5703125" bestFit="1" customWidth="1"/>
    <col min="3589" max="3589" width="9.140625" customWidth="1"/>
    <col min="3590" max="3590" width="11.7109375" customWidth="1"/>
    <col min="3591" max="3593" width="9.140625" customWidth="1"/>
    <col min="3600" max="3600" width="12.5703125" customWidth="1"/>
    <col min="3841" max="3841" width="36.7109375" customWidth="1"/>
    <col min="3843" max="3843" width="9.140625" customWidth="1"/>
    <col min="3844" max="3844" width="23.5703125" bestFit="1" customWidth="1"/>
    <col min="3845" max="3845" width="9.140625" customWidth="1"/>
    <col min="3846" max="3846" width="11.7109375" customWidth="1"/>
    <col min="3847" max="3849" width="9.140625" customWidth="1"/>
    <col min="3856" max="3856" width="12.5703125" customWidth="1"/>
    <col min="4097" max="4097" width="36.7109375" customWidth="1"/>
    <col min="4099" max="4099" width="9.140625" customWidth="1"/>
    <col min="4100" max="4100" width="23.5703125" bestFit="1" customWidth="1"/>
    <col min="4101" max="4101" width="9.140625" customWidth="1"/>
    <col min="4102" max="4102" width="11.7109375" customWidth="1"/>
    <col min="4103" max="4105" width="9.140625" customWidth="1"/>
    <col min="4112" max="4112" width="12.5703125" customWidth="1"/>
    <col min="4353" max="4353" width="36.7109375" customWidth="1"/>
    <col min="4355" max="4355" width="9.140625" customWidth="1"/>
    <col min="4356" max="4356" width="23.5703125" bestFit="1" customWidth="1"/>
    <col min="4357" max="4357" width="9.140625" customWidth="1"/>
    <col min="4358" max="4358" width="11.7109375" customWidth="1"/>
    <col min="4359" max="4361" width="9.140625" customWidth="1"/>
    <col min="4368" max="4368" width="12.5703125" customWidth="1"/>
    <col min="4609" max="4609" width="36.7109375" customWidth="1"/>
    <col min="4611" max="4611" width="9.140625" customWidth="1"/>
    <col min="4612" max="4612" width="23.5703125" bestFit="1" customWidth="1"/>
    <col min="4613" max="4613" width="9.140625" customWidth="1"/>
    <col min="4614" max="4614" width="11.7109375" customWidth="1"/>
    <col min="4615" max="4617" width="9.140625" customWidth="1"/>
    <col min="4624" max="4624" width="12.5703125" customWidth="1"/>
    <col min="4865" max="4865" width="36.7109375" customWidth="1"/>
    <col min="4867" max="4867" width="9.140625" customWidth="1"/>
    <col min="4868" max="4868" width="23.5703125" bestFit="1" customWidth="1"/>
    <col min="4869" max="4869" width="9.140625" customWidth="1"/>
    <col min="4870" max="4870" width="11.7109375" customWidth="1"/>
    <col min="4871" max="4873" width="9.140625" customWidth="1"/>
    <col min="4880" max="4880" width="12.5703125" customWidth="1"/>
    <col min="5121" max="5121" width="36.7109375" customWidth="1"/>
    <col min="5123" max="5123" width="9.140625" customWidth="1"/>
    <col min="5124" max="5124" width="23.5703125" bestFit="1" customWidth="1"/>
    <col min="5125" max="5125" width="9.140625" customWidth="1"/>
    <col min="5126" max="5126" width="11.7109375" customWidth="1"/>
    <col min="5127" max="5129" width="9.140625" customWidth="1"/>
    <col min="5136" max="5136" width="12.5703125" customWidth="1"/>
    <col min="5377" max="5377" width="36.7109375" customWidth="1"/>
    <col min="5379" max="5379" width="9.140625" customWidth="1"/>
    <col min="5380" max="5380" width="23.5703125" bestFit="1" customWidth="1"/>
    <col min="5381" max="5381" width="9.140625" customWidth="1"/>
    <col min="5382" max="5382" width="11.7109375" customWidth="1"/>
    <col min="5383" max="5385" width="9.140625" customWidth="1"/>
    <col min="5392" max="5392" width="12.5703125" customWidth="1"/>
    <col min="5633" max="5633" width="36.7109375" customWidth="1"/>
    <col min="5635" max="5635" width="9.140625" customWidth="1"/>
    <col min="5636" max="5636" width="23.5703125" bestFit="1" customWidth="1"/>
    <col min="5637" max="5637" width="9.140625" customWidth="1"/>
    <col min="5638" max="5638" width="11.7109375" customWidth="1"/>
    <col min="5639" max="5641" width="9.140625" customWidth="1"/>
    <col min="5648" max="5648" width="12.5703125" customWidth="1"/>
    <col min="5889" max="5889" width="36.7109375" customWidth="1"/>
    <col min="5891" max="5891" width="9.140625" customWidth="1"/>
    <col min="5892" max="5892" width="23.5703125" bestFit="1" customWidth="1"/>
    <col min="5893" max="5893" width="9.140625" customWidth="1"/>
    <col min="5894" max="5894" width="11.7109375" customWidth="1"/>
    <col min="5895" max="5897" width="9.140625" customWidth="1"/>
    <col min="5904" max="5904" width="12.5703125" customWidth="1"/>
    <col min="6145" max="6145" width="36.7109375" customWidth="1"/>
    <col min="6147" max="6147" width="9.140625" customWidth="1"/>
    <col min="6148" max="6148" width="23.5703125" bestFit="1" customWidth="1"/>
    <col min="6149" max="6149" width="9.140625" customWidth="1"/>
    <col min="6150" max="6150" width="11.7109375" customWidth="1"/>
    <col min="6151" max="6153" width="9.140625" customWidth="1"/>
    <col min="6160" max="6160" width="12.5703125" customWidth="1"/>
    <col min="6401" max="6401" width="36.7109375" customWidth="1"/>
    <col min="6403" max="6403" width="9.140625" customWidth="1"/>
    <col min="6404" max="6404" width="23.5703125" bestFit="1" customWidth="1"/>
    <col min="6405" max="6405" width="9.140625" customWidth="1"/>
    <col min="6406" max="6406" width="11.7109375" customWidth="1"/>
    <col min="6407" max="6409" width="9.140625" customWidth="1"/>
    <col min="6416" max="6416" width="12.5703125" customWidth="1"/>
    <col min="6657" max="6657" width="36.7109375" customWidth="1"/>
    <col min="6659" max="6659" width="9.140625" customWidth="1"/>
    <col min="6660" max="6660" width="23.5703125" bestFit="1" customWidth="1"/>
    <col min="6661" max="6661" width="9.140625" customWidth="1"/>
    <col min="6662" max="6662" width="11.7109375" customWidth="1"/>
    <col min="6663" max="6665" width="9.140625" customWidth="1"/>
    <col min="6672" max="6672" width="12.5703125" customWidth="1"/>
    <col min="6913" max="6913" width="36.7109375" customWidth="1"/>
    <col min="6915" max="6915" width="9.140625" customWidth="1"/>
    <col min="6916" max="6916" width="23.5703125" bestFit="1" customWidth="1"/>
    <col min="6917" max="6917" width="9.140625" customWidth="1"/>
    <col min="6918" max="6918" width="11.7109375" customWidth="1"/>
    <col min="6919" max="6921" width="9.140625" customWidth="1"/>
    <col min="6928" max="6928" width="12.5703125" customWidth="1"/>
    <col min="7169" max="7169" width="36.7109375" customWidth="1"/>
    <col min="7171" max="7171" width="9.140625" customWidth="1"/>
    <col min="7172" max="7172" width="23.5703125" bestFit="1" customWidth="1"/>
    <col min="7173" max="7173" width="9.140625" customWidth="1"/>
    <col min="7174" max="7174" width="11.7109375" customWidth="1"/>
    <col min="7175" max="7177" width="9.140625" customWidth="1"/>
    <col min="7184" max="7184" width="12.5703125" customWidth="1"/>
    <col min="7425" max="7425" width="36.7109375" customWidth="1"/>
    <col min="7427" max="7427" width="9.140625" customWidth="1"/>
    <col min="7428" max="7428" width="23.5703125" bestFit="1" customWidth="1"/>
    <col min="7429" max="7429" width="9.140625" customWidth="1"/>
    <col min="7430" max="7430" width="11.7109375" customWidth="1"/>
    <col min="7431" max="7433" width="9.140625" customWidth="1"/>
    <col min="7440" max="7440" width="12.5703125" customWidth="1"/>
    <col min="7681" max="7681" width="36.7109375" customWidth="1"/>
    <col min="7683" max="7683" width="9.140625" customWidth="1"/>
    <col min="7684" max="7684" width="23.5703125" bestFit="1" customWidth="1"/>
    <col min="7685" max="7685" width="9.140625" customWidth="1"/>
    <col min="7686" max="7686" width="11.7109375" customWidth="1"/>
    <col min="7687" max="7689" width="9.140625" customWidth="1"/>
    <col min="7696" max="7696" width="12.5703125" customWidth="1"/>
    <col min="7937" max="7937" width="36.7109375" customWidth="1"/>
    <col min="7939" max="7939" width="9.140625" customWidth="1"/>
    <col min="7940" max="7940" width="23.5703125" bestFit="1" customWidth="1"/>
    <col min="7941" max="7941" width="9.140625" customWidth="1"/>
    <col min="7942" max="7942" width="11.7109375" customWidth="1"/>
    <col min="7943" max="7945" width="9.140625" customWidth="1"/>
    <col min="7952" max="7952" width="12.5703125" customWidth="1"/>
    <col min="8193" max="8193" width="36.7109375" customWidth="1"/>
    <col min="8195" max="8195" width="9.140625" customWidth="1"/>
    <col min="8196" max="8196" width="23.5703125" bestFit="1" customWidth="1"/>
    <col min="8197" max="8197" width="9.140625" customWidth="1"/>
    <col min="8198" max="8198" width="11.7109375" customWidth="1"/>
    <col min="8199" max="8201" width="9.140625" customWidth="1"/>
    <col min="8208" max="8208" width="12.5703125" customWidth="1"/>
    <col min="8449" max="8449" width="36.7109375" customWidth="1"/>
    <col min="8451" max="8451" width="9.140625" customWidth="1"/>
    <col min="8452" max="8452" width="23.5703125" bestFit="1" customWidth="1"/>
    <col min="8453" max="8453" width="9.140625" customWidth="1"/>
    <col min="8454" max="8454" width="11.7109375" customWidth="1"/>
    <col min="8455" max="8457" width="9.140625" customWidth="1"/>
    <col min="8464" max="8464" width="12.5703125" customWidth="1"/>
    <col min="8705" max="8705" width="36.7109375" customWidth="1"/>
    <col min="8707" max="8707" width="9.140625" customWidth="1"/>
    <col min="8708" max="8708" width="23.5703125" bestFit="1" customWidth="1"/>
    <col min="8709" max="8709" width="9.140625" customWidth="1"/>
    <col min="8710" max="8710" width="11.7109375" customWidth="1"/>
    <col min="8711" max="8713" width="9.140625" customWidth="1"/>
    <col min="8720" max="8720" width="12.5703125" customWidth="1"/>
    <col min="8961" max="8961" width="36.7109375" customWidth="1"/>
    <col min="8963" max="8963" width="9.140625" customWidth="1"/>
    <col min="8964" max="8964" width="23.5703125" bestFit="1" customWidth="1"/>
    <col min="8965" max="8965" width="9.140625" customWidth="1"/>
    <col min="8966" max="8966" width="11.7109375" customWidth="1"/>
    <col min="8967" max="8969" width="9.140625" customWidth="1"/>
    <col min="8976" max="8976" width="12.5703125" customWidth="1"/>
    <col min="9217" max="9217" width="36.7109375" customWidth="1"/>
    <col min="9219" max="9219" width="9.140625" customWidth="1"/>
    <col min="9220" max="9220" width="23.5703125" bestFit="1" customWidth="1"/>
    <col min="9221" max="9221" width="9.140625" customWidth="1"/>
    <col min="9222" max="9222" width="11.7109375" customWidth="1"/>
    <col min="9223" max="9225" width="9.140625" customWidth="1"/>
    <col min="9232" max="9232" width="12.5703125" customWidth="1"/>
    <col min="9473" max="9473" width="36.7109375" customWidth="1"/>
    <col min="9475" max="9475" width="9.140625" customWidth="1"/>
    <col min="9476" max="9476" width="23.5703125" bestFit="1" customWidth="1"/>
    <col min="9477" max="9477" width="9.140625" customWidth="1"/>
    <col min="9478" max="9478" width="11.7109375" customWidth="1"/>
    <col min="9479" max="9481" width="9.140625" customWidth="1"/>
    <col min="9488" max="9488" width="12.5703125" customWidth="1"/>
    <col min="9729" max="9729" width="36.7109375" customWidth="1"/>
    <col min="9731" max="9731" width="9.140625" customWidth="1"/>
    <col min="9732" max="9732" width="23.5703125" bestFit="1" customWidth="1"/>
    <col min="9733" max="9733" width="9.140625" customWidth="1"/>
    <col min="9734" max="9734" width="11.7109375" customWidth="1"/>
    <col min="9735" max="9737" width="9.140625" customWidth="1"/>
    <col min="9744" max="9744" width="12.5703125" customWidth="1"/>
    <col min="9985" max="9985" width="36.7109375" customWidth="1"/>
    <col min="9987" max="9987" width="9.140625" customWidth="1"/>
    <col min="9988" max="9988" width="23.5703125" bestFit="1" customWidth="1"/>
    <col min="9989" max="9989" width="9.140625" customWidth="1"/>
    <col min="9990" max="9990" width="11.7109375" customWidth="1"/>
    <col min="9991" max="9993" width="9.140625" customWidth="1"/>
    <col min="10000" max="10000" width="12.5703125" customWidth="1"/>
    <col min="10241" max="10241" width="36.7109375" customWidth="1"/>
    <col min="10243" max="10243" width="9.140625" customWidth="1"/>
    <col min="10244" max="10244" width="23.5703125" bestFit="1" customWidth="1"/>
    <col min="10245" max="10245" width="9.140625" customWidth="1"/>
    <col min="10246" max="10246" width="11.7109375" customWidth="1"/>
    <col min="10247" max="10249" width="9.140625" customWidth="1"/>
    <col min="10256" max="10256" width="12.5703125" customWidth="1"/>
    <col min="10497" max="10497" width="36.7109375" customWidth="1"/>
    <col min="10499" max="10499" width="9.140625" customWidth="1"/>
    <col min="10500" max="10500" width="23.5703125" bestFit="1" customWidth="1"/>
    <col min="10501" max="10501" width="9.140625" customWidth="1"/>
    <col min="10502" max="10502" width="11.7109375" customWidth="1"/>
    <col min="10503" max="10505" width="9.140625" customWidth="1"/>
    <col min="10512" max="10512" width="12.5703125" customWidth="1"/>
    <col min="10753" max="10753" width="36.7109375" customWidth="1"/>
    <col min="10755" max="10755" width="9.140625" customWidth="1"/>
    <col min="10756" max="10756" width="23.5703125" bestFit="1" customWidth="1"/>
    <col min="10757" max="10757" width="9.140625" customWidth="1"/>
    <col min="10758" max="10758" width="11.7109375" customWidth="1"/>
    <col min="10759" max="10761" width="9.140625" customWidth="1"/>
    <col min="10768" max="10768" width="12.5703125" customWidth="1"/>
    <col min="11009" max="11009" width="36.7109375" customWidth="1"/>
    <col min="11011" max="11011" width="9.140625" customWidth="1"/>
    <col min="11012" max="11012" width="23.5703125" bestFit="1" customWidth="1"/>
    <col min="11013" max="11013" width="9.140625" customWidth="1"/>
    <col min="11014" max="11014" width="11.7109375" customWidth="1"/>
    <col min="11015" max="11017" width="9.140625" customWidth="1"/>
    <col min="11024" max="11024" width="12.5703125" customWidth="1"/>
    <col min="11265" max="11265" width="36.7109375" customWidth="1"/>
    <col min="11267" max="11267" width="9.140625" customWidth="1"/>
    <col min="11268" max="11268" width="23.5703125" bestFit="1" customWidth="1"/>
    <col min="11269" max="11269" width="9.140625" customWidth="1"/>
    <col min="11270" max="11270" width="11.7109375" customWidth="1"/>
    <col min="11271" max="11273" width="9.140625" customWidth="1"/>
    <col min="11280" max="11280" width="12.5703125" customWidth="1"/>
    <col min="11521" max="11521" width="36.7109375" customWidth="1"/>
    <col min="11523" max="11523" width="9.140625" customWidth="1"/>
    <col min="11524" max="11524" width="23.5703125" bestFit="1" customWidth="1"/>
    <col min="11525" max="11525" width="9.140625" customWidth="1"/>
    <col min="11526" max="11526" width="11.7109375" customWidth="1"/>
    <col min="11527" max="11529" width="9.140625" customWidth="1"/>
    <col min="11536" max="11536" width="12.5703125" customWidth="1"/>
    <col min="11777" max="11777" width="36.7109375" customWidth="1"/>
    <col min="11779" max="11779" width="9.140625" customWidth="1"/>
    <col min="11780" max="11780" width="23.5703125" bestFit="1" customWidth="1"/>
    <col min="11781" max="11781" width="9.140625" customWidth="1"/>
    <col min="11782" max="11782" width="11.7109375" customWidth="1"/>
    <col min="11783" max="11785" width="9.140625" customWidth="1"/>
    <col min="11792" max="11792" width="12.5703125" customWidth="1"/>
    <col min="12033" max="12033" width="36.7109375" customWidth="1"/>
    <col min="12035" max="12035" width="9.140625" customWidth="1"/>
    <col min="12036" max="12036" width="23.5703125" bestFit="1" customWidth="1"/>
    <col min="12037" max="12037" width="9.140625" customWidth="1"/>
    <col min="12038" max="12038" width="11.7109375" customWidth="1"/>
    <col min="12039" max="12041" width="9.140625" customWidth="1"/>
    <col min="12048" max="12048" width="12.5703125" customWidth="1"/>
    <col min="12289" max="12289" width="36.7109375" customWidth="1"/>
    <col min="12291" max="12291" width="9.140625" customWidth="1"/>
    <col min="12292" max="12292" width="23.5703125" bestFit="1" customWidth="1"/>
    <col min="12293" max="12293" width="9.140625" customWidth="1"/>
    <col min="12294" max="12294" width="11.7109375" customWidth="1"/>
    <col min="12295" max="12297" width="9.140625" customWidth="1"/>
    <col min="12304" max="12304" width="12.5703125" customWidth="1"/>
    <col min="12545" max="12545" width="36.7109375" customWidth="1"/>
    <col min="12547" max="12547" width="9.140625" customWidth="1"/>
    <col min="12548" max="12548" width="23.5703125" bestFit="1" customWidth="1"/>
    <col min="12549" max="12549" width="9.140625" customWidth="1"/>
    <col min="12550" max="12550" width="11.7109375" customWidth="1"/>
    <col min="12551" max="12553" width="9.140625" customWidth="1"/>
    <col min="12560" max="12560" width="12.5703125" customWidth="1"/>
    <col min="12801" max="12801" width="36.7109375" customWidth="1"/>
    <col min="12803" max="12803" width="9.140625" customWidth="1"/>
    <col min="12804" max="12804" width="23.5703125" bestFit="1" customWidth="1"/>
    <col min="12805" max="12805" width="9.140625" customWidth="1"/>
    <col min="12806" max="12806" width="11.7109375" customWidth="1"/>
    <col min="12807" max="12809" width="9.140625" customWidth="1"/>
    <col min="12816" max="12816" width="12.5703125" customWidth="1"/>
    <col min="13057" max="13057" width="36.7109375" customWidth="1"/>
    <col min="13059" max="13059" width="9.140625" customWidth="1"/>
    <col min="13060" max="13060" width="23.5703125" bestFit="1" customWidth="1"/>
    <col min="13061" max="13061" width="9.140625" customWidth="1"/>
    <col min="13062" max="13062" width="11.7109375" customWidth="1"/>
    <col min="13063" max="13065" width="9.140625" customWidth="1"/>
    <col min="13072" max="13072" width="12.5703125" customWidth="1"/>
    <col min="13313" max="13313" width="36.7109375" customWidth="1"/>
    <col min="13315" max="13315" width="9.140625" customWidth="1"/>
    <col min="13316" max="13316" width="23.5703125" bestFit="1" customWidth="1"/>
    <col min="13317" max="13317" width="9.140625" customWidth="1"/>
    <col min="13318" max="13318" width="11.7109375" customWidth="1"/>
    <col min="13319" max="13321" width="9.140625" customWidth="1"/>
    <col min="13328" max="13328" width="12.5703125" customWidth="1"/>
    <col min="13569" max="13569" width="36.7109375" customWidth="1"/>
    <col min="13571" max="13571" width="9.140625" customWidth="1"/>
    <col min="13572" max="13572" width="23.5703125" bestFit="1" customWidth="1"/>
    <col min="13573" max="13573" width="9.140625" customWidth="1"/>
    <col min="13574" max="13574" width="11.7109375" customWidth="1"/>
    <col min="13575" max="13577" width="9.140625" customWidth="1"/>
    <col min="13584" max="13584" width="12.5703125" customWidth="1"/>
    <col min="13825" max="13825" width="36.7109375" customWidth="1"/>
    <col min="13827" max="13827" width="9.140625" customWidth="1"/>
    <col min="13828" max="13828" width="23.5703125" bestFit="1" customWidth="1"/>
    <col min="13829" max="13829" width="9.140625" customWidth="1"/>
    <col min="13830" max="13830" width="11.7109375" customWidth="1"/>
    <col min="13831" max="13833" width="9.140625" customWidth="1"/>
    <col min="13840" max="13840" width="12.5703125" customWidth="1"/>
    <col min="14081" max="14081" width="36.7109375" customWidth="1"/>
    <col min="14083" max="14083" width="9.140625" customWidth="1"/>
    <col min="14084" max="14084" width="23.5703125" bestFit="1" customWidth="1"/>
    <col min="14085" max="14085" width="9.140625" customWidth="1"/>
    <col min="14086" max="14086" width="11.7109375" customWidth="1"/>
    <col min="14087" max="14089" width="9.140625" customWidth="1"/>
    <col min="14096" max="14096" width="12.5703125" customWidth="1"/>
    <col min="14337" max="14337" width="36.7109375" customWidth="1"/>
    <col min="14339" max="14339" width="9.140625" customWidth="1"/>
    <col min="14340" max="14340" width="23.5703125" bestFit="1" customWidth="1"/>
    <col min="14341" max="14341" width="9.140625" customWidth="1"/>
    <col min="14342" max="14342" width="11.7109375" customWidth="1"/>
    <col min="14343" max="14345" width="9.140625" customWidth="1"/>
    <col min="14352" max="14352" width="12.5703125" customWidth="1"/>
    <col min="14593" max="14593" width="36.7109375" customWidth="1"/>
    <col min="14595" max="14595" width="9.140625" customWidth="1"/>
    <col min="14596" max="14596" width="23.5703125" bestFit="1" customWidth="1"/>
    <col min="14597" max="14597" width="9.140625" customWidth="1"/>
    <col min="14598" max="14598" width="11.7109375" customWidth="1"/>
    <col min="14599" max="14601" width="9.140625" customWidth="1"/>
    <col min="14608" max="14608" width="12.5703125" customWidth="1"/>
    <col min="14849" max="14849" width="36.7109375" customWidth="1"/>
    <col min="14851" max="14851" width="9.140625" customWidth="1"/>
    <col min="14852" max="14852" width="23.5703125" bestFit="1" customWidth="1"/>
    <col min="14853" max="14853" width="9.140625" customWidth="1"/>
    <col min="14854" max="14854" width="11.7109375" customWidth="1"/>
    <col min="14855" max="14857" width="9.140625" customWidth="1"/>
    <col min="14864" max="14864" width="12.5703125" customWidth="1"/>
    <col min="15105" max="15105" width="36.7109375" customWidth="1"/>
    <col min="15107" max="15107" width="9.140625" customWidth="1"/>
    <col min="15108" max="15108" width="23.5703125" bestFit="1" customWidth="1"/>
    <col min="15109" max="15109" width="9.140625" customWidth="1"/>
    <col min="15110" max="15110" width="11.7109375" customWidth="1"/>
    <col min="15111" max="15113" width="9.140625" customWidth="1"/>
    <col min="15120" max="15120" width="12.5703125" customWidth="1"/>
    <col min="15361" max="15361" width="36.7109375" customWidth="1"/>
    <col min="15363" max="15363" width="9.140625" customWidth="1"/>
    <col min="15364" max="15364" width="23.5703125" bestFit="1" customWidth="1"/>
    <col min="15365" max="15365" width="9.140625" customWidth="1"/>
    <col min="15366" max="15366" width="11.7109375" customWidth="1"/>
    <col min="15367" max="15369" width="9.140625" customWidth="1"/>
    <col min="15376" max="15376" width="12.5703125" customWidth="1"/>
    <col min="15617" max="15617" width="36.7109375" customWidth="1"/>
    <col min="15619" max="15619" width="9.140625" customWidth="1"/>
    <col min="15620" max="15620" width="23.5703125" bestFit="1" customWidth="1"/>
    <col min="15621" max="15621" width="9.140625" customWidth="1"/>
    <col min="15622" max="15622" width="11.7109375" customWidth="1"/>
    <col min="15623" max="15625" width="9.140625" customWidth="1"/>
    <col min="15632" max="15632" width="12.5703125" customWidth="1"/>
    <col min="15873" max="15873" width="36.7109375" customWidth="1"/>
    <col min="15875" max="15875" width="9.140625" customWidth="1"/>
    <col min="15876" max="15876" width="23.5703125" bestFit="1" customWidth="1"/>
    <col min="15877" max="15877" width="9.140625" customWidth="1"/>
    <col min="15878" max="15878" width="11.7109375" customWidth="1"/>
    <col min="15879" max="15881" width="9.140625" customWidth="1"/>
    <col min="15888" max="15888" width="12.5703125" customWidth="1"/>
    <col min="16129" max="16129" width="36.7109375" customWidth="1"/>
    <col min="16131" max="16131" width="9.140625" customWidth="1"/>
    <col min="16132" max="16132" width="23.5703125" bestFit="1" customWidth="1"/>
    <col min="16133" max="16133" width="9.140625" customWidth="1"/>
    <col min="16134" max="16134" width="11.7109375" customWidth="1"/>
    <col min="16135" max="16137" width="9.140625" customWidth="1"/>
    <col min="16144" max="16144" width="12.5703125" customWidth="1"/>
  </cols>
  <sheetData>
    <row r="1" spans="1:27">
      <c r="A1" s="3"/>
      <c r="E1" s="1"/>
      <c r="F1" t="s">
        <v>5</v>
      </c>
    </row>
    <row r="2" spans="1:27">
      <c r="E2" s="2" t="s">
        <v>16</v>
      </c>
      <c r="F2" s="2"/>
      <c r="G2" s="2"/>
      <c r="H2" s="2"/>
      <c r="I2" s="2"/>
      <c r="K2" t="s">
        <v>17</v>
      </c>
      <c r="Q2" s="2" t="s">
        <v>14</v>
      </c>
      <c r="R2" s="2"/>
      <c r="W2" s="2" t="s">
        <v>15</v>
      </c>
    </row>
    <row r="3" spans="1:27">
      <c r="B3" t="s">
        <v>7</v>
      </c>
      <c r="C3" t="s">
        <v>6</v>
      </c>
      <c r="D3" s="6" t="s">
        <v>21</v>
      </c>
      <c r="E3" s="2" t="s">
        <v>0</v>
      </c>
      <c r="F3" s="2" t="s">
        <v>2</v>
      </c>
      <c r="G3" s="2" t="s">
        <v>3</v>
      </c>
      <c r="H3" s="2" t="s">
        <v>4</v>
      </c>
      <c r="I3" s="2" t="s">
        <v>1</v>
      </c>
      <c r="K3" s="9" t="s">
        <v>0</v>
      </c>
      <c r="L3" s="9" t="s">
        <v>2</v>
      </c>
      <c r="M3" s="9" t="s">
        <v>3</v>
      </c>
      <c r="N3" s="9" t="s">
        <v>4</v>
      </c>
      <c r="O3" s="9" t="s">
        <v>1</v>
      </c>
      <c r="Q3" t="s">
        <v>0</v>
      </c>
      <c r="R3" t="s">
        <v>2</v>
      </c>
      <c r="S3" t="s">
        <v>3</v>
      </c>
      <c r="T3" t="s">
        <v>4</v>
      </c>
      <c r="U3" t="s">
        <v>1</v>
      </c>
      <c r="W3" t="s">
        <v>0</v>
      </c>
      <c r="X3" t="s">
        <v>2</v>
      </c>
      <c r="Y3" t="s">
        <v>3</v>
      </c>
      <c r="Z3" t="s">
        <v>4</v>
      </c>
      <c r="AA3" t="s">
        <v>1</v>
      </c>
    </row>
    <row r="4" spans="1:27">
      <c r="A4" s="3" t="s">
        <v>30</v>
      </c>
      <c r="B4" t="s">
        <v>8</v>
      </c>
      <c r="C4" s="6">
        <v>3257</v>
      </c>
      <c r="D4" s="14" t="s">
        <v>31</v>
      </c>
      <c r="E4" s="2">
        <f t="shared" ref="E4:I4" si="0">ROUNDUP(K4*1.4,0)</f>
        <v>504</v>
      </c>
      <c r="F4" s="2">
        <f t="shared" si="0"/>
        <v>259</v>
      </c>
      <c r="G4" s="2">
        <f t="shared" si="0"/>
        <v>178</v>
      </c>
      <c r="H4" s="2">
        <f t="shared" si="0"/>
        <v>137</v>
      </c>
      <c r="I4" s="2">
        <f t="shared" si="0"/>
        <v>0</v>
      </c>
      <c r="J4" s="1"/>
      <c r="K4" s="15">
        <v>360</v>
      </c>
      <c r="L4" s="16">
        <v>185</v>
      </c>
      <c r="M4" s="16">
        <f>190*2/3</f>
        <v>126.66666666666667</v>
      </c>
      <c r="N4" s="16">
        <f>195*2/4</f>
        <v>97.5</v>
      </c>
      <c r="O4" s="16">
        <v>0</v>
      </c>
      <c r="P4" s="1"/>
    </row>
    <row r="5" spans="1:27">
      <c r="A5" s="4" t="s">
        <v>32</v>
      </c>
      <c r="B5" t="s">
        <v>8</v>
      </c>
      <c r="C5" s="7"/>
      <c r="D5" s="14" t="s">
        <v>31</v>
      </c>
      <c r="E5" s="2">
        <f t="shared" ref="E5:E6" si="1">ROUNDUP(K5*1.4,0)</f>
        <v>588</v>
      </c>
      <c r="F5" s="2">
        <f t="shared" ref="F5:F6" si="2">ROUNDUP(L5*1.4,0)</f>
        <v>308</v>
      </c>
      <c r="G5" s="2">
        <f t="shared" ref="G5:G6" si="3">ROUNDUP(M5*1.4,0)</f>
        <v>234</v>
      </c>
      <c r="H5" s="2">
        <f t="shared" ref="H5:H6" si="4">ROUNDUP(N5*1.4,0)</f>
        <v>200</v>
      </c>
      <c r="I5" s="2">
        <f t="shared" ref="I5:I6" si="5">ROUNDUP(O5*1.4,0)</f>
        <v>0</v>
      </c>
      <c r="J5" s="1"/>
      <c r="K5" s="15">
        <v>420</v>
      </c>
      <c r="L5" s="16">
        <v>220</v>
      </c>
      <c r="M5" s="16">
        <f>250*2/3</f>
        <v>166.66666666666666</v>
      </c>
      <c r="N5" s="16">
        <f>285*2/4</f>
        <v>142.5</v>
      </c>
      <c r="O5" s="16">
        <v>0</v>
      </c>
      <c r="P5" s="1"/>
      <c r="Q5" s="2">
        <f t="shared" ref="Q5:T6" si="6">ROUNDUP(W5*1.4,0)</f>
        <v>84</v>
      </c>
      <c r="R5" s="2">
        <f t="shared" si="6"/>
        <v>49</v>
      </c>
      <c r="S5" s="2">
        <f t="shared" si="6"/>
        <v>56</v>
      </c>
      <c r="T5" s="2">
        <f t="shared" si="6"/>
        <v>63</v>
      </c>
      <c r="U5" s="2">
        <f t="shared" ref="U5" si="7">ROUNDUP(AA5*1.4,0)</f>
        <v>0</v>
      </c>
      <c r="W5" s="2">
        <f>K5-K4</f>
        <v>60</v>
      </c>
      <c r="X5" s="2">
        <f>L5-L4</f>
        <v>35</v>
      </c>
      <c r="Y5" s="2">
        <f>M5-M4</f>
        <v>39.999999999999986</v>
      </c>
      <c r="Z5" s="2">
        <f>N5-N4</f>
        <v>45</v>
      </c>
      <c r="AA5" s="2">
        <v>0</v>
      </c>
    </row>
    <row r="6" spans="1:27">
      <c r="A6" s="4" t="s">
        <v>13</v>
      </c>
      <c r="B6" t="s">
        <v>8</v>
      </c>
      <c r="C6" s="7"/>
      <c r="D6" s="14" t="s">
        <v>31</v>
      </c>
      <c r="E6" s="2">
        <f t="shared" si="1"/>
        <v>651</v>
      </c>
      <c r="F6" s="2">
        <f t="shared" si="2"/>
        <v>343</v>
      </c>
      <c r="G6" s="2">
        <f t="shared" si="3"/>
        <v>257</v>
      </c>
      <c r="H6" s="2">
        <f t="shared" si="4"/>
        <v>217</v>
      </c>
      <c r="I6" s="2">
        <f t="shared" si="5"/>
        <v>0</v>
      </c>
      <c r="J6" s="1"/>
      <c r="K6" s="15">
        <v>465</v>
      </c>
      <c r="L6" s="16">
        <v>245</v>
      </c>
      <c r="M6" s="16">
        <f>275*2/3</f>
        <v>183.33333333333334</v>
      </c>
      <c r="N6" s="16">
        <f>310*2/4</f>
        <v>155</v>
      </c>
      <c r="O6" s="16">
        <v>0</v>
      </c>
      <c r="P6" s="1"/>
      <c r="Q6" s="2">
        <f t="shared" si="6"/>
        <v>147</v>
      </c>
      <c r="R6" s="2">
        <f t="shared" si="6"/>
        <v>84</v>
      </c>
      <c r="S6" s="2">
        <f t="shared" si="6"/>
        <v>80</v>
      </c>
      <c r="T6" s="2">
        <f t="shared" si="6"/>
        <v>81</v>
      </c>
      <c r="U6" s="2">
        <f t="shared" ref="U6" si="8">ROUNDUP(AA6*1.4,0)</f>
        <v>0</v>
      </c>
      <c r="W6" s="2">
        <f>+K6-K4</f>
        <v>105</v>
      </c>
      <c r="X6" s="2">
        <f>+L6-L4</f>
        <v>60</v>
      </c>
      <c r="Y6" s="2">
        <f>+M6-M4</f>
        <v>56.666666666666671</v>
      </c>
      <c r="Z6" s="2">
        <f>+N6-N4</f>
        <v>57.5</v>
      </c>
      <c r="AA6" s="2">
        <f>+O6-O4</f>
        <v>0</v>
      </c>
    </row>
    <row r="7" spans="1:27" s="1" customFormat="1">
      <c r="A7" s="17"/>
      <c r="C7" s="18"/>
      <c r="D7" s="19"/>
      <c r="K7" s="11"/>
      <c r="L7" s="10"/>
      <c r="M7" s="10"/>
      <c r="N7" s="10"/>
      <c r="O7" s="10"/>
    </row>
    <row r="8" spans="1:27" s="1" customFormat="1">
      <c r="A8" s="17"/>
      <c r="C8" s="18"/>
      <c r="D8" s="19"/>
      <c r="K8" s="11"/>
      <c r="L8" s="10"/>
      <c r="M8" s="10"/>
      <c r="N8" s="10"/>
      <c r="O8" s="10"/>
    </row>
    <row r="9" spans="1:27">
      <c r="A9" s="3" t="s">
        <v>30</v>
      </c>
      <c r="B9" t="s">
        <v>25</v>
      </c>
      <c r="C9" s="6">
        <v>3264</v>
      </c>
      <c r="D9" s="14" t="s">
        <v>31</v>
      </c>
      <c r="E9" s="2">
        <f t="shared" ref="E9" si="9">ROUNDUP(K9*1.4,0)</f>
        <v>588</v>
      </c>
      <c r="F9" s="2">
        <f t="shared" ref="F9" si="10">ROUNDUP(L9*1.4,0)</f>
        <v>350</v>
      </c>
      <c r="G9" s="2">
        <f t="shared" ref="G9" si="11">ROUNDUP(M9*1.4,0)</f>
        <v>271</v>
      </c>
      <c r="H9" s="2">
        <f t="shared" ref="H9" si="12">ROUNDUP(N9*1.4,0)</f>
        <v>231</v>
      </c>
      <c r="I9" s="2">
        <f t="shared" ref="I9" si="13">ROUNDUP(O9*1.4,0)</f>
        <v>84</v>
      </c>
      <c r="J9" s="1"/>
      <c r="K9" s="20">
        <v>420</v>
      </c>
      <c r="L9" s="21">
        <v>250</v>
      </c>
      <c r="M9" s="21">
        <f>290*2/3</f>
        <v>193.33333333333334</v>
      </c>
      <c r="N9" s="21">
        <f>330*2/4</f>
        <v>165</v>
      </c>
      <c r="O9" s="21">
        <v>60</v>
      </c>
      <c r="P9" s="1"/>
    </row>
    <row r="10" spans="1:27">
      <c r="A10" s="4" t="s">
        <v>32</v>
      </c>
      <c r="B10" t="s">
        <v>25</v>
      </c>
      <c r="C10" s="7"/>
      <c r="D10" s="14" t="s">
        <v>31</v>
      </c>
      <c r="E10" s="2">
        <f t="shared" ref="E10:E11" si="14">ROUNDUP(K10*1.4,0)</f>
        <v>644</v>
      </c>
      <c r="F10" s="2">
        <f t="shared" ref="F10:F11" si="15">ROUNDUP(L10*1.4,0)</f>
        <v>399</v>
      </c>
      <c r="G10" s="2">
        <f t="shared" ref="G10:G11" si="16">ROUNDUP(M10*1.4,0)</f>
        <v>332</v>
      </c>
      <c r="H10" s="2">
        <f t="shared" ref="H10:H11" si="17">ROUNDUP(N10*1.4,0)</f>
        <v>301</v>
      </c>
      <c r="I10" s="2">
        <f t="shared" ref="I10:I11" si="18">ROUNDUP(O10*1.4,0)</f>
        <v>84</v>
      </c>
      <c r="J10" s="1"/>
      <c r="K10" s="20">
        <v>460</v>
      </c>
      <c r="L10" s="21">
        <v>285</v>
      </c>
      <c r="M10" s="21">
        <f>355*2/3</f>
        <v>236.66666666666666</v>
      </c>
      <c r="N10" s="21">
        <f>430*2/4</f>
        <v>215</v>
      </c>
      <c r="O10" s="21">
        <v>60</v>
      </c>
      <c r="P10" s="1"/>
      <c r="Q10" s="2">
        <f t="shared" ref="Q10:T11" si="19">ROUNDUP(W10*1.4,0)</f>
        <v>56</v>
      </c>
      <c r="R10" s="2">
        <f t="shared" si="19"/>
        <v>49</v>
      </c>
      <c r="S10" s="2">
        <f t="shared" si="19"/>
        <v>61</v>
      </c>
      <c r="T10" s="2">
        <f t="shared" si="19"/>
        <v>70</v>
      </c>
      <c r="U10" s="2">
        <f t="shared" ref="U10:U11" si="20">ROUNDUP(AA10*1.4,0)</f>
        <v>0</v>
      </c>
      <c r="W10" s="2">
        <f>+K10-K9</f>
        <v>40</v>
      </c>
      <c r="X10" s="2">
        <f>+L10-L9</f>
        <v>35</v>
      </c>
      <c r="Y10" s="2">
        <f>+M10-M9</f>
        <v>43.333333333333314</v>
      </c>
      <c r="Z10" s="2">
        <f>+N10-N9</f>
        <v>50</v>
      </c>
      <c r="AA10" s="2">
        <f>+O10-O9</f>
        <v>0</v>
      </c>
    </row>
    <row r="11" spans="1:27">
      <c r="A11" s="4" t="s">
        <v>13</v>
      </c>
      <c r="B11" t="s">
        <v>25</v>
      </c>
      <c r="C11" s="7"/>
      <c r="D11" s="14" t="s">
        <v>31</v>
      </c>
      <c r="E11" s="2">
        <f t="shared" si="14"/>
        <v>707</v>
      </c>
      <c r="F11" s="2">
        <f t="shared" si="15"/>
        <v>434</v>
      </c>
      <c r="G11" s="2">
        <f t="shared" si="16"/>
        <v>355</v>
      </c>
      <c r="H11" s="2">
        <f t="shared" si="17"/>
        <v>319</v>
      </c>
      <c r="I11" s="2">
        <f t="shared" si="18"/>
        <v>84</v>
      </c>
      <c r="J11" s="1"/>
      <c r="K11" s="20">
        <v>505</v>
      </c>
      <c r="L11" s="21">
        <v>310</v>
      </c>
      <c r="M11" s="21">
        <f>380*2/3</f>
        <v>253.33333333333334</v>
      </c>
      <c r="N11" s="21">
        <f>455*2/4</f>
        <v>227.5</v>
      </c>
      <c r="O11" s="21">
        <v>60</v>
      </c>
      <c r="P11" s="1"/>
      <c r="Q11" s="2">
        <f t="shared" si="19"/>
        <v>119</v>
      </c>
      <c r="R11" s="2">
        <f t="shared" si="19"/>
        <v>84</v>
      </c>
      <c r="S11" s="2">
        <f t="shared" si="19"/>
        <v>84</v>
      </c>
      <c r="T11" s="2">
        <f t="shared" si="19"/>
        <v>88</v>
      </c>
      <c r="U11" s="2">
        <f t="shared" si="20"/>
        <v>0</v>
      </c>
      <c r="W11" s="2">
        <f>+K11-K9</f>
        <v>85</v>
      </c>
      <c r="X11" s="2">
        <f>+L11-L9</f>
        <v>60</v>
      </c>
      <c r="Y11" s="2">
        <f>+M11-M9</f>
        <v>60</v>
      </c>
      <c r="Z11" s="2">
        <f>+N11-N9</f>
        <v>62.5</v>
      </c>
      <c r="AA11" s="2">
        <f>+O11-O9</f>
        <v>0</v>
      </c>
    </row>
    <row r="12" spans="1:27" s="1" customFormat="1">
      <c r="A12" s="17"/>
      <c r="C12" s="18"/>
      <c r="D12" s="19"/>
      <c r="K12" s="11"/>
      <c r="L12" s="10"/>
      <c r="M12" s="10"/>
      <c r="N12" s="10"/>
      <c r="O12" s="10"/>
    </row>
    <row r="13" spans="1:27">
      <c r="A13" s="4"/>
      <c r="B13" s="4"/>
      <c r="C13" s="7"/>
      <c r="D13" s="7"/>
      <c r="E13" s="1"/>
      <c r="F13" s="1"/>
      <c r="G13" s="1"/>
      <c r="H13" s="1"/>
      <c r="I13" s="1"/>
      <c r="J13" s="5"/>
      <c r="K13" s="9"/>
      <c r="L13" s="10"/>
      <c r="M13" s="10"/>
      <c r="N13" s="10"/>
      <c r="O13" s="10"/>
    </row>
    <row r="14" spans="1:27">
      <c r="A14" s="3" t="s">
        <v>30</v>
      </c>
      <c r="B14" t="s">
        <v>9</v>
      </c>
      <c r="C14" s="7">
        <v>3258</v>
      </c>
      <c r="D14" s="14" t="s">
        <v>31</v>
      </c>
      <c r="E14" s="2">
        <f t="shared" ref="E14" si="21">ROUNDUP(K14*1.4,0)</f>
        <v>749</v>
      </c>
      <c r="F14" s="2">
        <f t="shared" ref="F14" si="22">ROUNDUP(L14*1.4,0)</f>
        <v>441</v>
      </c>
      <c r="G14" s="2">
        <f t="shared" ref="G14" si="23">ROUNDUP(M14*1.4,0)</f>
        <v>332</v>
      </c>
      <c r="H14" s="2">
        <f t="shared" ref="H14" si="24">ROUNDUP(N14*1.4,0)</f>
        <v>277</v>
      </c>
      <c r="I14" s="2">
        <f t="shared" ref="I14" si="25">ROUNDUP(O14*1.4,0)</f>
        <v>84</v>
      </c>
      <c r="J14" s="1"/>
      <c r="K14" s="20">
        <v>535</v>
      </c>
      <c r="L14" s="21">
        <v>315</v>
      </c>
      <c r="M14" s="21">
        <f>355*2/3</f>
        <v>236.66666666666666</v>
      </c>
      <c r="N14" s="21">
        <f>395*2/4</f>
        <v>197.5</v>
      </c>
      <c r="O14" s="21">
        <v>60</v>
      </c>
      <c r="P14" s="1"/>
    </row>
    <row r="15" spans="1:27">
      <c r="A15" s="4" t="s">
        <v>32</v>
      </c>
      <c r="B15" t="s">
        <v>9</v>
      </c>
      <c r="C15" s="7"/>
      <c r="D15" s="14" t="s">
        <v>31</v>
      </c>
      <c r="E15" s="2">
        <f t="shared" ref="E15:E16" si="26">ROUNDUP(K15*1.4,0)</f>
        <v>819</v>
      </c>
      <c r="F15" s="2">
        <f t="shared" ref="F15:F16" si="27">ROUNDUP(L15*1.4,0)</f>
        <v>497</v>
      </c>
      <c r="G15" s="2">
        <f t="shared" ref="G15:G16" si="28">ROUNDUP(M15*1.4,0)</f>
        <v>402</v>
      </c>
      <c r="H15" s="2">
        <f t="shared" ref="H15:H16" si="29">ROUNDUP(N15*1.4,0)</f>
        <v>364</v>
      </c>
      <c r="I15" s="2">
        <f t="shared" ref="I15:I16" si="30">ROUNDUP(O15*1.4,0)</f>
        <v>84</v>
      </c>
      <c r="J15" s="1"/>
      <c r="K15" s="20">
        <v>585</v>
      </c>
      <c r="L15" s="21">
        <v>355</v>
      </c>
      <c r="M15" s="21">
        <f>430*2/3</f>
        <v>286.66666666666669</v>
      </c>
      <c r="N15" s="21">
        <f>520*2/4</f>
        <v>260</v>
      </c>
      <c r="O15" s="21">
        <v>60</v>
      </c>
      <c r="P15" s="1"/>
      <c r="Q15" s="2">
        <f t="shared" ref="Q15:T16" si="31">ROUNDUP(W15*1.4,0)</f>
        <v>70</v>
      </c>
      <c r="R15" s="2">
        <f t="shared" si="31"/>
        <v>56</v>
      </c>
      <c r="S15" s="2">
        <f t="shared" si="31"/>
        <v>70</v>
      </c>
      <c r="T15" s="2">
        <f t="shared" si="31"/>
        <v>88</v>
      </c>
      <c r="U15" s="2">
        <f t="shared" ref="U15:U16" si="32">ROUNDUP(AA15*1.4,0)</f>
        <v>0</v>
      </c>
      <c r="W15" s="2">
        <f>+K15-K14</f>
        <v>50</v>
      </c>
      <c r="X15" s="2">
        <f>+L15-L14</f>
        <v>40</v>
      </c>
      <c r="Y15" s="2">
        <f>+M15-M14</f>
        <v>50.000000000000028</v>
      </c>
      <c r="Z15" s="2">
        <f>+N15-N14</f>
        <v>62.5</v>
      </c>
      <c r="AA15" s="2">
        <f>+O15-O14</f>
        <v>0</v>
      </c>
    </row>
    <row r="16" spans="1:27">
      <c r="A16" s="4" t="s">
        <v>13</v>
      </c>
      <c r="B16" t="s">
        <v>9</v>
      </c>
      <c r="C16" s="7"/>
      <c r="D16" s="14" t="s">
        <v>31</v>
      </c>
      <c r="E16" s="2">
        <f t="shared" si="26"/>
        <v>903</v>
      </c>
      <c r="F16" s="2">
        <f t="shared" si="27"/>
        <v>539</v>
      </c>
      <c r="G16" s="2">
        <f t="shared" si="28"/>
        <v>430</v>
      </c>
      <c r="H16" s="2">
        <f t="shared" si="29"/>
        <v>385</v>
      </c>
      <c r="I16" s="2">
        <f t="shared" si="30"/>
        <v>84</v>
      </c>
      <c r="J16" s="1"/>
      <c r="K16" s="20">
        <v>645</v>
      </c>
      <c r="L16" s="21">
        <v>385</v>
      </c>
      <c r="M16" s="21">
        <f>460*2/3</f>
        <v>306.66666666666669</v>
      </c>
      <c r="N16" s="21">
        <f>550*2/4</f>
        <v>275</v>
      </c>
      <c r="O16" s="21">
        <v>60</v>
      </c>
      <c r="P16" s="1"/>
      <c r="Q16" s="2">
        <f t="shared" si="31"/>
        <v>154</v>
      </c>
      <c r="R16" s="2">
        <f t="shared" si="31"/>
        <v>98</v>
      </c>
      <c r="S16" s="2">
        <f t="shared" si="31"/>
        <v>98</v>
      </c>
      <c r="T16" s="2">
        <f t="shared" si="31"/>
        <v>109</v>
      </c>
      <c r="U16" s="2">
        <f t="shared" si="32"/>
        <v>0</v>
      </c>
      <c r="W16" s="2">
        <f>+K16-K14</f>
        <v>110</v>
      </c>
      <c r="X16" s="2">
        <f>+L16-L14</f>
        <v>70</v>
      </c>
      <c r="Y16" s="2">
        <f>+M16-M14</f>
        <v>70.000000000000028</v>
      </c>
      <c r="Z16" s="2">
        <f>+N16-N14</f>
        <v>77.5</v>
      </c>
      <c r="AA16" s="2">
        <f>+O16-O14</f>
        <v>0</v>
      </c>
    </row>
    <row r="17" spans="1:27" s="1" customFormat="1">
      <c r="C17" s="19"/>
      <c r="D17" s="19"/>
      <c r="K17" s="11"/>
      <c r="L17" s="10"/>
      <c r="M17" s="10"/>
      <c r="N17" s="10"/>
      <c r="O17" s="10"/>
    </row>
    <row r="18" spans="1:27" s="1" customFormat="1">
      <c r="C18" s="19"/>
      <c r="D18" s="19"/>
      <c r="K18" s="11"/>
      <c r="L18" s="10"/>
      <c r="M18" s="10"/>
      <c r="N18" s="10"/>
      <c r="O18" s="10"/>
    </row>
    <row r="19" spans="1:27">
      <c r="A19" s="3" t="s">
        <v>30</v>
      </c>
      <c r="B19" t="s">
        <v>26</v>
      </c>
      <c r="C19" s="7">
        <v>3265</v>
      </c>
      <c r="D19" s="14" t="s">
        <v>31</v>
      </c>
      <c r="E19" s="2">
        <f t="shared" ref="E19" si="33">ROUNDUP(K19*1.4,0)</f>
        <v>1043</v>
      </c>
      <c r="F19" s="2">
        <f t="shared" ref="F19" si="34">ROUNDUP(L19*1.4,0)</f>
        <v>735</v>
      </c>
      <c r="G19" s="2">
        <f t="shared" ref="G19" si="35">ROUNDUP(M19*1.4,0)</f>
        <v>616</v>
      </c>
      <c r="H19" s="2">
        <f t="shared" ref="H19" si="36">ROUNDUP(N19*1.4,0)</f>
        <v>557</v>
      </c>
      <c r="I19" s="2">
        <f t="shared" ref="I19" si="37">ROUNDUP(O19*1.4,0)</f>
        <v>322</v>
      </c>
      <c r="J19" s="1"/>
      <c r="K19" s="20">
        <v>745</v>
      </c>
      <c r="L19" s="21">
        <v>525</v>
      </c>
      <c r="M19" s="21">
        <f>660*2/3</f>
        <v>440</v>
      </c>
      <c r="N19" s="21">
        <f>795*2/4</f>
        <v>397.5</v>
      </c>
      <c r="O19" s="21">
        <v>230</v>
      </c>
      <c r="P19" s="1"/>
    </row>
    <row r="20" spans="1:27">
      <c r="A20" s="4" t="s">
        <v>32</v>
      </c>
      <c r="B20" t="s">
        <v>26</v>
      </c>
      <c r="C20" s="7"/>
      <c r="D20" s="14" t="s">
        <v>31</v>
      </c>
      <c r="E20" s="2">
        <f t="shared" ref="E20:E21" si="38">ROUNDUP(K20*1.4,0)</f>
        <v>1113</v>
      </c>
      <c r="F20" s="2">
        <f t="shared" ref="F20:F21" si="39">ROUNDUP(L20*1.4,0)</f>
        <v>791</v>
      </c>
      <c r="G20" s="2">
        <f t="shared" ref="G20:G21" si="40">ROUNDUP(M20*1.4,0)</f>
        <v>686</v>
      </c>
      <c r="H20" s="2">
        <f t="shared" ref="H20:H21" si="41">ROUNDUP(N20*1.4,0)</f>
        <v>644</v>
      </c>
      <c r="I20" s="2">
        <f t="shared" ref="I20:I21" si="42">ROUNDUP(O20*1.4,0)</f>
        <v>322</v>
      </c>
      <c r="J20" s="1"/>
      <c r="K20" s="20">
        <v>795</v>
      </c>
      <c r="L20" s="21">
        <v>565</v>
      </c>
      <c r="M20" s="21">
        <f>735*2/3</f>
        <v>490</v>
      </c>
      <c r="N20" s="21">
        <f>920*2/4</f>
        <v>460</v>
      </c>
      <c r="O20" s="21">
        <v>230</v>
      </c>
      <c r="P20" s="1"/>
      <c r="Q20" s="2">
        <f t="shared" ref="Q20:T21" si="43">ROUNDUP(W20*1.4,0)</f>
        <v>70</v>
      </c>
      <c r="R20" s="2">
        <f t="shared" si="43"/>
        <v>56</v>
      </c>
      <c r="S20" s="2">
        <f t="shared" si="43"/>
        <v>70</v>
      </c>
      <c r="T20" s="2">
        <f t="shared" si="43"/>
        <v>88</v>
      </c>
      <c r="U20" s="2">
        <f t="shared" ref="U20:U21" si="44">ROUNDUP(AA20*1.4,0)</f>
        <v>0</v>
      </c>
      <c r="W20" s="2">
        <f>+K20-K19</f>
        <v>50</v>
      </c>
      <c r="X20" s="2">
        <f>+L20-L19</f>
        <v>40</v>
      </c>
      <c r="Y20" s="2">
        <f>+M20-M19</f>
        <v>50</v>
      </c>
      <c r="Z20" s="2">
        <f>+N20-N19</f>
        <v>62.5</v>
      </c>
      <c r="AA20" s="2">
        <f>+O20-O19</f>
        <v>0</v>
      </c>
    </row>
    <row r="21" spans="1:27">
      <c r="A21" s="4" t="s">
        <v>13</v>
      </c>
      <c r="B21" t="s">
        <v>26</v>
      </c>
      <c r="C21" s="7"/>
      <c r="D21" s="14" t="s">
        <v>31</v>
      </c>
      <c r="E21" s="2">
        <f t="shared" si="38"/>
        <v>1197</v>
      </c>
      <c r="F21" s="2">
        <f t="shared" si="39"/>
        <v>833</v>
      </c>
      <c r="G21" s="2">
        <f t="shared" si="40"/>
        <v>714</v>
      </c>
      <c r="H21" s="2">
        <f t="shared" si="41"/>
        <v>665</v>
      </c>
      <c r="I21" s="2">
        <f t="shared" si="42"/>
        <v>322</v>
      </c>
      <c r="J21" s="1"/>
      <c r="K21" s="20">
        <v>855</v>
      </c>
      <c r="L21" s="21">
        <v>595</v>
      </c>
      <c r="M21" s="21">
        <f>765*2/3</f>
        <v>510</v>
      </c>
      <c r="N21" s="21">
        <f>950*2/4</f>
        <v>475</v>
      </c>
      <c r="O21" s="21">
        <v>230</v>
      </c>
      <c r="P21" s="1"/>
      <c r="Q21" s="2">
        <f t="shared" si="43"/>
        <v>154</v>
      </c>
      <c r="R21" s="2">
        <f t="shared" si="43"/>
        <v>98</v>
      </c>
      <c r="S21" s="2">
        <f t="shared" si="43"/>
        <v>98</v>
      </c>
      <c r="T21" s="2">
        <f t="shared" si="43"/>
        <v>109</v>
      </c>
      <c r="U21" s="2">
        <f t="shared" si="44"/>
        <v>0</v>
      </c>
      <c r="W21" s="2">
        <f>+K21-K19</f>
        <v>110</v>
      </c>
      <c r="X21" s="2">
        <f>+L21-L19</f>
        <v>70</v>
      </c>
      <c r="Y21" s="2">
        <f>+M21-M19</f>
        <v>70</v>
      </c>
      <c r="Z21" s="2">
        <f>+N21-N19</f>
        <v>77.5</v>
      </c>
      <c r="AA21" s="2">
        <f>+O21-O19</f>
        <v>0</v>
      </c>
    </row>
    <row r="22" spans="1:27" s="1" customFormat="1">
      <c r="C22" s="19"/>
      <c r="D22" s="19"/>
      <c r="K22" s="11"/>
      <c r="L22" s="10"/>
      <c r="M22" s="10"/>
      <c r="N22" s="10"/>
      <c r="O22" s="10"/>
    </row>
    <row r="23" spans="1:27" s="1" customFormat="1">
      <c r="C23" s="19"/>
      <c r="D23" s="19"/>
      <c r="K23" s="10"/>
      <c r="L23" s="10"/>
      <c r="M23" s="10"/>
      <c r="N23" s="10"/>
      <c r="O23" s="10"/>
    </row>
    <row r="24" spans="1:27">
      <c r="A24" s="3" t="s">
        <v>30</v>
      </c>
      <c r="B24" t="s">
        <v>10</v>
      </c>
      <c r="C24" s="7">
        <v>3259</v>
      </c>
      <c r="D24" s="14" t="s">
        <v>31</v>
      </c>
      <c r="E24" s="2">
        <f t="shared" ref="E24" si="45">ROUNDUP(K24*1.4,0)</f>
        <v>1288</v>
      </c>
      <c r="F24" s="2">
        <f t="shared" ref="F24" si="46">ROUNDUP(L24*1.4,0)</f>
        <v>868</v>
      </c>
      <c r="G24" s="2">
        <f t="shared" ref="G24" si="47">ROUNDUP(M24*1.4,0)</f>
        <v>742</v>
      </c>
      <c r="H24" s="2">
        <f t="shared" ref="H24" si="48">ROUNDUP(N24*1.4,0)</f>
        <v>676</v>
      </c>
      <c r="I24" s="2">
        <f t="shared" ref="I24" si="49">ROUNDUP(O24*1.4,0)</f>
        <v>427</v>
      </c>
      <c r="J24" s="1"/>
      <c r="K24" s="20">
        <v>920</v>
      </c>
      <c r="L24" s="21">
        <v>620</v>
      </c>
      <c r="M24" s="21">
        <f>795*2/3</f>
        <v>530</v>
      </c>
      <c r="N24" s="21">
        <f>965*2/4</f>
        <v>482.5</v>
      </c>
      <c r="O24" s="21">
        <v>305</v>
      </c>
      <c r="P24" s="1"/>
    </row>
    <row r="25" spans="1:27">
      <c r="A25" s="4" t="s">
        <v>32</v>
      </c>
      <c r="B25" t="s">
        <v>10</v>
      </c>
      <c r="C25" s="7"/>
      <c r="D25" s="14" t="s">
        <v>31</v>
      </c>
      <c r="E25" s="2">
        <f t="shared" ref="E25:E26" si="50">ROUNDUP(K25*1.4,0)</f>
        <v>1379</v>
      </c>
      <c r="F25" s="2">
        <f t="shared" ref="F25:F26" si="51">ROUNDUP(L25*1.4,0)</f>
        <v>945</v>
      </c>
      <c r="G25" s="2">
        <f t="shared" ref="G25:G26" si="52">ROUNDUP(M25*1.4,0)</f>
        <v>831</v>
      </c>
      <c r="H25" s="2">
        <f t="shared" ref="H25:H26" si="53">ROUNDUP(N25*1.4,0)</f>
        <v>784</v>
      </c>
      <c r="I25" s="2">
        <f t="shared" ref="I25:I26" si="54">ROUNDUP(O25*1.4,0)</f>
        <v>427</v>
      </c>
      <c r="J25" s="1"/>
      <c r="K25" s="20">
        <v>985</v>
      </c>
      <c r="L25" s="21">
        <v>675</v>
      </c>
      <c r="M25" s="21">
        <f>890*2/3</f>
        <v>593.33333333333337</v>
      </c>
      <c r="N25" s="22">
        <f>1120*2/4</f>
        <v>560</v>
      </c>
      <c r="O25" s="21">
        <v>305</v>
      </c>
      <c r="P25" s="1"/>
      <c r="Q25" s="2">
        <f t="shared" ref="Q25:T26" si="55">ROUNDUP(W25*1.4,0)</f>
        <v>91</v>
      </c>
      <c r="R25" s="2">
        <f t="shared" si="55"/>
        <v>77</v>
      </c>
      <c r="S25" s="2">
        <f t="shared" si="55"/>
        <v>89</v>
      </c>
      <c r="T25" s="2">
        <f t="shared" si="55"/>
        <v>109</v>
      </c>
      <c r="U25" s="2">
        <f t="shared" ref="U25:U26" si="56">ROUNDUP(AA25*1.4,0)</f>
        <v>0</v>
      </c>
      <c r="W25" s="2">
        <f>+K25-K24</f>
        <v>65</v>
      </c>
      <c r="X25" s="2">
        <f>+L25-L24</f>
        <v>55</v>
      </c>
      <c r="Y25" s="2">
        <f>+M25-M24</f>
        <v>63.333333333333371</v>
      </c>
      <c r="Z25" s="2">
        <f>+N25-N24</f>
        <v>77.5</v>
      </c>
      <c r="AA25" s="2">
        <f>+O25-O24</f>
        <v>0</v>
      </c>
    </row>
    <row r="26" spans="1:27">
      <c r="A26" s="4" t="s">
        <v>13</v>
      </c>
      <c r="B26" t="s">
        <v>10</v>
      </c>
      <c r="C26" s="7"/>
      <c r="D26" s="14" t="s">
        <v>31</v>
      </c>
      <c r="E26" s="2">
        <f t="shared" si="50"/>
        <v>1484</v>
      </c>
      <c r="F26" s="2">
        <f t="shared" si="51"/>
        <v>1001</v>
      </c>
      <c r="G26" s="2">
        <f t="shared" si="52"/>
        <v>868</v>
      </c>
      <c r="H26" s="2">
        <f t="shared" si="53"/>
        <v>812</v>
      </c>
      <c r="I26" s="2">
        <f t="shared" si="54"/>
        <v>427</v>
      </c>
      <c r="J26" s="1"/>
      <c r="K26" s="11">
        <v>1060</v>
      </c>
      <c r="L26" s="10">
        <v>715</v>
      </c>
      <c r="M26" s="10">
        <f>930*2/3</f>
        <v>620</v>
      </c>
      <c r="N26" s="10">
        <f>1160*2/4</f>
        <v>580</v>
      </c>
      <c r="O26" s="10">
        <v>305</v>
      </c>
      <c r="P26" s="1"/>
      <c r="Q26" s="2">
        <f t="shared" si="55"/>
        <v>196</v>
      </c>
      <c r="R26" s="2">
        <f t="shared" si="55"/>
        <v>133</v>
      </c>
      <c r="S26" s="2">
        <f t="shared" si="55"/>
        <v>126</v>
      </c>
      <c r="T26" s="2">
        <f t="shared" si="55"/>
        <v>137</v>
      </c>
      <c r="U26" s="2">
        <f t="shared" si="56"/>
        <v>0</v>
      </c>
      <c r="W26" s="2">
        <f>+K26-K24</f>
        <v>140</v>
      </c>
      <c r="X26" s="2">
        <f>+L26-L24</f>
        <v>95</v>
      </c>
      <c r="Y26" s="2">
        <f>+M26-M24</f>
        <v>90</v>
      </c>
      <c r="Z26" s="2">
        <f>+N26-N24</f>
        <v>97.5</v>
      </c>
      <c r="AA26" s="2">
        <f>+O26-O24</f>
        <v>0</v>
      </c>
    </row>
    <row r="27" spans="1:27" s="1" customFormat="1">
      <c r="C27" s="19"/>
      <c r="D27" s="19"/>
      <c r="K27" s="11"/>
      <c r="L27" s="10"/>
      <c r="M27" s="10"/>
      <c r="N27" s="10"/>
      <c r="O27" s="10"/>
    </row>
    <row r="28" spans="1:27" s="1" customFormat="1">
      <c r="C28" s="19"/>
      <c r="D28" s="19"/>
      <c r="K28" s="11"/>
      <c r="L28" s="10"/>
      <c r="M28" s="10"/>
      <c r="N28" s="10"/>
      <c r="O28" s="10"/>
    </row>
    <row r="29" spans="1:27">
      <c r="A29" s="3" t="s">
        <v>30</v>
      </c>
      <c r="B29" t="s">
        <v>27</v>
      </c>
      <c r="C29" s="7">
        <v>3262</v>
      </c>
      <c r="D29" s="14" t="s">
        <v>31</v>
      </c>
      <c r="E29" s="2">
        <f t="shared" ref="E29" si="57">ROUNDUP(K29*1.4,0)</f>
        <v>1414</v>
      </c>
      <c r="F29" s="2">
        <f t="shared" ref="F29" si="58">ROUNDUP(L29*1.4,0)</f>
        <v>1029</v>
      </c>
      <c r="G29" s="2">
        <f t="shared" ref="G29" si="59">ROUNDUP(M29*1.4,0)</f>
        <v>906</v>
      </c>
      <c r="H29" s="2">
        <f t="shared" ref="H29" si="60">ROUNDUP(N29*1.4,0)</f>
        <v>847</v>
      </c>
      <c r="I29" s="2">
        <f t="shared" ref="I29" si="61">ROUNDUP(O29*1.4,0)</f>
        <v>588</v>
      </c>
      <c r="J29" s="1"/>
      <c r="K29" s="20">
        <v>1010</v>
      </c>
      <c r="L29" s="21">
        <v>735</v>
      </c>
      <c r="M29" s="21">
        <f>970*2/3</f>
        <v>646.66666666666663</v>
      </c>
      <c r="N29" s="21">
        <f>1210*2/4</f>
        <v>605</v>
      </c>
      <c r="O29" s="21">
        <v>420</v>
      </c>
      <c r="P29" s="1"/>
    </row>
    <row r="30" spans="1:27">
      <c r="A30" s="4" t="s">
        <v>32</v>
      </c>
      <c r="B30" t="s">
        <v>27</v>
      </c>
      <c r="C30" s="7"/>
      <c r="D30" s="14" t="s">
        <v>31</v>
      </c>
      <c r="E30" s="2">
        <f t="shared" ref="E30:E31" si="62">ROUNDUP(K30*1.4,0)</f>
        <v>1484</v>
      </c>
      <c r="F30" s="2">
        <f t="shared" ref="F30:F31" si="63">ROUNDUP(L30*1.4,0)</f>
        <v>1085</v>
      </c>
      <c r="G30" s="2">
        <f t="shared" ref="G30:G31" si="64">ROUNDUP(M30*1.4,0)</f>
        <v>980</v>
      </c>
      <c r="H30" s="2">
        <f t="shared" ref="H30:H31" si="65">ROUNDUP(N30*1.4,0)</f>
        <v>942</v>
      </c>
      <c r="I30" s="2">
        <f t="shared" ref="I30:I31" si="66">ROUNDUP(O30*1.4,0)</f>
        <v>588</v>
      </c>
      <c r="J30" s="1"/>
      <c r="K30" s="20">
        <v>1060</v>
      </c>
      <c r="L30" s="21">
        <v>775</v>
      </c>
      <c r="M30" s="21">
        <f>1050*2/3</f>
        <v>700</v>
      </c>
      <c r="N30" s="22">
        <f>1345*2/4</f>
        <v>672.5</v>
      </c>
      <c r="O30" s="21">
        <v>420</v>
      </c>
      <c r="P30" s="1"/>
      <c r="Q30" s="2">
        <f t="shared" ref="Q30:T31" si="67">ROUNDUP(W30*1.4,0)</f>
        <v>70</v>
      </c>
      <c r="R30" s="2">
        <f t="shared" si="67"/>
        <v>56</v>
      </c>
      <c r="S30" s="2">
        <f t="shared" si="67"/>
        <v>75</v>
      </c>
      <c r="T30" s="2">
        <f t="shared" si="67"/>
        <v>95</v>
      </c>
      <c r="U30" s="2">
        <f t="shared" ref="U30:U31" si="68">ROUNDUP(AA30*1.4,0)</f>
        <v>0</v>
      </c>
      <c r="W30" s="2">
        <f>+K30-K29</f>
        <v>50</v>
      </c>
      <c r="X30" s="2">
        <f>+L30-L29</f>
        <v>40</v>
      </c>
      <c r="Y30" s="2">
        <f>+M30-M29</f>
        <v>53.333333333333371</v>
      </c>
      <c r="Z30" s="2">
        <f>+N30-N29</f>
        <v>67.5</v>
      </c>
      <c r="AA30" s="2">
        <f>+O30-O29</f>
        <v>0</v>
      </c>
    </row>
    <row r="31" spans="1:27">
      <c r="A31" s="4" t="s">
        <v>13</v>
      </c>
      <c r="B31" t="s">
        <v>27</v>
      </c>
      <c r="C31" s="7"/>
      <c r="D31" s="14" t="s">
        <v>31</v>
      </c>
      <c r="E31" s="2">
        <f t="shared" si="62"/>
        <v>1568</v>
      </c>
      <c r="F31" s="2">
        <f t="shared" si="63"/>
        <v>1127</v>
      </c>
      <c r="G31" s="2">
        <f t="shared" si="64"/>
        <v>1008</v>
      </c>
      <c r="H31" s="2">
        <f t="shared" si="65"/>
        <v>963</v>
      </c>
      <c r="I31" s="2">
        <f t="shared" si="66"/>
        <v>588</v>
      </c>
      <c r="J31" s="1"/>
      <c r="K31" s="20">
        <v>1120</v>
      </c>
      <c r="L31" s="21">
        <v>805</v>
      </c>
      <c r="M31" s="21">
        <f>1080*2/3</f>
        <v>720</v>
      </c>
      <c r="N31" s="21">
        <f>1375*2/4</f>
        <v>687.5</v>
      </c>
      <c r="O31" s="21">
        <v>420</v>
      </c>
      <c r="P31" s="1"/>
      <c r="Q31" s="2">
        <f t="shared" si="67"/>
        <v>154</v>
      </c>
      <c r="R31" s="2">
        <f t="shared" si="67"/>
        <v>98</v>
      </c>
      <c r="S31" s="2">
        <f t="shared" si="67"/>
        <v>103</v>
      </c>
      <c r="T31" s="2">
        <f t="shared" si="67"/>
        <v>116</v>
      </c>
      <c r="U31" s="2">
        <f t="shared" si="68"/>
        <v>0</v>
      </c>
      <c r="W31" s="2">
        <f>+K31-K29</f>
        <v>110</v>
      </c>
      <c r="X31" s="2">
        <f>+L31-L29</f>
        <v>70</v>
      </c>
      <c r="Y31" s="2">
        <f>+M31-M29</f>
        <v>73.333333333333371</v>
      </c>
      <c r="Z31" s="2">
        <f>+N31-N29</f>
        <v>82.5</v>
      </c>
      <c r="AA31" s="2">
        <f>+O31-O29</f>
        <v>0</v>
      </c>
    </row>
    <row r="32" spans="1:27" s="1" customFormat="1">
      <c r="C32" s="19"/>
      <c r="D32" s="19"/>
      <c r="K32" s="11"/>
      <c r="L32" s="10"/>
      <c r="M32" s="10"/>
      <c r="N32" s="10"/>
      <c r="O32" s="10"/>
    </row>
    <row r="33" spans="1:27" s="1" customFormat="1">
      <c r="C33" s="19"/>
      <c r="D33" s="19"/>
      <c r="K33" s="11"/>
      <c r="L33" s="10"/>
      <c r="M33" s="10"/>
      <c r="N33" s="10"/>
      <c r="O33" s="10"/>
    </row>
    <row r="34" spans="1:27">
      <c r="A34" s="3" t="s">
        <v>30</v>
      </c>
      <c r="B34" t="s">
        <v>28</v>
      </c>
      <c r="C34" s="7">
        <v>3266</v>
      </c>
      <c r="D34" s="14" t="s">
        <v>31</v>
      </c>
      <c r="E34" s="2">
        <f t="shared" ref="E34" si="69">ROUNDUP(K34*1.4,0)</f>
        <v>1589</v>
      </c>
      <c r="F34" s="2">
        <f t="shared" ref="F34" si="70">ROUNDUP(L34*1.4,0)</f>
        <v>1113</v>
      </c>
      <c r="G34" s="2">
        <f t="shared" ref="G34" si="71">ROUNDUP(M34*1.4,0)</f>
        <v>962</v>
      </c>
      <c r="H34" s="2">
        <f t="shared" ref="H34" si="72">ROUNDUP(N34*1.4,0)</f>
        <v>886</v>
      </c>
      <c r="I34" s="2">
        <f t="shared" ref="I34" si="73">ROUNDUP(O34*1.4,0)</f>
        <v>588</v>
      </c>
      <c r="J34" s="1"/>
      <c r="K34" s="20">
        <v>1135</v>
      </c>
      <c r="L34" s="21">
        <v>795</v>
      </c>
      <c r="M34" s="21">
        <f>1030*2/3</f>
        <v>686.66666666666663</v>
      </c>
      <c r="N34" s="21">
        <f>1265*2/4</f>
        <v>632.5</v>
      </c>
      <c r="O34" s="21">
        <v>420</v>
      </c>
      <c r="P34" s="1"/>
    </row>
    <row r="35" spans="1:27">
      <c r="A35" s="4" t="s">
        <v>32</v>
      </c>
      <c r="B35" t="s">
        <v>28</v>
      </c>
      <c r="C35" s="7"/>
      <c r="D35" s="14" t="s">
        <v>31</v>
      </c>
      <c r="E35" s="2">
        <f t="shared" ref="E35:E36" si="74">ROUNDUP(K35*1.4,0)</f>
        <v>1680</v>
      </c>
      <c r="F35" s="2">
        <f t="shared" ref="F35:F36" si="75">ROUNDUP(L35*1.4,0)</f>
        <v>1190</v>
      </c>
      <c r="G35" s="2">
        <f t="shared" ref="G35:G36" si="76">ROUNDUP(M35*1.4,0)</f>
        <v>1055</v>
      </c>
      <c r="H35" s="2">
        <f t="shared" ref="H35:H36" si="77">ROUNDUP(N35*1.4,0)</f>
        <v>1001</v>
      </c>
      <c r="I35" s="2">
        <f t="shared" ref="I35:I36" si="78">ROUNDUP(O35*1.4,0)</f>
        <v>588</v>
      </c>
      <c r="J35" s="1"/>
      <c r="K35" s="20">
        <v>1200</v>
      </c>
      <c r="L35" s="21">
        <v>850</v>
      </c>
      <c r="M35" s="21">
        <f>1130*2/3</f>
        <v>753.33333333333337</v>
      </c>
      <c r="N35" s="22">
        <f>1430*2/4</f>
        <v>715</v>
      </c>
      <c r="O35" s="21">
        <v>420</v>
      </c>
      <c r="P35" s="1"/>
      <c r="Q35" s="2">
        <f t="shared" ref="Q35:T36" si="79">ROUNDUP(W35*1.4,0)</f>
        <v>91</v>
      </c>
      <c r="R35" s="2">
        <f t="shared" si="79"/>
        <v>77</v>
      </c>
      <c r="S35" s="2">
        <f t="shared" si="79"/>
        <v>94</v>
      </c>
      <c r="T35" s="2">
        <f t="shared" si="79"/>
        <v>116</v>
      </c>
      <c r="U35" s="2">
        <f t="shared" ref="U35:U36" si="80">ROUNDUP(AA35*1.4,0)</f>
        <v>0</v>
      </c>
      <c r="W35" s="2">
        <f>+K35-K34</f>
        <v>65</v>
      </c>
      <c r="X35" s="2">
        <f>+L35-L34</f>
        <v>55</v>
      </c>
      <c r="Y35" s="2">
        <f>+M35-M34</f>
        <v>66.666666666666742</v>
      </c>
      <c r="Z35" s="2">
        <f>+N35-N34</f>
        <v>82.5</v>
      </c>
      <c r="AA35" s="2">
        <f>+O35-O34</f>
        <v>0</v>
      </c>
    </row>
    <row r="36" spans="1:27">
      <c r="A36" s="4" t="s">
        <v>13</v>
      </c>
      <c r="B36" t="s">
        <v>28</v>
      </c>
      <c r="C36" s="7"/>
      <c r="D36" s="14" t="s">
        <v>31</v>
      </c>
      <c r="E36" s="2">
        <f t="shared" si="74"/>
        <v>1785</v>
      </c>
      <c r="F36" s="2">
        <f t="shared" si="75"/>
        <v>1246</v>
      </c>
      <c r="G36" s="2">
        <f t="shared" si="76"/>
        <v>1092</v>
      </c>
      <c r="H36" s="2">
        <f t="shared" si="77"/>
        <v>1029</v>
      </c>
      <c r="I36" s="2">
        <f t="shared" si="78"/>
        <v>588</v>
      </c>
      <c r="J36" s="1"/>
      <c r="K36" s="20">
        <v>1275</v>
      </c>
      <c r="L36" s="21">
        <v>890</v>
      </c>
      <c r="M36" s="21">
        <f>1170*2/3</f>
        <v>780</v>
      </c>
      <c r="N36" s="21">
        <f>1470*2/4</f>
        <v>735</v>
      </c>
      <c r="O36" s="21">
        <v>420</v>
      </c>
      <c r="P36" s="1"/>
      <c r="Q36" s="2">
        <f t="shared" si="79"/>
        <v>196</v>
      </c>
      <c r="R36" s="2">
        <f t="shared" si="79"/>
        <v>133</v>
      </c>
      <c r="S36" s="2">
        <f t="shared" si="79"/>
        <v>131</v>
      </c>
      <c r="T36" s="2">
        <f t="shared" si="79"/>
        <v>144</v>
      </c>
      <c r="U36" s="2">
        <f t="shared" si="80"/>
        <v>0</v>
      </c>
      <c r="W36" s="2">
        <f>+K36-K34</f>
        <v>140</v>
      </c>
      <c r="X36" s="2">
        <f>+L36-L34</f>
        <v>95</v>
      </c>
      <c r="Y36" s="2">
        <f>+M36-M34</f>
        <v>93.333333333333371</v>
      </c>
      <c r="Z36" s="2">
        <f>+N36-N34</f>
        <v>102.5</v>
      </c>
      <c r="AA36" s="2">
        <f>+O36-O34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"/>
  <sheetViews>
    <sheetView tabSelected="1" workbookViewId="0">
      <selection activeCell="B20" sqref="B20"/>
    </sheetView>
  </sheetViews>
  <sheetFormatPr defaultRowHeight="15"/>
  <cols>
    <col min="1" max="1" width="24.5703125" customWidth="1"/>
    <col min="2" max="2" width="53.28515625" customWidth="1"/>
    <col min="3" max="3" width="15" customWidth="1"/>
    <col min="5" max="5" width="13.140625" customWidth="1"/>
  </cols>
  <sheetData>
    <row r="2" spans="1:12">
      <c r="H2" t="s">
        <v>38</v>
      </c>
      <c r="K2" t="s">
        <v>39</v>
      </c>
    </row>
    <row r="3" spans="1:12">
      <c r="A3" t="s">
        <v>33</v>
      </c>
      <c r="B3" t="s">
        <v>34</v>
      </c>
      <c r="C3" t="s">
        <v>37</v>
      </c>
      <c r="D3" t="s">
        <v>35</v>
      </c>
      <c r="E3" t="s">
        <v>36</v>
      </c>
      <c r="H3" t="s">
        <v>40</v>
      </c>
      <c r="I3" t="s">
        <v>1</v>
      </c>
      <c r="J3" t="s">
        <v>41</v>
      </c>
      <c r="K3" t="s">
        <v>40</v>
      </c>
      <c r="L3" t="s">
        <v>1</v>
      </c>
    </row>
    <row r="4" spans="1:12">
      <c r="B4" t="s">
        <v>42</v>
      </c>
      <c r="D4" t="s">
        <v>51</v>
      </c>
      <c r="E4" t="s">
        <v>53</v>
      </c>
      <c r="H4">
        <f>K4*1.4</f>
        <v>21</v>
      </c>
      <c r="I4">
        <f>L4*1.4</f>
        <v>14</v>
      </c>
      <c r="K4">
        <v>15</v>
      </c>
      <c r="L4">
        <v>10</v>
      </c>
    </row>
    <row r="5" spans="1:12">
      <c r="B5" t="s">
        <v>43</v>
      </c>
      <c r="D5" t="s">
        <v>51</v>
      </c>
      <c r="E5" t="s">
        <v>53</v>
      </c>
      <c r="H5">
        <f t="shared" ref="H5:H11" si="0">K5*1.4</f>
        <v>21</v>
      </c>
      <c r="I5">
        <f t="shared" ref="I5:I12" si="1">L5*1.4</f>
        <v>14</v>
      </c>
      <c r="K5">
        <v>15</v>
      </c>
      <c r="L5">
        <v>10</v>
      </c>
    </row>
    <row r="6" spans="1:12">
      <c r="B6" t="s">
        <v>44</v>
      </c>
      <c r="D6" t="s">
        <v>51</v>
      </c>
      <c r="E6" t="s">
        <v>53</v>
      </c>
      <c r="H6">
        <f t="shared" si="0"/>
        <v>28</v>
      </c>
      <c r="I6">
        <f t="shared" si="1"/>
        <v>28</v>
      </c>
      <c r="K6">
        <v>20</v>
      </c>
      <c r="L6">
        <v>20</v>
      </c>
    </row>
    <row r="7" spans="1:12">
      <c r="B7" t="s">
        <v>45</v>
      </c>
      <c r="D7" t="s">
        <v>51</v>
      </c>
      <c r="E7" t="s">
        <v>53</v>
      </c>
      <c r="H7">
        <f t="shared" si="0"/>
        <v>112</v>
      </c>
      <c r="I7">
        <f t="shared" si="1"/>
        <v>84</v>
      </c>
      <c r="K7">
        <v>80</v>
      </c>
      <c r="L7">
        <v>60</v>
      </c>
    </row>
    <row r="8" spans="1:12">
      <c r="B8" t="s">
        <v>46</v>
      </c>
      <c r="D8" t="s">
        <v>51</v>
      </c>
      <c r="E8" t="s">
        <v>53</v>
      </c>
      <c r="H8">
        <f t="shared" si="0"/>
        <v>98</v>
      </c>
      <c r="I8">
        <f t="shared" si="1"/>
        <v>70</v>
      </c>
      <c r="K8">
        <v>70</v>
      </c>
      <c r="L8">
        <v>50</v>
      </c>
    </row>
    <row r="9" spans="1:12">
      <c r="B9" t="s">
        <v>47</v>
      </c>
      <c r="D9" t="s">
        <v>51</v>
      </c>
      <c r="E9" t="s">
        <v>53</v>
      </c>
      <c r="H9">
        <f t="shared" si="0"/>
        <v>105</v>
      </c>
      <c r="I9">
        <f t="shared" si="1"/>
        <v>77</v>
      </c>
      <c r="K9">
        <v>75</v>
      </c>
      <c r="L9">
        <v>55</v>
      </c>
    </row>
    <row r="10" spans="1:12">
      <c r="B10" t="s">
        <v>48</v>
      </c>
      <c r="D10" t="s">
        <v>51</v>
      </c>
      <c r="E10" t="s">
        <v>53</v>
      </c>
      <c r="H10">
        <f t="shared" si="0"/>
        <v>133</v>
      </c>
      <c r="I10">
        <f t="shared" si="1"/>
        <v>62.999999999999993</v>
      </c>
      <c r="K10">
        <v>95</v>
      </c>
      <c r="L10">
        <v>45</v>
      </c>
    </row>
    <row r="11" spans="1:12">
      <c r="B11" t="s">
        <v>49</v>
      </c>
      <c r="D11" t="s">
        <v>52</v>
      </c>
      <c r="E11" t="s">
        <v>53</v>
      </c>
      <c r="H11">
        <f t="shared" si="0"/>
        <v>28</v>
      </c>
      <c r="I11">
        <f t="shared" si="1"/>
        <v>28</v>
      </c>
      <c r="K11">
        <v>20</v>
      </c>
      <c r="L11">
        <v>20</v>
      </c>
    </row>
    <row r="12" spans="1:12">
      <c r="B12" t="s">
        <v>50</v>
      </c>
      <c r="D12" t="s">
        <v>52</v>
      </c>
      <c r="E12" t="s">
        <v>53</v>
      </c>
      <c r="H12" s="23">
        <f>K12*1.4</f>
        <v>201.6</v>
      </c>
      <c r="I12">
        <f t="shared" si="1"/>
        <v>125.99999999999999</v>
      </c>
      <c r="K12">
        <v>144</v>
      </c>
      <c r="L12">
        <v>90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Package</vt:lpstr>
      <vt:lpstr>01-06 to 06-05</vt:lpstr>
      <vt:lpstr>optional tour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Sisi-Huang</dc:creator>
  <cp:lastModifiedBy>Sisi-Huang</cp:lastModifiedBy>
  <dcterms:created xsi:type="dcterms:W3CDTF">2013-06-07T18:21:53Z</dcterms:created>
  <dcterms:modified xsi:type="dcterms:W3CDTF">2013-12-13T21:41:46Z</dcterms:modified>
</cp:coreProperties>
</file>