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6512a48fe8898/Desktop/Columbia_Data_Engineering_Bootcamp/Analysis Projects/0. Assignment/1. Crowdfunding Analysis/"/>
    </mc:Choice>
  </mc:AlternateContent>
  <xr:revisionPtr revIDLastSave="248" documentId="8_{9663A123-FE86-4698-81ED-959511ABB7A6}" xr6:coauthVersionLast="47" xr6:coauthVersionMax="47" xr10:uidLastSave="{F506AF6D-B496-4E04-A4EC-7B434099F589}"/>
  <bookViews>
    <workbookView xWindow="-120" yWindow="-120" windowWidth="29040" windowHeight="15720" xr2:uid="{00000000-000D-0000-FFFF-FFFF00000000}"/>
  </bookViews>
  <sheets>
    <sheet name="pivot (parent category)" sheetId="2" r:id="rId1"/>
    <sheet name="pivot (sub-category)" sheetId="3" r:id="rId2"/>
    <sheet name="pivot (funding status) " sheetId="4" r:id="rId3"/>
    <sheet name="Goal Analysis (New Sheet)" sheetId="6" r:id="rId4"/>
    <sheet name="Crowdfunding" sheetId="1" r:id="rId5"/>
    <sheet name="Sheet3" sheetId="7" r:id="rId6"/>
  </sheets>
  <calcPr calcId="191029" concurrentCalc="0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3" l="1"/>
  <c r="I36" i="3"/>
  <c r="H36" i="3"/>
  <c r="G36" i="3"/>
  <c r="C36" i="3"/>
  <c r="D36" i="3"/>
  <c r="E36" i="3"/>
  <c r="F36" i="3"/>
  <c r="B36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H37" i="3"/>
  <c r="I37" i="3"/>
  <c r="J37" i="3"/>
  <c r="G37" i="3"/>
  <c r="I24" i="2"/>
  <c r="H24" i="2"/>
  <c r="G24" i="2"/>
  <c r="C24" i="2"/>
  <c r="D24" i="2"/>
  <c r="E24" i="2"/>
  <c r="F24" i="2"/>
  <c r="B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G26" i="2"/>
  <c r="G27" i="2"/>
  <c r="G28" i="2"/>
  <c r="G29" i="2"/>
  <c r="G30" i="2"/>
  <c r="G31" i="2"/>
  <c r="G32" i="2"/>
  <c r="G33" i="2"/>
  <c r="G25" i="2"/>
  <c r="I16" i="7"/>
  <c r="I15" i="7"/>
  <c r="I14" i="7"/>
  <c r="I13" i="7"/>
  <c r="I12" i="7"/>
  <c r="I11" i="7"/>
  <c r="I7" i="7"/>
  <c r="I6" i="7"/>
  <c r="I5" i="7"/>
  <c r="I4" i="7"/>
  <c r="I3" i="7"/>
  <c r="I2" i="7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G2" i="6"/>
  <c r="H2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<sst xmlns="http://schemas.openxmlformats.org/spreadsheetml/2006/main" count="9141" uniqueCount="2123">
  <si>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</si>
  <si>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</si>
  <si>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</si>
  <si>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</si>
  <si>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</si>
  <si>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</si>
  <si>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</si>
  <si>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</si>
  <si>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</si>
  <si>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</si>
  <si>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</si>
  <si>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</si>
  <si>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</si>
  <si>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</si>
  <si>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</si>
  <si>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</si>
  <si>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</si>
  <si>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</si>
  <si>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</si>
  <si>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</si>
  <si>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</si>
  <si>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</si>
  <si>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</si>
  <si>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</si>
  <si>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</si>
  <si>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</si>
  <si>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</si>
  <si>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</si>
  <si>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</si>
  <si>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</si>
  <si>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</si>
  <si>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</si>
  <si>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</si>
  <si>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</si>
  <si>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</si>
  <si>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</si>
  <si>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</si>
  <si>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</si>
  <si>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</si>
  <si>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</si>
  <si>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</si>
  <si>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</si>
  <si>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</si>
  <si>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</si>
  <si>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</si>
  <si>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</si>
  <si>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</si>
  <si>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</si>
  <si>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</si>
  <si>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</si>
  <si>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</si>
  <si>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</si>
  <si>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</si>
  <si>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</si>
  <si>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</si>
  <si>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</si>
  <si>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</si>
  <si>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</si>
  <si>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</si>
  <si>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</si>
  <si>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</si>
  <si>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</si>
  <si>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</si>
  <si>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</si>
  <si>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</si>
  <si>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</si>
  <si>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</si>
  <si>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</si>
  <si>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</si>
  <si>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</si>
  <si>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</si>
  <si>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</si>
  <si>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</si>
  <si>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</si>
  <si>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</si>
  <si>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</si>
  <si>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</si>
  <si>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</si>
  <si>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</si>
  <si>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</si>
  <si>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</si>
  <si>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</si>
  <si>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</si>
  <si>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</si>
  <si>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</si>
  <si>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</si>
  <si>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</si>
  <si>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</si>
  <si>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</si>
  <si>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</si>
  <si>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</si>
  <si>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</si>
  <si>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</si>
  <si>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</si>
  <si>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</si>
  <si>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</si>
  <si>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</si>
  <si>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</si>
  <si>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</si>
  <si>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</si>
  <si>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</si>
  <si>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</si>
  <si>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</si>
  <si>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</si>
  <si>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</si>
  <si>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</si>
  <si>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</si>
  <si>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</si>
  <si>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</si>
  <si>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</si>
  <si>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</si>
  <si>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</si>
  <si>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</si>
  <si>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</si>
  <si>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</si>
  <si>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</si>
  <si>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</si>
  <si>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</si>
  <si>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</si>
  <si>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</si>
  <si>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</si>
  <si>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</si>
  <si>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</si>
  <si>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</si>
  <si>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</si>
  <si>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</si>
  <si>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</si>
  <si>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</si>
  <si>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</si>
  <si>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</si>
  <si>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</si>
  <si>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</si>
  <si>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</si>
  <si>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</si>
  <si>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</si>
  <si>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</si>
  <si>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</si>
  <si>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</si>
  <si>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</si>
  <si>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</si>
  <si>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</si>
  <si>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</si>
  <si>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</si>
  <si>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</si>
  <si>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</si>
  <si>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</si>
  <si>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</si>
  <si>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</si>
  <si>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</si>
  <si>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</si>
  <si>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</si>
  <si>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</si>
  <si>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</si>
  <si>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</si>
  <si>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</si>
  <si>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</si>
  <si>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</si>
  <si>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</si>
  <si>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</si>
  <si>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</si>
  <si>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</si>
  <si>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</si>
  <si>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</si>
  <si>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</si>
  <si>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</si>
  <si>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</si>
  <si>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</si>
  <si>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</si>
  <si>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</si>
  <si>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</si>
  <si>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</si>
  <si>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</si>
  <si>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</si>
  <si>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</si>
  <si>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</si>
  <si>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</si>
  <si>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</si>
  <si>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</si>
  <si>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</si>
  <si>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</si>
  <si>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</si>
  <si>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</si>
  <si>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</si>
  <si>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</si>
  <si>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</si>
  <si>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</si>
  <si>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</si>
  <si>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</si>
  <si>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</si>
  <si>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</si>
  <si>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</si>
  <si>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</si>
  <si>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</si>
  <si>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</si>
  <si>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</si>
  <si>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</si>
  <si>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</si>
  <si>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</si>
  <si>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</si>
  <si>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</si>
  <si>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</si>
  <si>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</si>
  <si>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</si>
  <si>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</si>
  <si>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</si>
  <si>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</si>
  <si>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</si>
  <si>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</si>
  <si>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</si>
  <si>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</si>
  <si>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</si>
  <si>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</si>
  <si>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</si>
  <si>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</si>
  <si>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</si>
  <si>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</si>
  <si>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</si>
  <si>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</si>
  <si>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</si>
  <si>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</si>
  <si>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</si>
  <si>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</si>
  <si>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</si>
  <si>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</si>
  <si>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</si>
  <si>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</si>
  <si>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</si>
  <si>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</si>
  <si>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</si>
  <si>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</si>
  <si>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</si>
  <si>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</si>
  <si>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</si>
  <si>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</si>
  <si>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</si>
  <si>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</si>
  <si>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</si>
  <si>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</si>
  <si>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</si>
  <si>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</si>
  <si>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</si>
  <si>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</si>
  <si>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</si>
  <si>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</si>
  <si>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</si>
  <si>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</si>
  <si>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</si>
  <si>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</si>
  <si>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</si>
  <si>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</si>
  <si>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</si>
  <si>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</si>
  <si>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</si>
  <si>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</si>
  <si>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</si>
  <si>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</si>
  <si>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</si>
  <si>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</si>
  <si>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</si>
  <si>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</si>
  <si>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</si>
  <si>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</si>
  <si>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</si>
  <si>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</si>
  <si>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</si>
  <si>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</si>
  <si>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</si>
  <si>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</si>
  <si>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</si>
  <si>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</si>
  <si>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</si>
  <si>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</si>
  <si>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</si>
  <si>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</si>
  <si>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</si>
  <si>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</si>
  <si>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</si>
  <si>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</si>
  <si>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</si>
  <si>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</si>
  <si>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</si>
  <si>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</si>
  <si>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</si>
  <si>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</si>
  <si>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</si>
  <si>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</si>
  <si>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</si>
  <si>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</si>
  <si>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</si>
  <si>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</si>
  <si>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</si>
  <si>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</si>
  <si>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</si>
  <si>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</si>
  <si>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</si>
  <si>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</si>
  <si>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</si>
  <si>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</si>
  <si>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</si>
  <si>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</si>
  <si>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</si>
  <si>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</si>
  <si>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</si>
  <si>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</si>
  <si>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</si>
  <si>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</si>
  <si>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</si>
  <si>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</si>
  <si>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</si>
  <si>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</si>
  <si>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</si>
  <si>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</si>
  <si>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</si>
  <si>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</si>
  <si>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</si>
  <si>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</si>
  <si>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</si>
  <si>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</si>
  <si>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</si>
  <si>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</si>
  <si>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</si>
  <si>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</si>
  <si>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</si>
  <si>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</si>
  <si>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</si>
  <si>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</si>
  <si>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</si>
  <si>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</si>
  <si>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</si>
  <si>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</si>
  <si>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</si>
  <si>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</si>
  <si>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</si>
  <si>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</si>
  <si>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</si>
  <si>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</si>
  <si>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</si>
  <si>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</si>
  <si>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</si>
  <si>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</si>
  <si>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</si>
  <si>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</si>
  <si>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</si>
  <si>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</si>
  <si>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</si>
  <si>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</si>
  <si>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</si>
  <si>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</si>
  <si>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</si>
  <si>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</si>
  <si>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</si>
  <si>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</si>
  <si>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</si>
  <si>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</si>
  <si>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</si>
  <si>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</si>
  <si>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</si>
  <si>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</si>
  <si>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</si>
  <si>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</si>
  <si>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</si>
  <si>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</si>
  <si>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</si>
  <si>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</si>
  <si>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</si>
  <si>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</si>
  <si>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</si>
  <si>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</si>
  <si>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</si>
  <si>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</si>
  <si>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</si>
  <si>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</si>
  <si>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</si>
  <si>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</si>
  <si>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</si>
  <si>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</si>
  <si>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</si>
  <si>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</si>
  <si>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</si>
  <si>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</si>
  <si>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</si>
  <si>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</si>
  <si>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</si>
  <si>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</si>
  <si>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</si>
  <si>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</si>
  <si>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</si>
  <si>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</si>
  <si>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</si>
  <si>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</si>
  <si>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</si>
  <si>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</si>
  <si>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</si>
  <si>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</si>
  <si>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</si>
  <si>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</si>
  <si>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</si>
  <si>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</si>
  <si>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</si>
  <si>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</si>
  <si>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</si>
  <si>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</si>
  <si>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</si>
  <si>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</si>
  <si>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</si>
  <si>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</si>
  <si>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</si>
  <si>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</si>
  <si>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</si>
  <si>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</si>
  <si>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</si>
  <si>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</si>
  <si>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</si>
  <si>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</si>
  <si>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</si>
  <si>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</si>
  <si>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</si>
  <si>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</si>
  <si>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</si>
  <si>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</si>
  <si>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</si>
  <si>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</si>
  <si>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</si>
  <si>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</si>
  <si>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</si>
  <si>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</si>
  <si>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</si>
  <si>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</si>
  <si>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</si>
  <si>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</si>
  <si>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</si>
  <si>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</si>
  <si>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</si>
  <si>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</si>
  <si>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</si>
  <si>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</si>
  <si>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</si>
  <si>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</si>
  <si>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</si>
  <si>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</si>
  <si>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</si>
  <si>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</si>
  <si>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</si>
  <si>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</si>
  <si>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</si>
  <si>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</si>
  <si>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</si>
  <si>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</si>
  <si>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</si>
  <si>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</si>
  <si>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</si>
  <si>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</si>
  <si>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</si>
  <si>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</si>
  <si>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</si>
  <si>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</si>
  <si>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</si>
  <si>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</si>
  <si>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</si>
  <si>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</si>
  <si>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</si>
  <si>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</si>
  <si>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</si>
  <si>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</si>
  <si>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</si>
  <si>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</si>
  <si>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</si>
  <si>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</si>
  <si>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</si>
  <si>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</si>
  <si>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</si>
  <si>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</si>
  <si>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</si>
  <si>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</si>
  <si>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</si>
  <si>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</si>
  <si>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</si>
  <si>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</si>
  <si>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</si>
  <si>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</si>
  <si>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</si>
  <si>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</si>
  <si>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</si>
  <si>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</si>
  <si>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</si>
  <si>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</si>
  <si>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</si>
  <si>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</si>
  <si>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</si>
  <si>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</si>
  <si>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</si>
  <si>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</si>
  <si>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</si>
  <si>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</si>
  <si>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</si>
  <si>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</si>
  <si>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</si>
  <si>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</si>
  <si>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</si>
  <si>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</si>
  <si>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</si>
  <si>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</si>
  <si>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</si>
  <si>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</si>
  <si>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</si>
  <si>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</si>
  <si>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</si>
  <si>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</si>
  <si>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</si>
  <si>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</si>
  <si>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</si>
  <si>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</si>
  <si>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</si>
  <si>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</si>
  <si>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</si>
  <si>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</si>
  <si>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</si>
  <si>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</si>
  <si>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</si>
  <si>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</si>
  <si>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</si>
  <si>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</si>
  <si>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</si>
  <si>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</si>
  <si>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</si>
  <si>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</si>
  <si>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</si>
  <si>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</si>
  <si>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</si>
  <si>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</si>
  <si>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</si>
  <si>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</si>
  <si>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</si>
  <si>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</si>
  <si>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</si>
  <si>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</si>
  <si>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</si>
  <si>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</si>
  <si>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</si>
  <si>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</si>
  <si>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</si>
  <si>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</si>
  <si>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</si>
  <si>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</si>
  <si>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</si>
  <si>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</si>
  <si>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</si>
  <si>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</si>
  <si>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</si>
  <si>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</si>
  <si>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</si>
  <si>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</si>
  <si>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</si>
  <si>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</si>
  <si>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</si>
  <si>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</si>
  <si>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</si>
  <si>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</si>
  <si>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</si>
  <si>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</si>
  <si>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</si>
  <si>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</si>
  <si>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</si>
  <si>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</si>
  <si>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</si>
  <si>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</si>
  <si>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</si>
  <si>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</si>
  <si>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</si>
  <si>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</si>
  <si>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</si>
  <si>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</si>
  <si>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</si>
  <si>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</si>
  <si>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</si>
  <si>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</si>
  <si>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</si>
  <si>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</si>
  <si>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</si>
  <si>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</si>
  <si>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</si>
  <si>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</si>
  <si>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</si>
  <si>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</si>
  <si>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</si>
  <si>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</si>
  <si>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</si>
  <si>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</si>
  <si>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</si>
  <si>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</si>
  <si>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</si>
  <si>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</si>
  <si>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</si>
  <si>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</si>
  <si>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</si>
  <si>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</si>
  <si>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</si>
  <si>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</si>
  <si>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</si>
  <si>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</si>
  <si>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</si>
  <si>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</si>
  <si>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</si>
  <si>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</si>
  <si>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</si>
  <si>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</si>
  <si>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</si>
  <si>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</si>
  <si>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</si>
  <si>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</si>
  <si>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</si>
  <si>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</si>
  <si>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</si>
  <si>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</si>
  <si>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</si>
  <si>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</si>
  <si>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</si>
  <si>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</si>
  <si>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</si>
  <si>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</si>
  <si>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</si>
  <si>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</si>
  <si>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</si>
  <si>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</si>
  <si>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</si>
  <si>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</si>
  <si>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</si>
  <si>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</si>
  <si>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</si>
  <si>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</si>
  <si>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</si>
  <si>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</si>
  <si>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</si>
  <si>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</si>
  <si>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</si>
  <si>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</si>
  <si>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</si>
  <si>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</si>
  <si>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</si>
  <si>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</si>
  <si>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</si>
  <si>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</si>
  <si>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</si>
  <si>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</si>
  <si>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</si>
  <si>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</si>
  <si>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</si>
  <si>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</si>
  <si>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</si>
  <si>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</si>
  <si>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</si>
  <si>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</si>
  <si>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</si>
  <si>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</si>
  <si>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</si>
  <si>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</si>
  <si>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</si>
  <si>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</si>
  <si>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</si>
  <si>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</si>
  <si>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</si>
  <si>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</si>
  <si>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</si>
  <si>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</si>
  <si>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</si>
  <si>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</si>
  <si>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</si>
  <si>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</si>
  <si>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</si>
  <si>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</si>
  <si>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</si>
  <si>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</si>
  <si>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</si>
  <si>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</si>
  <si>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</si>
  <si>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</si>
  <si>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</si>
  <si>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</si>
  <si>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</si>
  <si>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</si>
  <si>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</si>
  <si>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</si>
  <si>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</si>
  <si>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</si>
  <si>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</si>
  <si>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</si>
  <si>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</si>
  <si>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</si>
  <si>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</si>
  <si>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</si>
  <si>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</si>
  <si>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</si>
  <si>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</si>
  <si>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</si>
  <si>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</si>
  <si>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</si>
  <si>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</si>
  <si>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</si>
  <si>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</si>
  <si>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</si>
  <si>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</si>
  <si>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</si>
  <si>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</si>
  <si>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</si>
  <si>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</si>
  <si>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</si>
  <si>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</si>
  <si>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</si>
  <si>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</si>
  <si>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</si>
  <si>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</si>
  <si>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</si>
  <si>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</si>
  <si>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</si>
  <si>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</si>
  <si>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</si>
  <si>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</si>
  <si>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</si>
  <si>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</si>
  <si>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</si>
  <si>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</si>
  <si>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</si>
  <si>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</si>
  <si>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</si>
  <si>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</si>
  <si>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</si>
  <si>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</si>
  <si>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</si>
  <si>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</si>
  <si>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</si>
  <si>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</si>
  <si>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</si>
  <si>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</si>
  <si>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</si>
  <si>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</si>
  <si>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</si>
  <si>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</si>
  <si>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</si>
  <si>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</si>
  <si>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</si>
  <si>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</si>
  <si>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</si>
  <si>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</si>
  <si>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</si>
  <si>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</si>
  <si>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</si>
  <si>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</si>
  <si>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</si>
  <si>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</si>
  <si>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</si>
  <si>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</si>
  <si>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</si>
  <si>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</si>
  <si>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</si>
  <si>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</si>
  <si>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</si>
  <si>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</si>
  <si>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</si>
  <si>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</si>
  <si>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</si>
  <si>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</si>
  <si>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</si>
  <si>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</si>
  <si>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</si>
  <si>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</si>
  <si>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</si>
  <si>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</si>
  <si>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</si>
  <si>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</si>
  <si>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</si>
  <si>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</si>
  <si>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</si>
  <si>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</si>
  <si>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</si>
  <si>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</si>
  <si>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</si>
  <si>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</si>
  <si>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</si>
  <si>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</si>
  <si>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</si>
  <si>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</si>
  <si>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</si>
  <si>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</si>
  <si>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</si>
  <si>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</si>
  <si>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</si>
  <si>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</si>
  <si>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</si>
  <si>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</si>
  <si>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</si>
  <si>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</si>
  <si>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</si>
  <si>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</si>
  <si>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</si>
  <si>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</si>
  <si>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</si>
  <si>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</si>
  <si>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</si>
  <si>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</si>
  <si>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</si>
  <si>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</si>
  <si>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</si>
  <si>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</si>
  <si>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</si>
  <si>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</si>
  <si>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</si>
  <si>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</si>
  <si>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</si>
  <si>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</si>
  <si>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</si>
  <si>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</si>
  <si>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</si>
  <si>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</si>
  <si>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</si>
  <si>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</si>
  <si>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</si>
  <si>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</si>
  <si>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</si>
  <si>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</si>
  <si>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</si>
  <si>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</si>
  <si>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</si>
  <si>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</si>
  <si>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</si>
  <si>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</si>
  <si>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</si>
  <si>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</si>
  <si>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</si>
  <si>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</si>
  <si>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</si>
  <si>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</si>
  <si>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</si>
  <si>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</si>
  <si>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</si>
  <si>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</si>
  <si>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</si>
  <si>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</si>
  <si>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</si>
  <si>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</si>
  <si>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</si>
  <si>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</si>
  <si>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</si>
  <si>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</si>
  <si>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</si>
  <si>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</si>
  <si>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</si>
  <si>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</si>
  <si>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</si>
  <si>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</si>
  <si>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</si>
  <si>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</si>
  <si>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</si>
  <si>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</si>
  <si>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</si>
  <si>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</si>
  <si>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</si>
  <si>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</si>
  <si>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</si>
  <si>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</si>
  <si>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</si>
  <si>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</si>
  <si>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</si>
  <si>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</si>
  <si>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</si>
  <si>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</si>
  <si>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</si>
  <si>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</si>
  <si>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</si>
  <si>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</si>
  <si>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</si>
  <si>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</si>
  <si>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</si>
  <si>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</si>
  <si>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</si>
  <si>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</si>
  <si>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</si>
  <si>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</si>
  <si>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</si>
  <si>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</si>
  <si>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</si>
  <si>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</si>
  <si>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</si>
  <si>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</si>
  <si>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</si>
  <si>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</si>
  <si>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</si>
  <si>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</si>
  <si>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</si>
  <si>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</si>
  <si>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</si>
  <si>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</si>
  <si>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</si>
  <si>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</si>
  <si>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</si>
  <si>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</si>
  <si>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</si>
  <si>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</si>
  <si>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</si>
  <si>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</si>
  <si>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</si>
  <si>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</si>
  <si>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</si>
  <si>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</si>
  <si>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</si>
  <si>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</si>
  <si>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</si>
  <si>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</si>
  <si>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</si>
  <si>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</si>
  <si>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</si>
  <si>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</si>
  <si>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</si>
  <si>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</si>
  <si>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</si>
  <si>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</si>
  <si>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</si>
  <si>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</si>
  <si>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</si>
  <si>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</si>
  <si>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</si>
  <si>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</si>
  <si>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</si>
  <si>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</si>
  <si>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</si>
  <si>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</si>
  <si>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</si>
  <si>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</si>
  <si>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</si>
  <si>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</si>
  <si>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</si>
  <si>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</si>
  <si>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</si>
  <si>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</si>
  <si>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</si>
  <si>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</si>
  <si>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</si>
  <si>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</si>
  <si>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</si>
  <si>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</si>
  <si>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</si>
  <si>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</si>
  <si>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</si>
  <si>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</si>
  <si>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</si>
  <si>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</si>
  <si>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</si>
  <si>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</si>
  <si>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</si>
  <si>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</si>
  <si>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</si>
  <si>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</si>
  <si>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</si>
  <si>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</si>
  <si>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</si>
  <si>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</si>
  <si>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</si>
  <si>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</si>
  <si>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</si>
  <si>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</si>
  <si>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</si>
  <si>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</si>
  <si>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</si>
  <si>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</si>
  <si>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</si>
  <si>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</si>
  <si>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</si>
  <si>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</si>
  <si>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</si>
  <si>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</si>
  <si>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</si>
  <si>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</si>
  <si>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</si>
  <si>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</si>
  <si>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</si>
  <si>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</si>
  <si>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</si>
  <si>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</si>
  <si>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</si>
  <si>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</si>
  <si>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</si>
  <si>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</si>
  <si>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</si>
  <si>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</si>
  <si>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</si>
  <si>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</si>
  <si>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</si>
  <si>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</si>
  <si>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</si>
  <si>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</si>
  <si>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</si>
  <si>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</si>
  <si>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</si>
  <si>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</si>
  <si>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</si>
  <si>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</si>
  <si>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</si>
  <si>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</si>
  <si>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</si>
  <si>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</si>
  <si>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</si>
  <si>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</si>
  <si>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</si>
  <si>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</si>
  <si>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</si>
  <si>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</si>
  <si>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</si>
  <si>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</si>
  <si>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</si>
  <si>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</si>
  <si>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</si>
  <si>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</si>
  <si>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</si>
  <si>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</si>
  <si>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</si>
  <si>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</si>
  <si>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</si>
  <si>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</si>
  <si>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</si>
  <si>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</si>
  <si>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</si>
  <si>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</si>
  <si>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</si>
  <si>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</si>
  <si>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</si>
  <si>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</si>
  <si>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</si>
  <si>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</si>
  <si>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</si>
  <si>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</si>
  <si>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</si>
  <si>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</si>
  <si>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</si>
  <si>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</si>
  <si>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</si>
  <si>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</si>
  <si>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</si>
  <si>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</si>
  <si>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</si>
  <si>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</si>
  <si>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</si>
  <si>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</si>
  <si>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</si>
  <si>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</si>
  <si>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</si>
  <si>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</si>
  <si>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</si>
  <si>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</si>
  <si>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</si>
  <si>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</si>
  <si>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</si>
  <si>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</si>
  <si>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</si>
  <si>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</si>
  <si>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</si>
  <si>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</si>
  <si>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</si>
  <si>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</si>
  <si>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</si>
  <si>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</si>
  <si>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</si>
  <si>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</si>
  <si>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</si>
  <si>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</si>
  <si>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</si>
  <si>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</si>
  <si>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</si>
  <si>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</si>
  <si>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</si>
  <si>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</si>
  <si>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</si>
  <si>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</si>
  <si>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</si>
  <si>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</si>
  <si>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</si>
  <si>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</si>
  <si>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</si>
  <si>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</si>
  <si>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</si>
  <si>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</si>
  <si>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</si>
  <si>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</si>
  <si>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</si>
  <si>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</si>
  <si>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</si>
  <si>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</si>
  <si>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</si>
  <si>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</si>
  <si>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</si>
  <si>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</si>
  <si>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</si>
  <si>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</si>
  <si>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</si>
  <si>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</si>
  <si>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</si>
  <si>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</si>
  <si>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</si>
  <si>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</si>
  <si>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</si>
  <si>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</si>
  <si>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</si>
  <si>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</si>
  <si>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</si>
  <si>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</si>
  <si>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</si>
  <si>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</si>
  <si>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</si>
  <si>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</si>
  <si>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</si>
  <si>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</si>
  <si>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</si>
  <si>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</si>
  <si>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</si>
  <si>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</si>
  <si>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</si>
  <si>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</si>
  <si>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</si>
  <si>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</si>
  <si>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</si>
  <si>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</si>
  <si>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</si>
  <si>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</si>
  <si>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</si>
  <si>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</si>
  <si>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</si>
  <si>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</si>
  <si>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</si>
  <si>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</si>
  <si>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</si>
  <si>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</si>
  <si>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</si>
  <si>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</si>
  <si>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</si>
  <si>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</si>
  <si>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</si>
  <si>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</si>
  <si>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</si>
  <si>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</si>
  <si>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</si>
  <si>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</si>
  <si>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</si>
  <si>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</si>
  <si>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</si>
  <si>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</si>
  <si>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</si>
  <si>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</si>
  <si>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</si>
  <si>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</si>
  <si>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</si>
  <si>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</si>
  <si>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</si>
  <si>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</si>
  <si>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</si>
  <si>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</si>
  <si>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</si>
  <si>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</si>
  <si>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</si>
  <si>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</si>
  <si>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</si>
  <si>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</si>
  <si>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</si>
  <si>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</si>
  <si>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</si>
  <si>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</si>
  <si>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</si>
  <si>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</si>
  <si>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</si>
  <si>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</si>
  <si>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</si>
  <si>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</si>
  <si>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</si>
  <si>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</si>
  <si>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</si>
  <si>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</si>
  <si>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</si>
  <si>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</si>
  <si>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</si>
  <si>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</si>
  <si>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</si>
  <si>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</si>
  <si>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</si>
  <si>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</si>
  <si>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</si>
  <si>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</si>
  <si>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</si>
  <si>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</si>
  <si>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</si>
  <si>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</si>
  <si>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</si>
  <si>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</si>
  <si>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</si>
  <si>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</si>
  <si>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</si>
  <si>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</si>
  <si>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</si>
  <si>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</si>
  <si>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</si>
  <si>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</si>
  <si>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</si>
  <si>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</si>
  <si>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</si>
  <si>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</si>
  <si>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</si>
  <si>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</si>
  <si>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</si>
  <si>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</si>
  <si>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</si>
  <si>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</si>
  <si>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</si>
  <si>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</si>
  <si>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</si>
  <si>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</si>
  <si>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</si>
  <si>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</si>
  <si>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</si>
  <si>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</si>
  <si>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</si>
  <si>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</si>
  <si>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</si>
  <si>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</si>
  <si>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</si>
  <si>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</si>
  <si>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</si>
  <si>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</si>
  <si>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</si>
  <si>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</si>
  <si>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</si>
  <si>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</si>
  <si>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</si>
  <si>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</si>
  <si>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</si>
  <si>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</si>
  <si>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</si>
  <si>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</si>
  <si>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</si>
  <si>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</si>
  <si>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</si>
  <si>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</si>
  <si>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</si>
  <si>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</si>
  <si>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</si>
  <si>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</si>
  <si>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</si>
  <si>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</si>
  <si>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</si>
  <si>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</si>
  <si>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</si>
  <si>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</si>
  <si>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</si>
  <si>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</si>
  <si>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</si>
  <si>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</si>
  <si>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</si>
  <si>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</si>
  <si>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</si>
  <si>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</si>
  <si>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</si>
  <si>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</si>
  <si>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</si>
  <si>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</si>
  <si>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</si>
  <si>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</si>
  <si>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</si>
  <si>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</si>
  <si>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</si>
  <si>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</si>
  <si>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</si>
  <si>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</si>
  <si>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</si>
  <si>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</si>
  <si>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</si>
  <si>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</si>
  <si>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</si>
  <si>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</si>
  <si>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</si>
  <si>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</si>
  <si>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</si>
  <si>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</si>
  <si>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</si>
  <si>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</si>
  <si>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</si>
  <si>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</si>
  <si>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</si>
  <si>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</si>
  <si>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</si>
  <si>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</si>
  <si>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</si>
  <si>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</si>
  <si>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</si>
  <si>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</si>
  <si>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</si>
  <si>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</si>
  <si>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</si>
  <si>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</si>
  <si>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</si>
  <si>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</si>
  <si>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</si>
  <si>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</si>
  <si>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</si>
  <si>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</si>
  <si>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</si>
  <si>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</si>
  <si>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</si>
  <si>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</si>
  <si>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</si>
  <si>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</si>
  <si>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</si>
  <si>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</si>
  <si>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</si>
  <si>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</si>
  <si>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</si>
  <si>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</si>
  <si>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</si>
  <si>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</si>
  <si>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</si>
  <si>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</si>
  <si>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</si>
  <si>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</si>
  <si>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</si>
  <si>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</si>
  <si>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</si>
  <si>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</si>
  <si>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</si>
  <si>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</si>
  <si>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</si>
  <si>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</si>
  <si>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</si>
  <si>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</si>
  <si>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</si>
  <si>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</si>
  <si>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</si>
  <si>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</si>
  <si>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</si>
  <si>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</si>
  <si>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</si>
  <si>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</si>
  <si>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</si>
  <si>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</si>
  <si>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</si>
  <si>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</si>
  <si>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</si>
  <si>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</si>
  <si>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</si>
  <si>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</si>
  <si>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</si>
  <si>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</si>
  <si>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</si>
  <si>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</si>
  <si>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</si>
  <si>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</si>
  <si>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</si>
  <si>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</si>
  <si>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</si>
  <si>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</si>
  <si>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</si>
  <si>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</si>
  <si>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</si>
  <si>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</si>
  <si>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</si>
  <si>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</si>
  <si>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</si>
  <si>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</si>
  <si>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</si>
  <si>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</si>
  <si>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</si>
  <si>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</si>
  <si>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</si>
  <si>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</si>
  <si>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</si>
  <si>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</si>
  <si>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</si>
  <si>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</si>
  <si>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</si>
  <si>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</si>
  <si>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</si>
  <si>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</si>
  <si>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</si>
  <si>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</si>
  <si>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</si>
  <si>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</si>
  <si>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</si>
  <si>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</si>
  <si>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</si>
  <si>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</si>
  <si>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</si>
  <si>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</si>
  <si>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</si>
  <si>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</si>
  <si>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</si>
  <si>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</si>
  <si>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</si>
  <si>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</si>
  <si>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</si>
  <si>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</si>
  <si>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</si>
  <si>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</si>
  <si>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</si>
  <si>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</si>
  <si>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</si>
  <si>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</si>
  <si>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</si>
  <si>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</si>
  <si>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</si>
  <si>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</si>
  <si>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</si>
  <si>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</si>
  <si>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</si>
  <si>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</si>
  <si>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</si>
  <si>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</si>
  <si>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</si>
  <si>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</si>
  <si>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</si>
  <si>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</si>
  <si>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</si>
  <si>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</si>
  <si>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</si>
  <si>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</si>
  <si>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</si>
  <si>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</si>
  <si>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</si>
  <si>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</si>
  <si>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</si>
  <si>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</si>
  <si>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</si>
  <si>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</si>
  <si>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</si>
  <si>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</si>
  <si>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</si>
  <si>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</si>
  <si>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</si>
  <si>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</si>
  <si>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</si>
  <si>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</si>
  <si>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</si>
  <si>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</si>
  <si>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</si>
  <si>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</si>
  <si>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</si>
  <si>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</si>
  <si>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</si>
  <si>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</si>
  <si>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</si>
  <si>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</si>
  <si>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</si>
  <si>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</si>
  <si>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</si>
  <si>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</si>
  <si>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</si>
  <si>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</si>
  <si>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</si>
  <si>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</si>
  <si>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</si>
  <si>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</si>
  <si>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</si>
  <si>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</si>
  <si>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</si>
  <si>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</si>
  <si>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</si>
  <si>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</si>
  <si>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</si>
  <si>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</si>
  <si>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</si>
  <si>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</si>
  <si>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</si>
  <si>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</si>
  <si>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</si>
  <si>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</si>
  <si>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</si>
  <si>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</si>
  <si>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</si>
  <si>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</si>
  <si>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</si>
  <si>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</si>
  <si>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</si>
  <si>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</si>
  <si>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</si>
  <si>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</si>
  <si>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</si>
  <si>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</si>
  <si>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</si>
  <si>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</si>
  <si>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</si>
  <si>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</si>
  <si>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</si>
  <si>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</si>
  <si>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</si>
  <si>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</si>
  <si>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</si>
  <si>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</si>
  <si>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</si>
  <si>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</si>
  <si>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</si>
  <si>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</si>
  <si>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</si>
  <si>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</si>
  <si>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</si>
  <si>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</si>
  <si>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</si>
  <si>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</si>
  <si>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</si>
  <si>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</si>
  <si>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</si>
  <si>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</si>
  <si>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</si>
  <si>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</si>
  <si>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</si>
  <si>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</si>
  <si>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</si>
  <si>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</si>
  <si>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</si>
  <si>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</si>
  <si>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</si>
  <si>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</si>
  <si>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</si>
  <si>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</si>
  <si>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</si>
  <si>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</si>
  <si>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</si>
  <si>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</si>
  <si>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</si>
  <si>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</si>
  <si>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</si>
  <si>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</si>
  <si>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</si>
  <si>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</si>
  <si>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</si>
  <si>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</si>
  <si>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</si>
  <si>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</si>
  <si>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</si>
  <si>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</si>
  <si>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</si>
  <si>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</si>
  <si>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</si>
  <si>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</si>
  <si>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</si>
  <si>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</si>
  <si>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</si>
  <si>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</si>
  <si>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</si>
  <si>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</si>
  <si>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</si>
  <si>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</si>
  <si>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</si>
  <si>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</si>
  <si>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</si>
  <si>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</si>
  <si>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</si>
  <si>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</si>
  <si>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</si>
  <si>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</si>
  <si>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</si>
  <si>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</si>
  <si>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</si>
  <si>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</si>
  <si>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</si>
  <si>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</si>
  <si>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</si>
  <si>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</si>
  <si>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</si>
  <si>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</si>
  <si>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</si>
  <si>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</si>
  <si>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</si>
  <si>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</si>
  <si>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</si>
  <si>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</si>
  <si>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</si>
  <si>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</si>
  <si>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</si>
  <si>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</si>
  <si>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</si>
  <si>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</si>
  <si>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</si>
  <si>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</si>
  <si>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</si>
  <si>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</si>
  <si>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</si>
  <si>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</si>
  <si>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</si>
  <si>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</si>
  <si>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</si>
  <si>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</si>
  <si>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</si>
  <si>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</si>
  <si>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</si>
  <si>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</si>
  <si>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</si>
  <si>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</si>
  <si>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</si>
  <si>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</si>
  <si>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</si>
  <si>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</si>
  <si>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</si>
  <si>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</si>
  <si>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</si>
  <si>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</si>
  <si>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</si>
  <si>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</si>
  <si>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</si>
  <si>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</si>
  <si>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</si>
  <si>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</si>
  <si>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</si>
  <si>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</si>
  <si>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</si>
  <si>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</si>
  <si>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</si>
  <si>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</si>
  <si>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</si>
  <si>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</si>
  <si>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</si>
  <si>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</si>
  <si>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</si>
  <si>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</si>
  <si>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</si>
  <si>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</si>
  <si>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</si>
  <si>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</si>
  <si>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</si>
  <si>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</si>
  <si>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</si>
  <si>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</si>
  <si>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</si>
  <si>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</si>
  <si>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</si>
  <si>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</si>
  <si>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</si>
  <si>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</si>
  <si>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</si>
  <si>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</si>
  <si>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</si>
  <si>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</si>
  <si>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</si>
  <si>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</si>
  <si>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</si>
  <si>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</si>
  <si>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</si>
  <si>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</si>
  <si>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</si>
  <si>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</si>
  <si>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</si>
  <si>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</si>
  <si>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</si>
  <si>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</si>
  <si>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</si>
  <si>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</si>
  <si>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</si>
  <si>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</si>
  <si>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</si>
  <si>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</si>
  <si>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</si>
  <si>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</si>
  <si>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</si>
  <si>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</si>
  <si>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</si>
  <si>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</si>
  <si>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</si>
  <si>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</si>
  <si>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</si>
  <si>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</si>
  <si>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</si>
  <si>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</si>
  <si>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</si>
  <si>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</si>
  <si>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</si>
  <si>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</si>
  <si>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</si>
  <si>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</si>
  <si>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</si>
  <si>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</si>
  <si>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</si>
  <si>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</si>
  <si>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</si>
  <si>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</si>
  <si>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</si>
  <si>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</si>
  <si>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</si>
  <si>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</si>
  <si>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</si>
  <si>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</si>
  <si>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</si>
  <si>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</si>
  <si>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</si>
  <si>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</si>
  <si>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</si>
  <si>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</si>
  <si>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</si>
  <si>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</si>
  <si>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</si>
  <si>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</si>
  <si>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</si>
  <si>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</si>
  <si>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</si>
  <si>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</si>
  <si>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</si>
  <si>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</si>
  <si>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</si>
  <si>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</si>
  <si>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</si>
  <si>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</si>
  <si>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</si>
  <si>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</si>
  <si>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</si>
  <si>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</si>
  <si>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</si>
  <si>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</si>
  <si>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</si>
  <si>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</si>
  <si>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</si>
  <si>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</si>
  <si>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</si>
  <si>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</si>
  <si>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</si>
  <si>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</si>
  <si>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</si>
  <si>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</si>
  <si>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</si>
  <si>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</si>
  <si>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</si>
  <si>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</si>
  <si>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</si>
  <si>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</si>
  <si>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</si>
  <si>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</si>
  <si>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</si>
  <si>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</si>
  <si>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</si>
  <si>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</si>
  <si>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</si>
  <si>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</si>
  <si>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</si>
  <si>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</si>
  <si>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</si>
  <si>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</si>
  <si>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</si>
  <si>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</si>
  <si>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</si>
  <si>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</si>
  <si>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</si>
  <si>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</si>
  <si>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</si>
  <si>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</si>
  <si>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</si>
  <si>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</si>
  <si>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</si>
  <si>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</si>
  <si>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</si>
  <si>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</si>
  <si>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</si>
  <si>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</si>
  <si>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</si>
  <si>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</si>
  <si>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</si>
  <si>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</si>
  <si>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</si>
  <si>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</si>
  <si>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</si>
  <si>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</si>
  <si>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</si>
  <si>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</si>
  <si>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</si>
  <si>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</si>
  <si>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</si>
  <si>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</si>
  <si>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</si>
  <si>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</si>
  <si>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</si>
  <si>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</si>
  <si>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</si>
  <si>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</si>
  <si>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</si>
  <si>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</si>
  <si>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</si>
  <si>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</si>
  <si>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</si>
  <si>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</si>
  <si>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</si>
  <si>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</si>
  <si>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</si>
  <si>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</si>
  <si>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</si>
  <si>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</si>
  <si>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</si>
  <si>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</si>
  <si>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</si>
  <si>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</si>
  <si>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</si>
  <si>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</si>
  <si>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</si>
  <si>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</si>
  <si>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</si>
  <si>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</si>
  <si>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</si>
  <si>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</si>
  <si>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</si>
  <si>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</si>
  <si>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</si>
  <si>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</si>
  <si>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</si>
  <si>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</si>
  <si>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</si>
  <si>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</si>
  <si>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</si>
  <si>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</si>
  <si>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</si>
  <si>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</si>
  <si>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</si>
  <si>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</si>
  <si>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</si>
  <si>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</si>
  <si>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</si>
  <si>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</si>
  <si>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</si>
  <si>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</si>
  <si>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</si>
  <si>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</si>
  <si>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</si>
  <si>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</si>
  <si>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</si>
  <si>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</si>
  <si>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</si>
  <si>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</si>
  <si>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</si>
  <si>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</si>
  <si>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</si>
  <si>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</si>
  <si>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</si>
  <si>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</si>
  <si>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</si>
  <si>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</si>
  <si>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</si>
  <si>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</si>
  <si>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</si>
  <si>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</si>
  <si>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</si>
  <si>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</si>
  <si>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</si>
  <si>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</si>
  <si>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</si>
  <si>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</si>
  <si>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</si>
  <si>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</si>
  <si>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</si>
  <si>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</si>
  <si>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</si>
  <si>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</si>
  <si>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</si>
  <si>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</si>
  <si>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</si>
  <si>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</si>
  <si>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</si>
  <si>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</si>
  <si>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</si>
  <si>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</si>
  <si>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</si>
  <si>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</si>
  <si>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</si>
  <si>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</si>
  <si>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</si>
  <si>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</si>
  <si>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</si>
  <si>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</si>
  <si>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</si>
  <si>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</si>
  <si>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</si>
  <si>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</si>
  <si>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</si>
  <si>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</si>
  <si>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</si>
  <si>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</si>
  <si>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</si>
  <si>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</si>
  <si>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</si>
  <si>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</si>
  <si>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</si>
  <si>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</si>
  <si>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</si>
  <si>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</si>
  <si>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</si>
  <si>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</si>
  <si>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</si>
  <si>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</si>
  <si>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</si>
  <si>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</si>
  <si>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</si>
  <si>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</si>
  <si>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</si>
  <si>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</si>
  <si>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</si>
  <si>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</si>
  <si>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</si>
  <si>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</si>
  <si>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</si>
  <si>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</si>
  <si>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</si>
  <si>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</si>
  <si>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</si>
  <si>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</si>
  <si>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</si>
  <si>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</si>
  <si>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</si>
  <si>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</si>
  <si>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</si>
  <si>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</si>
  <si>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</si>
  <si>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</si>
  <si>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</si>
  <si>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</si>
  <si>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</si>
  <si>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</si>
  <si>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</si>
  <si>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</si>
  <si>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</si>
  <si>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</si>
  <si>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</si>
  <si>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</si>
  <si>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</si>
  <si>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</si>
  <si>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</si>
  <si>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</si>
  <si>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</si>
  <si>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</si>
  <si>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</si>
  <si>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</si>
  <si>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</si>
  <si>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</si>
  <si>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</si>
  <si>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</si>
  <si>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</si>
  <si>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</si>
  <si>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</si>
  <si>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</si>
  <si>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</si>
  <si>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</si>
  <si>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</si>
  <si>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</si>
  <si>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</si>
  <si>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</si>
  <si>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</si>
  <si>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</si>
  <si>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</si>
  <si>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</si>
  <si>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</si>
  <si>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</si>
  <si>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</si>
  <si>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</si>
  <si>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</si>
  <si>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</si>
  <si>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</si>
  <si>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</si>
  <si>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</si>
  <si>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</si>
  <si>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</si>
  <si>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</si>
  <si>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</si>
  <si>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</si>
  <si>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</si>
  <si>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</si>
  <si>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</si>
  <si>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</si>
  <si>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</si>
  <si>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</si>
  <si>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</si>
  <si>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</si>
  <si>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</si>
  <si>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</si>
  <si>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</si>
  <si>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</si>
  <si>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</si>
  <si>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</si>
  <si>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</si>
  <si>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</si>
  <si>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</si>
  <si>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</si>
  <si>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</si>
  <si>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</si>
  <si>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</si>
  <si>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</si>
  <si>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</si>
  <si>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</si>
  <si>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</si>
  <si>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</si>
  <si>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</si>
  <si>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</si>
  <si>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</si>
  <si>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</si>
  <si>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</si>
  <si>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</si>
  <si>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</si>
  <si>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</si>
  <si>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</si>
  <si>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</si>
  <si>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</si>
  <si>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</si>
  <si>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</si>
  <si>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</si>
  <si>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</si>
  <si>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</si>
  <si>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</si>
  <si>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</si>
  <si>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</si>
  <si>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</si>
  <si>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</si>
  <si>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</si>
  <si>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</si>
  <si>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</si>
  <si>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</si>
  <si>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</si>
  <si>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</si>
  <si>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</si>
  <si>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</si>
  <si>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</si>
  <si>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</si>
  <si>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</si>
  <si>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</si>
  <si>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</si>
  <si>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</si>
  <si>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</si>
  <si>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</si>
  <si>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</si>
  <si>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</si>
  <si>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</si>
  <si>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</si>
  <si>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</si>
  <si>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</si>
  <si>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</si>
  <si>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</si>
  <si>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</si>
  <si>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</si>
  <si>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</si>
  <si>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</si>
  <si>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</si>
  <si>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</si>
  <si>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</si>
  <si>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</si>
  <si>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</si>
  <si>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</si>
  <si>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</si>
  <si>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</si>
  <si>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</si>
  <si>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</si>
  <si>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</si>
  <si>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</si>
  <si>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</si>
  <si>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</si>
  <si>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</si>
  <si>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</si>
  <si>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</si>
  <si>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</si>
  <si>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</si>
  <si>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</si>
  <si>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</si>
  <si>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</si>
  <si>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</si>
  <si>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</si>
  <si>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</si>
  <si>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</si>
  <si>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</si>
  <si>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</si>
  <si>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</si>
  <si>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</si>
  <si>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</si>
  <si>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parent_category</t>
  </si>
  <si>
    <t>Percent Funded</t>
  </si>
  <si>
    <t>backer's donation</t>
  </si>
  <si>
    <t>(All)</t>
  </si>
  <si>
    <t>Count of outcome</t>
  </si>
  <si>
    <t>Column Labels</t>
  </si>
  <si>
    <t>Grand Total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</si>
  <si>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</si>
  <si>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</si>
  <si>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</si>
  <si>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</si>
  <si>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</si>
  <si>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</si>
  <si>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</si>
  <si>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</si>
  <si>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</si>
  <si>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</si>
  <si>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</si>
  <si>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</si>
  <si>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</si>
  <si>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</si>
  <si>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</si>
  <si>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</si>
  <si>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</si>
  <si>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</si>
  <si>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</si>
  <si>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</si>
  <si>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</si>
  <si>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</si>
  <si>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</si>
  <si>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</si>
  <si>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</si>
  <si>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</si>
  <si>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</si>
  <si>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</si>
  <si>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</si>
  <si>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</si>
  <si>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</si>
  <si>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</si>
  <si>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</si>
  <si>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Greater than or equal to 50000</t>
  </si>
  <si>
    <t>30000 to 34999</t>
  </si>
  <si>
    <t>35000 to 39999</t>
  </si>
  <si>
    <t>Mean</t>
  </si>
  <si>
    <t>Median</t>
  </si>
  <si>
    <t>Successful Campaign Summary</t>
  </si>
  <si>
    <t>Summary</t>
  </si>
  <si>
    <t>Variance</t>
  </si>
  <si>
    <t>Standard deviation</t>
  </si>
  <si>
    <t>Minimum number</t>
  </si>
  <si>
    <t>Maximum number</t>
  </si>
  <si>
    <t>Unsuccessful campaigns</t>
  </si>
  <si>
    <t>Summaary</t>
  </si>
  <si>
    <t>failed (%)</t>
  </si>
  <si>
    <t>live (%)</t>
  </si>
  <si>
    <t>successful (%)</t>
  </si>
  <si>
    <t>Total</t>
  </si>
  <si>
    <t>Category</t>
  </si>
  <si>
    <t>Sub-Category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</si>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</sst>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1" tint="0.249977111117893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10" xfId="0" applyBorder="1"/>
    <xf numFmtId="9" fontId="0" fillId="0" borderId="0" xfId="42" applyFont="1"/>
    <xf numFmtId="0" fontId="16" fillId="0" borderId="10" xfId="0" applyFont="1" applyBorder="1" applyAlignment="1">
      <alignment horizontal="center"/>
    </xf>
    <xf numFmtId="0" fontId="16" fillId="34" borderId="11" xfId="0" applyFont="1" applyFill="1" applyBorder="1"/>
    <xf numFmtId="0" fontId="16" fillId="34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8" xfId="0" applyBorder="1"/>
    <xf numFmtId="0" fontId="16" fillId="35" borderId="19" xfId="0" applyFont="1" applyFill="1" applyBorder="1"/>
    <xf numFmtId="0" fontId="16" fillId="35" borderId="20" xfId="0" applyFont="1" applyFill="1" applyBorder="1" applyAlignment="1">
      <alignment horizontal="center" vertical="center"/>
    </xf>
    <xf numFmtId="0" fontId="13" fillId="37" borderId="11" xfId="0" applyFont="1" applyFill="1" applyBorder="1"/>
    <xf numFmtId="0" fontId="13" fillId="37" borderId="17" xfId="0" applyFont="1" applyFill="1" applyBorder="1" applyAlignment="1">
      <alignment horizontal="center" vertical="center"/>
    </xf>
    <xf numFmtId="0" fontId="13" fillId="37" borderId="12" xfId="0" applyFont="1" applyFill="1" applyBorder="1" applyAlignment="1">
      <alignment horizontal="center" vertical="center"/>
    </xf>
    <xf numFmtId="0" fontId="13" fillId="38" borderId="11" xfId="0" applyFont="1" applyFill="1" applyBorder="1"/>
    <xf numFmtId="0" fontId="13" fillId="38" borderId="17" xfId="0" applyFont="1" applyFill="1" applyBorder="1"/>
    <xf numFmtId="0" fontId="13" fillId="38" borderId="12" xfId="0" applyFont="1" applyFill="1" applyBorder="1"/>
    <xf numFmtId="0" fontId="16" fillId="36" borderId="13" xfId="0" applyFont="1" applyFill="1" applyBorder="1"/>
    <xf numFmtId="0" fontId="13" fillId="37" borderId="22" xfId="0" applyFont="1" applyFill="1" applyBorder="1" applyAlignment="1">
      <alignment horizontal="center" vertical="center"/>
    </xf>
    <xf numFmtId="0" fontId="16" fillId="35" borderId="21" xfId="0" applyFont="1" applyFill="1" applyBorder="1" applyAlignment="1">
      <alignment horizontal="center" vertical="center"/>
    </xf>
    <xf numFmtId="9" fontId="16" fillId="36" borderId="23" xfId="42" applyFont="1" applyFill="1" applyBorder="1" applyAlignment="1">
      <alignment horizontal="center"/>
    </xf>
    <xf numFmtId="9" fontId="16" fillId="36" borderId="10" xfId="42" applyFont="1" applyFill="1" applyBorder="1" applyAlignment="1">
      <alignment horizontal="center"/>
    </xf>
    <xf numFmtId="9" fontId="16" fillId="36" borderId="14" xfId="42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4" xfId="42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0" fillId="0" borderId="18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0" fontId="16" fillId="36" borderId="10" xfId="0" applyFont="1" applyFill="1" applyBorder="1" applyAlignment="1">
      <alignment horizontal="center" vertical="center"/>
    </xf>
    <xf numFmtId="0" fontId="16" fillId="36" borderId="14" xfId="0" applyFont="1" applyFill="1" applyBorder="1" applyAlignment="1">
      <alignment horizontal="center" vertical="center"/>
    </xf>
    <xf numFmtId="9" fontId="16" fillId="36" borderId="23" xfId="42" applyFont="1" applyFill="1" applyBorder="1" applyAlignment="1">
      <alignment horizontal="center" vertical="center"/>
    </xf>
    <xf numFmtId="9" fontId="16" fillId="36" borderId="10" xfId="42" applyFont="1" applyFill="1" applyBorder="1" applyAlignment="1">
      <alignment horizontal="center" vertical="center"/>
    </xf>
    <xf numFmtId="9" fontId="16" fillId="36" borderId="14" xfId="42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9" fontId="0" fillId="0" borderId="23" xfId="42" applyFon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9" fontId="0" fillId="0" borderId="14" xfId="42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9" fontId="0" fillId="0" borderId="24" xfId="42" applyFont="1" applyBorder="1" applyAlignment="1">
      <alignment horizontal="center" vertical="center"/>
    </xf>
    <xf numFmtId="9" fontId="0" fillId="0" borderId="18" xfId="42" applyFont="1" applyBorder="1" applyAlignment="1">
      <alignment horizontal="center" vertical="center"/>
    </xf>
    <xf numFmtId="9" fontId="0" fillId="0" borderId="16" xfId="42" applyFont="1" applyBorder="1" applyAlignment="1">
      <alignment horizontal="center" vertical="center"/>
    </xf>
    <xf numFmtId="0" fontId="13" fillId="38" borderId="11" xfId="0" applyFont="1" applyFill="1" applyBorder="1" applyAlignment="1">
      <alignment vertical="center"/>
    </xf>
    <xf numFmtId="0" fontId="13" fillId="38" borderId="17" xfId="0" applyFont="1" applyFill="1" applyBorder="1" applyAlignment="1">
      <alignment vertical="center"/>
    </xf>
    <xf numFmtId="0" fontId="13" fillId="38" borderId="12" xfId="0" applyFont="1" applyFill="1" applyBorder="1" applyAlignment="1">
      <alignment vertical="center"/>
    </xf>
    <xf numFmtId="0" fontId="13" fillId="38" borderId="22" xfId="0" applyFont="1" applyFill="1" applyBorder="1" applyAlignment="1">
      <alignment vertical="center"/>
    </xf>
    <xf numFmtId="0" fontId="18" fillId="0" borderId="13" xfId="0" applyFont="1" applyBorder="1" applyAlignment="1">
      <alignment horizontal="left"/>
    </xf>
    <xf numFmtId="0" fontId="18" fillId="0" borderId="10" xfId="0" applyNumberFormat="1" applyFont="1" applyBorder="1" applyAlignment="1">
      <alignment horizontal="center" vertical="center"/>
    </xf>
    <xf numFmtId="0" fontId="18" fillId="0" borderId="14" xfId="0" applyNumberFormat="1" applyFont="1" applyBorder="1" applyAlignment="1">
      <alignment horizontal="center" vertical="center"/>
    </xf>
    <xf numFmtId="9" fontId="18" fillId="0" borderId="23" xfId="42" applyFont="1" applyBorder="1" applyAlignment="1">
      <alignment horizontal="center" vertical="center"/>
    </xf>
    <xf numFmtId="9" fontId="18" fillId="0" borderId="10" xfId="42" applyFont="1" applyBorder="1" applyAlignment="1">
      <alignment horizontal="center" vertical="center"/>
    </xf>
    <xf numFmtId="9" fontId="18" fillId="0" borderId="14" xfId="42" applyFont="1" applyBorder="1" applyAlignment="1">
      <alignment horizontal="center" vertical="center"/>
    </xf>
    <xf numFmtId="0" fontId="19" fillId="0" borderId="13" xfId="0" applyFont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9" fontId="19" fillId="0" borderId="23" xfId="42" applyFont="1" applyBorder="1" applyAlignment="1">
      <alignment horizontal="center"/>
    </xf>
    <xf numFmtId="9" fontId="19" fillId="0" borderId="10" xfId="42" applyFont="1" applyBorder="1" applyAlignment="1">
      <alignment horizontal="center"/>
    </xf>
    <xf numFmtId="9" fontId="19" fillId="0" borderId="14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8EA9DC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FFD966"/>
        </patternFill>
      </fill>
    </dxf>
    <dxf>
      <fill>
        <patternFill>
          <bgColor rgb="FF8EA9DC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FFD966"/>
        </patternFill>
      </fill>
    </dxf>
  </dxfs>
  <tableStyles count="0" defaultTableStyle="TableStyleMedium2" defaultPivotStyle="PivotStyleLight16"/>
  <colors>
    <mruColors>
      <color rgb="FFFF9999"/>
      <color rgb="FF8EA9DC"/>
      <color rgb="FFFFD966"/>
      <color rgb="FFA9D08E"/>
      <color rgb="FFFF9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[CrowdfundingBook_Sunjae_Youm_V1.xlsx]pivot (parent category)!PivotTable1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(parent 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5-44E6-95DF-621982B16C3D}"/>
            </c:ext>
          </c:extLst>
        </c:ser>
        <c:ser>
          <c:idx val="1"/>
          <c:order val="1"/>
          <c:tx>
            <c:strRef>
              <c:f>'pivot (parent 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5-44E6-95DF-621982B16C3D}"/>
            </c:ext>
          </c:extLst>
        </c:ser>
        <c:ser>
          <c:idx val="2"/>
          <c:order val="2"/>
          <c:tx>
            <c:strRef>
              <c:f>'pivot (parent 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5-44E6-95DF-621982B16C3D}"/>
            </c:ext>
          </c:extLst>
        </c:ser>
        <c:ser>
          <c:idx val="3"/>
          <c:order val="3"/>
          <c:tx>
            <c:strRef>
              <c:f>'pivot (parent 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5-44E6-95DF-621982B1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831488"/>
        <c:axId val="2019832928"/>
      </c:barChart>
      <c:catAx>
        <c:axId val="20198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32928"/>
        <c:crosses val="autoZero"/>
        <c:auto val="1"/>
        <c:lblAlgn val="ctr"/>
        <c:lblOffset val="100"/>
        <c:noMultiLvlLbl val="0"/>
      </c:catAx>
      <c:valAx>
        <c:axId val="20198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[CrowdfundingBook_Sunjae_Youm_V1.xlsx]pivot (sub-category)!PivotTable2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(sub-category)'!$B$4:$B$5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2-4ECD-A162-AAD2E8B66173}"/>
            </c:ext>
          </c:extLst>
        </c:ser>
        <c:ser>
          <c:idx val="1"/>
          <c:order val="1"/>
          <c:tx>
            <c:strRef>
              <c:f>'pivot (sub-category)'!$C$4:$C$5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2-4ECD-A162-AAD2E8B66173}"/>
            </c:ext>
          </c:extLst>
        </c:ser>
        <c:ser>
          <c:idx val="2"/>
          <c:order val="2"/>
          <c:tx>
            <c:strRef>
              <c:f>'pivot (sub-category)'!$D$4:$D$5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2-4ECD-A162-AAD2E8B66173}"/>
            </c:ext>
          </c:extLst>
        </c:ser>
        <c:ser>
          <c:idx val="3"/>
          <c:order val="3"/>
          <c:tx>
            <c:strRef>
              <c:f>'pivot (sub-category)'!$E$4:$E$5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2-4ECD-A162-AAD2E8B66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27536"/>
        <c:axId val="2122628496"/>
      </c:barChart>
      <c:catAx>
        <c:axId val="21226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28496"/>
        <c:crosses val="autoZero"/>
        <c:auto val="1"/>
        <c:lblAlgn val="ctr"/>
        <c:lblOffset val="100"/>
        <c:noMultiLvlLbl val="0"/>
      </c:catAx>
      <c:valAx>
        <c:axId val="2122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[CrowdfundingBook_Sunjae_Youm_V1.xlsx]pivot (funding status) 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(funding status)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(funding status)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(funding status)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EE0-AB28-780BBCF18D8A}"/>
            </c:ext>
          </c:extLst>
        </c:ser>
        <c:ser>
          <c:idx val="1"/>
          <c:order val="1"/>
          <c:tx>
            <c:strRef>
              <c:f>'pivot (funding status)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(funding status)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(funding status)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9-4EE0-AB28-780BBCF18D8A}"/>
            </c:ext>
          </c:extLst>
        </c:ser>
        <c:ser>
          <c:idx val="2"/>
          <c:order val="2"/>
          <c:tx>
            <c:strRef>
              <c:f>'pivot (funding status)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(funding status)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(funding status)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29-4EE0-AB28-780BBCF1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13040"/>
        <c:axId val="193325520"/>
      </c:lineChart>
      <c:catAx>
        <c:axId val="1933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5520"/>
        <c:crosses val="autoZero"/>
        <c:auto val="1"/>
        <c:lblAlgn val="ctr"/>
        <c:lblOffset val="100"/>
        <c:noMultiLvlLbl val="0"/>
      </c:catAx>
      <c:valAx>
        <c:axId val="1933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 (New Sheet)'!$F$1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 (New Sheet)'!$A$2:$A$13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 (New Sheet)'!$F$2:$F$13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2-4A17-B9DF-C01BDD553E93}"/>
            </c:ext>
          </c:extLst>
        </c:ser>
        <c:ser>
          <c:idx val="1"/>
          <c:order val="1"/>
          <c:tx>
            <c:strRef>
              <c:f>'Goal Analysis (New Sheet)'!$G$1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 (New Sheet)'!$A$2:$A$13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 (New Sheet)'!$G$2:$G$13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2-4A17-B9DF-C01BDD553E93}"/>
            </c:ext>
          </c:extLst>
        </c:ser>
        <c:ser>
          <c:idx val="2"/>
          <c:order val="2"/>
          <c:tx>
            <c:strRef>
              <c:f>'Goal Analysis (New Sheet)'!$H$1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 (New Sheet)'!$A$2:$A$13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 (New Sheet)'!$H$2:$H$13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2-4A17-B9DF-C01BDD55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41903"/>
        <c:axId val="28939983"/>
      </c:lineChart>
      <c:catAx>
        <c:axId val="289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9983"/>
        <c:crosses val="autoZero"/>
        <c:auto val="1"/>
        <c:lblAlgn val="ctr"/>
        <c:lblOffset val="100"/>
        <c:noMultiLvlLbl val="0"/>
      </c:catAx>
      <c:valAx>
        <c:axId val="289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104775</xdr:rowOff>
    </xdr:from>
    <xdr:to>
      <xdr:col>14</xdr:col>
      <xdr:colOff>314325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95D89-FFEC-E25A-0090-317EA59F1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2</xdr:row>
      <xdr:rowOff>47625</xdr:rowOff>
    </xdr:from>
    <xdr:to>
      <xdr:col>17</xdr:col>
      <xdr:colOff>657225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68614-A64B-FEF2-BC95-00F199BCE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1</xdr:row>
      <xdr:rowOff>180974</xdr:rowOff>
    </xdr:from>
    <xdr:to>
      <xdr:col>15</xdr:col>
      <xdr:colOff>47625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CBA7A-21ED-C154-B0C8-1B4B97512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13</xdr:row>
      <xdr:rowOff>114299</xdr:rowOff>
    </xdr:from>
    <xdr:to>
      <xdr:col>7</xdr:col>
      <xdr:colOff>419100</xdr:colOff>
      <xdr:row>31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553E7-EF1E-C592-798A-EC2DECC0E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jae youm" refreshedDate="45406.61309259259" createdVersion="8" refreshedVersion="8" minRefreshableVersion="3" recordCount="1000" xr:uid="{4D03FD04-4FB2-4ED9-B896-619A34342F9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backer's donation" numFmtId="2">
      <sharedItems containsSemiMixedTypes="0" containsString="0" containsNumber="1" minValue="0" maxValue="113.17073170731707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_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A16DF-CDAB-4850-A8DA-E69C0CF1906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BE77A-D88C-45E9-843D-3B621AEDC25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8064B-59A4-448D-8CFD-957ACAECA961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51B8-BED1-461E-8DAF-23EB64B53010}">
  <dimension ref="A1:I33"/>
  <sheetViews>
    <sheetView showGridLines="0" tabSelected="1" workbookViewId="0">
      <selection activeCell="L22" sqref="L22"/>
    </sheetView>
  </sheetViews>
  <sheetFormatPr defaultRowHeight="15.75" x14ac:dyDescent="0.25"/>
  <cols>
    <col min="1" max="1" width="12.37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8.875" bestFit="1" customWidth="1"/>
    <col min="8" max="8" width="7.125" bestFit="1" customWidth="1"/>
    <col min="9" max="9" width="12.5" bestFit="1" customWidth="1"/>
    <col min="10" max="10" width="15.375" bestFit="1" customWidth="1"/>
    <col min="11" max="11" width="21.625" bestFit="1" customWidth="1"/>
  </cols>
  <sheetData>
    <row r="1" spans="1:6" x14ac:dyDescent="0.25">
      <c r="A1" s="6" t="s">
        <v>6</v>
      </c>
      <c r="B1" t="s">
        <v>2066</v>
      </c>
    </row>
    <row r="3" spans="1:6" x14ac:dyDescent="0.25">
      <c r="A3" s="6" t="s">
        <v>2067</v>
      </c>
      <c r="B3" s="6" t="s">
        <v>2068</v>
      </c>
    </row>
    <row r="4" spans="1:6" x14ac:dyDescent="0.25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2061</v>
      </c>
      <c r="E8">
        <v>4</v>
      </c>
      <c r="F8">
        <v>4</v>
      </c>
    </row>
    <row r="9" spans="1:6" x14ac:dyDescent="0.25">
      <c r="A9" s="7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  <row r="22" spans="1:9" ht="16.5" thickBot="1" x14ac:dyDescent="0.3"/>
    <row r="23" spans="1:9" x14ac:dyDescent="0.25">
      <c r="A23" s="26" t="s">
        <v>2120</v>
      </c>
      <c r="B23" s="27" t="s">
        <v>74</v>
      </c>
      <c r="C23" s="27" t="s">
        <v>14</v>
      </c>
      <c r="D23" s="27" t="s">
        <v>47</v>
      </c>
      <c r="E23" s="27" t="s">
        <v>20</v>
      </c>
      <c r="F23" s="28" t="s">
        <v>2069</v>
      </c>
      <c r="G23" s="33" t="s">
        <v>2116</v>
      </c>
      <c r="H23" s="27" t="s">
        <v>2117</v>
      </c>
      <c r="I23" s="28" t="s">
        <v>2118</v>
      </c>
    </row>
    <row r="24" spans="1:9" x14ac:dyDescent="0.25">
      <c r="A24" s="24" t="s">
        <v>2119</v>
      </c>
      <c r="B24" s="25">
        <f>SUM(B25:B33)</f>
        <v>57</v>
      </c>
      <c r="C24" s="25">
        <f t="shared" ref="C24:I24" si="0">SUM(C25:C33)</f>
        <v>364</v>
      </c>
      <c r="D24" s="25">
        <f t="shared" si="0"/>
        <v>14</v>
      </c>
      <c r="E24" s="25">
        <f t="shared" si="0"/>
        <v>565</v>
      </c>
      <c r="F24" s="34">
        <f t="shared" si="0"/>
        <v>1000</v>
      </c>
      <c r="G24" s="35">
        <f>C24/$F24</f>
        <v>0.36399999999999999</v>
      </c>
      <c r="H24" s="36">
        <f t="shared" ref="H24" si="1">D24/$F24</f>
        <v>1.4E-2</v>
      </c>
      <c r="I24" s="37">
        <f t="shared" ref="I24" si="2">E24/$F24</f>
        <v>0.56499999999999995</v>
      </c>
    </row>
    <row r="25" spans="1:9" x14ac:dyDescent="0.25">
      <c r="A25" s="21" t="s">
        <v>2036</v>
      </c>
      <c r="B25" s="38">
        <v>23</v>
      </c>
      <c r="C25" s="38">
        <v>132</v>
      </c>
      <c r="D25" s="38">
        <v>2</v>
      </c>
      <c r="E25" s="38">
        <v>187</v>
      </c>
      <c r="F25" s="39">
        <v>344</v>
      </c>
      <c r="G25" s="40">
        <f>C25/$F25</f>
        <v>0.38372093023255816</v>
      </c>
      <c r="H25" s="41">
        <f t="shared" ref="H25:I33" si="3">D25/$F25</f>
        <v>5.8139534883720929E-3</v>
      </c>
      <c r="I25" s="42">
        <f t="shared" si="3"/>
        <v>0.54360465116279066</v>
      </c>
    </row>
    <row r="26" spans="1:9" x14ac:dyDescent="0.25">
      <c r="A26" s="21" t="s">
        <v>2038</v>
      </c>
      <c r="B26" s="38">
        <v>11</v>
      </c>
      <c r="C26" s="38">
        <v>60</v>
      </c>
      <c r="D26" s="38">
        <v>5</v>
      </c>
      <c r="E26" s="38">
        <v>102</v>
      </c>
      <c r="F26" s="39">
        <v>178</v>
      </c>
      <c r="G26" s="40">
        <f t="shared" ref="G26:G33" si="4">C26/$F26</f>
        <v>0.33707865168539325</v>
      </c>
      <c r="H26" s="41">
        <f t="shared" si="3"/>
        <v>2.8089887640449437E-2</v>
      </c>
      <c r="I26" s="42">
        <f t="shared" si="3"/>
        <v>0.5730337078651685</v>
      </c>
    </row>
    <row r="27" spans="1:9" x14ac:dyDescent="0.25">
      <c r="A27" s="21" t="s">
        <v>2032</v>
      </c>
      <c r="B27" s="38">
        <v>10</v>
      </c>
      <c r="C27" s="38">
        <v>66</v>
      </c>
      <c r="D27" s="38"/>
      <c r="E27" s="38">
        <v>99</v>
      </c>
      <c r="F27" s="39">
        <v>175</v>
      </c>
      <c r="G27" s="40">
        <f t="shared" si="4"/>
        <v>0.37714285714285717</v>
      </c>
      <c r="H27" s="41">
        <f t="shared" si="3"/>
        <v>0</v>
      </c>
      <c r="I27" s="42">
        <f t="shared" si="3"/>
        <v>0.56571428571428573</v>
      </c>
    </row>
    <row r="28" spans="1:9" x14ac:dyDescent="0.25">
      <c r="A28" s="73" t="s">
        <v>2034</v>
      </c>
      <c r="B28" s="74">
        <v>2</v>
      </c>
      <c r="C28" s="74">
        <v>28</v>
      </c>
      <c r="D28" s="74">
        <v>2</v>
      </c>
      <c r="E28" s="74">
        <v>64</v>
      </c>
      <c r="F28" s="75">
        <v>96</v>
      </c>
      <c r="G28" s="76">
        <f t="shared" si="4"/>
        <v>0.29166666666666669</v>
      </c>
      <c r="H28" s="77">
        <f t="shared" si="3"/>
        <v>2.0833333333333332E-2</v>
      </c>
      <c r="I28" s="78">
        <f t="shared" si="3"/>
        <v>0.66666666666666663</v>
      </c>
    </row>
    <row r="29" spans="1:9" x14ac:dyDescent="0.25">
      <c r="A29" s="21" t="s">
        <v>2044</v>
      </c>
      <c r="B29" s="38">
        <v>2</v>
      </c>
      <c r="C29" s="38">
        <v>24</v>
      </c>
      <c r="D29" s="38">
        <v>1</v>
      </c>
      <c r="E29" s="38">
        <v>40</v>
      </c>
      <c r="F29" s="39">
        <v>67</v>
      </c>
      <c r="G29" s="40">
        <f t="shared" si="4"/>
        <v>0.35820895522388058</v>
      </c>
      <c r="H29" s="41">
        <f t="shared" si="3"/>
        <v>1.4925373134328358E-2</v>
      </c>
      <c r="I29" s="42">
        <f t="shared" si="3"/>
        <v>0.59701492537313428</v>
      </c>
    </row>
    <row r="30" spans="1:9" x14ac:dyDescent="0.25">
      <c r="A30" s="21" t="s">
        <v>2047</v>
      </c>
      <c r="B30" s="38">
        <v>1</v>
      </c>
      <c r="C30" s="38">
        <v>23</v>
      </c>
      <c r="D30" s="38">
        <v>3</v>
      </c>
      <c r="E30" s="38">
        <v>21</v>
      </c>
      <c r="F30" s="39">
        <v>48</v>
      </c>
      <c r="G30" s="40">
        <f t="shared" si="4"/>
        <v>0.47916666666666669</v>
      </c>
      <c r="H30" s="41">
        <f t="shared" si="3"/>
        <v>6.25E-2</v>
      </c>
      <c r="I30" s="42">
        <f t="shared" si="3"/>
        <v>0.4375</v>
      </c>
    </row>
    <row r="31" spans="1:9" x14ac:dyDescent="0.25">
      <c r="A31" s="21" t="s">
        <v>2030</v>
      </c>
      <c r="B31" s="38">
        <v>4</v>
      </c>
      <c r="C31" s="38">
        <v>20</v>
      </c>
      <c r="D31" s="38"/>
      <c r="E31" s="38">
        <v>22</v>
      </c>
      <c r="F31" s="39">
        <v>46</v>
      </c>
      <c r="G31" s="40">
        <f t="shared" si="4"/>
        <v>0.43478260869565216</v>
      </c>
      <c r="H31" s="41">
        <f t="shared" si="3"/>
        <v>0</v>
      </c>
      <c r="I31" s="42">
        <f t="shared" si="3"/>
        <v>0.47826086956521741</v>
      </c>
    </row>
    <row r="32" spans="1:9" x14ac:dyDescent="0.25">
      <c r="A32" s="21" t="s">
        <v>2051</v>
      </c>
      <c r="B32" s="38">
        <v>4</v>
      </c>
      <c r="C32" s="38">
        <v>11</v>
      </c>
      <c r="D32" s="38">
        <v>1</v>
      </c>
      <c r="E32" s="38">
        <v>26</v>
      </c>
      <c r="F32" s="39">
        <v>42</v>
      </c>
      <c r="G32" s="40">
        <f t="shared" si="4"/>
        <v>0.26190476190476192</v>
      </c>
      <c r="H32" s="41">
        <f t="shared" si="3"/>
        <v>2.3809523809523808E-2</v>
      </c>
      <c r="I32" s="42">
        <f t="shared" si="3"/>
        <v>0.61904761904761907</v>
      </c>
    </row>
    <row r="33" spans="1:9" ht="16.5" thickBot="1" x14ac:dyDescent="0.3">
      <c r="A33" s="22" t="s">
        <v>2061</v>
      </c>
      <c r="B33" s="43"/>
      <c r="C33" s="43"/>
      <c r="D33" s="43"/>
      <c r="E33" s="43">
        <v>4</v>
      </c>
      <c r="F33" s="44">
        <v>4</v>
      </c>
      <c r="G33" s="45">
        <f t="shared" si="4"/>
        <v>0</v>
      </c>
      <c r="H33" s="46">
        <f t="shared" si="3"/>
        <v>0</v>
      </c>
      <c r="I33" s="47">
        <f t="shared" si="3"/>
        <v>1</v>
      </c>
    </row>
  </sheetData>
  <sortState xmlns:xlrd2="http://schemas.microsoft.com/office/spreadsheetml/2017/richdata2" ref="A24:F33">
    <sortCondition descending="1" ref="F25:F33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8CCF-3FAB-45E0-A9C9-14CD57B0DC60}">
  <dimension ref="A1:J60"/>
  <sheetViews>
    <sheetView showGridLines="0" topLeftCell="A22" workbookViewId="0">
      <selection activeCell="A33" sqref="A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6.5" bestFit="1" customWidth="1"/>
    <col min="8" max="8" width="10.375" bestFit="1" customWidth="1"/>
    <col min="9" max="9" width="16.5" bestFit="1" customWidth="1"/>
    <col min="10" max="10" width="15.375" bestFit="1" customWidth="1"/>
    <col min="11" max="11" width="21.625" bestFit="1" customWidth="1"/>
  </cols>
  <sheetData>
    <row r="1" spans="1:6" x14ac:dyDescent="0.25">
      <c r="A1" s="6" t="s">
        <v>6</v>
      </c>
      <c r="B1" t="s">
        <v>2066</v>
      </c>
    </row>
    <row r="2" spans="1:6" x14ac:dyDescent="0.25">
      <c r="A2" s="6" t="s">
        <v>2063</v>
      </c>
      <c r="B2" t="s">
        <v>2066</v>
      </c>
    </row>
    <row r="4" spans="1:6" x14ac:dyDescent="0.25">
      <c r="A4" s="6" t="s">
        <v>2067</v>
      </c>
      <c r="B4" s="6" t="s">
        <v>2068</v>
      </c>
    </row>
    <row r="5" spans="1:6" x14ac:dyDescent="0.25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7" t="s">
        <v>2046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7" t="s">
        <v>2062</v>
      </c>
      <c r="B7" s="9"/>
      <c r="C7" s="9"/>
      <c r="D7" s="9"/>
      <c r="E7" s="9">
        <v>4</v>
      </c>
      <c r="F7" s="9">
        <v>4</v>
      </c>
    </row>
    <row r="8" spans="1:6" x14ac:dyDescent="0.25">
      <c r="A8" s="7" t="s">
        <v>2039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7" t="s">
        <v>2041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7" t="s">
        <v>2040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7" t="s">
        <v>2050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7" t="s">
        <v>2031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7" t="s">
        <v>2042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7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7" t="s">
        <v>2054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7" t="s">
        <v>2058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7" t="s">
        <v>2045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7" t="s">
        <v>2052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7" t="s">
        <v>2037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7" t="s">
        <v>2053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7" t="s">
        <v>2033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7" t="s">
        <v>2060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7" t="s">
        <v>2049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7" t="s">
        <v>2057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7" t="s">
        <v>2056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7" t="s">
        <v>2048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7" t="s">
        <v>2043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7" t="s">
        <v>2035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7" t="s">
        <v>2059</v>
      </c>
      <c r="B29" s="9"/>
      <c r="C29" s="9"/>
      <c r="D29" s="9"/>
      <c r="E29" s="9">
        <v>3</v>
      </c>
      <c r="F29" s="9">
        <v>3</v>
      </c>
    </row>
    <row r="30" spans="1:6" x14ac:dyDescent="0.25">
      <c r="A30" s="7" t="s">
        <v>2069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  <row r="34" spans="1:10" ht="16.5" thickBot="1" x14ac:dyDescent="0.3"/>
    <row r="35" spans="1:10" x14ac:dyDescent="0.25">
      <c r="A35" s="63" t="s">
        <v>2121</v>
      </c>
      <c r="B35" s="64" t="s">
        <v>74</v>
      </c>
      <c r="C35" s="64" t="s">
        <v>14</v>
      </c>
      <c r="D35" s="64" t="s">
        <v>47</v>
      </c>
      <c r="E35" s="64" t="s">
        <v>20</v>
      </c>
      <c r="F35" s="65" t="s">
        <v>2069</v>
      </c>
      <c r="G35" s="66" t="s">
        <v>74</v>
      </c>
      <c r="H35" s="64" t="s">
        <v>14</v>
      </c>
      <c r="I35" s="64" t="s">
        <v>47</v>
      </c>
      <c r="J35" s="65" t="s">
        <v>20</v>
      </c>
    </row>
    <row r="36" spans="1:10" x14ac:dyDescent="0.25">
      <c r="A36" s="32" t="s">
        <v>2119</v>
      </c>
      <c r="B36" s="48">
        <f>SUM(B37:B60)</f>
        <v>57</v>
      </c>
      <c r="C36" s="48">
        <f t="shared" ref="C36:F36" si="0">SUM(C37:C60)</f>
        <v>364</v>
      </c>
      <c r="D36" s="48">
        <f t="shared" si="0"/>
        <v>14</v>
      </c>
      <c r="E36" s="48">
        <f t="shared" si="0"/>
        <v>565</v>
      </c>
      <c r="F36" s="49">
        <f t="shared" si="0"/>
        <v>1000</v>
      </c>
      <c r="G36" s="50">
        <f>B36/$F36</f>
        <v>5.7000000000000002E-2</v>
      </c>
      <c r="H36" s="51">
        <f t="shared" ref="H36" si="1">C36/$F36</f>
        <v>0.36399999999999999</v>
      </c>
      <c r="I36" s="51">
        <f t="shared" ref="I36" si="2">D36/$F36</f>
        <v>1.4E-2</v>
      </c>
      <c r="J36" s="52">
        <f t="shared" ref="J36" si="3">E36/$F36</f>
        <v>0.56499999999999995</v>
      </c>
    </row>
    <row r="37" spans="1:10" x14ac:dyDescent="0.25">
      <c r="A37" s="67" t="s">
        <v>2037</v>
      </c>
      <c r="B37" s="68">
        <v>23</v>
      </c>
      <c r="C37" s="68">
        <v>132</v>
      </c>
      <c r="D37" s="68">
        <v>2</v>
      </c>
      <c r="E37" s="68">
        <v>187</v>
      </c>
      <c r="F37" s="69">
        <v>344</v>
      </c>
      <c r="G37" s="70">
        <f>B37/$F37</f>
        <v>6.6860465116279064E-2</v>
      </c>
      <c r="H37" s="71">
        <f t="shared" ref="H37:J37" si="4">C37/$F37</f>
        <v>0.38372093023255816</v>
      </c>
      <c r="I37" s="71">
        <f t="shared" si="4"/>
        <v>5.8139534883720929E-3</v>
      </c>
      <c r="J37" s="72">
        <f t="shared" si="4"/>
        <v>0.54360465116279066</v>
      </c>
    </row>
    <row r="38" spans="1:10" x14ac:dyDescent="0.25">
      <c r="A38" s="21" t="s">
        <v>2033</v>
      </c>
      <c r="B38" s="53">
        <v>6</v>
      </c>
      <c r="C38" s="53">
        <v>30</v>
      </c>
      <c r="D38" s="53"/>
      <c r="E38" s="53">
        <v>49</v>
      </c>
      <c r="F38" s="54">
        <v>85</v>
      </c>
      <c r="G38" s="55">
        <f t="shared" ref="G38:G60" si="5">B38/$F38</f>
        <v>7.0588235294117646E-2</v>
      </c>
      <c r="H38" s="56">
        <f t="shared" ref="H38:H60" si="6">C38/$F38</f>
        <v>0.35294117647058826</v>
      </c>
      <c r="I38" s="56">
        <f t="shared" ref="I38:I60" si="7">D38/$F38</f>
        <v>0</v>
      </c>
      <c r="J38" s="57">
        <f t="shared" ref="J38:J60" si="8">E38/$F38</f>
        <v>0.57647058823529407</v>
      </c>
    </row>
    <row r="39" spans="1:10" x14ac:dyDescent="0.25">
      <c r="A39" s="21" t="s">
        <v>2039</v>
      </c>
      <c r="B39" s="53">
        <v>4</v>
      </c>
      <c r="C39" s="53">
        <v>21</v>
      </c>
      <c r="D39" s="53">
        <v>1</v>
      </c>
      <c r="E39" s="53">
        <v>34</v>
      </c>
      <c r="F39" s="54">
        <v>60</v>
      </c>
      <c r="G39" s="55">
        <f t="shared" si="5"/>
        <v>6.6666666666666666E-2</v>
      </c>
      <c r="H39" s="56">
        <f t="shared" si="6"/>
        <v>0.35</v>
      </c>
      <c r="I39" s="56">
        <f t="shared" si="7"/>
        <v>1.6666666666666666E-2</v>
      </c>
      <c r="J39" s="57">
        <f t="shared" si="8"/>
        <v>0.56666666666666665</v>
      </c>
    </row>
    <row r="40" spans="1:10" x14ac:dyDescent="0.25">
      <c r="A40" s="21" t="s">
        <v>2035</v>
      </c>
      <c r="B40" s="53">
        <v>2</v>
      </c>
      <c r="C40" s="53">
        <v>12</v>
      </c>
      <c r="D40" s="53">
        <v>1</v>
      </c>
      <c r="E40" s="53">
        <v>36</v>
      </c>
      <c r="F40" s="54">
        <v>51</v>
      </c>
      <c r="G40" s="55">
        <f t="shared" si="5"/>
        <v>3.9215686274509803E-2</v>
      </c>
      <c r="H40" s="56">
        <f t="shared" si="6"/>
        <v>0.23529411764705882</v>
      </c>
      <c r="I40" s="56">
        <f t="shared" si="7"/>
        <v>1.9607843137254902E-2</v>
      </c>
      <c r="J40" s="57">
        <f t="shared" si="8"/>
        <v>0.70588235294117652</v>
      </c>
    </row>
    <row r="41" spans="1:10" x14ac:dyDescent="0.25">
      <c r="A41" s="21" t="s">
        <v>2031</v>
      </c>
      <c r="B41" s="53">
        <v>4</v>
      </c>
      <c r="C41" s="53">
        <v>20</v>
      </c>
      <c r="D41" s="53"/>
      <c r="E41" s="53">
        <v>22</v>
      </c>
      <c r="F41" s="54">
        <v>46</v>
      </c>
      <c r="G41" s="55">
        <f t="shared" si="5"/>
        <v>8.6956521739130432E-2</v>
      </c>
      <c r="H41" s="56">
        <f t="shared" si="6"/>
        <v>0.43478260869565216</v>
      </c>
      <c r="I41" s="56">
        <f t="shared" si="7"/>
        <v>0</v>
      </c>
      <c r="J41" s="57">
        <f t="shared" si="8"/>
        <v>0.47826086956521741</v>
      </c>
    </row>
    <row r="42" spans="1:10" x14ac:dyDescent="0.25">
      <c r="A42" s="21" t="s">
        <v>2042</v>
      </c>
      <c r="B42" s="53">
        <v>3</v>
      </c>
      <c r="C42" s="53">
        <v>19</v>
      </c>
      <c r="D42" s="53"/>
      <c r="E42" s="53">
        <v>23</v>
      </c>
      <c r="F42" s="54">
        <v>45</v>
      </c>
      <c r="G42" s="55">
        <f t="shared" si="5"/>
        <v>6.6666666666666666E-2</v>
      </c>
      <c r="H42" s="56">
        <f t="shared" si="6"/>
        <v>0.42222222222222222</v>
      </c>
      <c r="I42" s="56">
        <f t="shared" si="7"/>
        <v>0</v>
      </c>
      <c r="J42" s="57">
        <f t="shared" si="8"/>
        <v>0.51111111111111107</v>
      </c>
    </row>
    <row r="43" spans="1:10" x14ac:dyDescent="0.25">
      <c r="A43" s="21" t="s">
        <v>2043</v>
      </c>
      <c r="B43" s="53"/>
      <c r="C43" s="53">
        <v>16</v>
      </c>
      <c r="D43" s="53">
        <v>1</v>
      </c>
      <c r="E43" s="53">
        <v>28</v>
      </c>
      <c r="F43" s="54">
        <v>45</v>
      </c>
      <c r="G43" s="55">
        <f t="shared" si="5"/>
        <v>0</v>
      </c>
      <c r="H43" s="56">
        <f t="shared" si="6"/>
        <v>0.35555555555555557</v>
      </c>
      <c r="I43" s="56">
        <f t="shared" si="7"/>
        <v>2.2222222222222223E-2</v>
      </c>
      <c r="J43" s="57">
        <f t="shared" si="8"/>
        <v>0.62222222222222223</v>
      </c>
    </row>
    <row r="44" spans="1:10" x14ac:dyDescent="0.25">
      <c r="A44" s="21" t="s">
        <v>2052</v>
      </c>
      <c r="B44" s="53">
        <v>4</v>
      </c>
      <c r="C44" s="53">
        <v>11</v>
      </c>
      <c r="D44" s="53">
        <v>1</v>
      </c>
      <c r="E44" s="53">
        <v>26</v>
      </c>
      <c r="F44" s="54">
        <v>42</v>
      </c>
      <c r="G44" s="55">
        <f t="shared" si="5"/>
        <v>9.5238095238095233E-2</v>
      </c>
      <c r="H44" s="56">
        <f t="shared" si="6"/>
        <v>0.26190476190476192</v>
      </c>
      <c r="I44" s="56">
        <f t="shared" si="7"/>
        <v>2.3809523809523808E-2</v>
      </c>
      <c r="J44" s="57">
        <f t="shared" si="8"/>
        <v>0.61904761904761907</v>
      </c>
    </row>
    <row r="45" spans="1:10" x14ac:dyDescent="0.25">
      <c r="A45" s="21" t="s">
        <v>2041</v>
      </c>
      <c r="B45" s="53">
        <v>2</v>
      </c>
      <c r="C45" s="53">
        <v>12</v>
      </c>
      <c r="D45" s="53">
        <v>1</v>
      </c>
      <c r="E45" s="53">
        <v>22</v>
      </c>
      <c r="F45" s="54">
        <v>37</v>
      </c>
      <c r="G45" s="55">
        <f t="shared" si="5"/>
        <v>5.4054054054054057E-2</v>
      </c>
      <c r="H45" s="56">
        <f t="shared" si="6"/>
        <v>0.32432432432432434</v>
      </c>
      <c r="I45" s="56">
        <f t="shared" si="7"/>
        <v>2.7027027027027029E-2</v>
      </c>
      <c r="J45" s="57">
        <f t="shared" si="8"/>
        <v>0.59459459459459463</v>
      </c>
    </row>
    <row r="46" spans="1:10" x14ac:dyDescent="0.25">
      <c r="A46" s="21" t="s">
        <v>2048</v>
      </c>
      <c r="B46" s="53">
        <v>1</v>
      </c>
      <c r="C46" s="53">
        <v>15</v>
      </c>
      <c r="D46" s="53">
        <v>2</v>
      </c>
      <c r="E46" s="53">
        <v>17</v>
      </c>
      <c r="F46" s="54">
        <v>35</v>
      </c>
      <c r="G46" s="55">
        <f t="shared" si="5"/>
        <v>2.8571428571428571E-2</v>
      </c>
      <c r="H46" s="56">
        <f t="shared" si="6"/>
        <v>0.42857142857142855</v>
      </c>
      <c r="I46" s="56">
        <f t="shared" si="7"/>
        <v>5.7142857142857141E-2</v>
      </c>
      <c r="J46" s="57">
        <f t="shared" si="8"/>
        <v>0.48571428571428571</v>
      </c>
    </row>
    <row r="47" spans="1:10" x14ac:dyDescent="0.25">
      <c r="A47" s="21" t="s">
        <v>2046</v>
      </c>
      <c r="B47" s="53">
        <v>1</v>
      </c>
      <c r="C47" s="53">
        <v>10</v>
      </c>
      <c r="D47" s="53">
        <v>2</v>
      </c>
      <c r="E47" s="53">
        <v>21</v>
      </c>
      <c r="F47" s="54">
        <v>34</v>
      </c>
      <c r="G47" s="55">
        <f t="shared" si="5"/>
        <v>2.9411764705882353E-2</v>
      </c>
      <c r="H47" s="56">
        <f t="shared" si="6"/>
        <v>0.29411764705882354</v>
      </c>
      <c r="I47" s="56">
        <f t="shared" si="7"/>
        <v>5.8823529411764705E-2</v>
      </c>
      <c r="J47" s="57">
        <f t="shared" si="8"/>
        <v>0.61764705882352944</v>
      </c>
    </row>
    <row r="48" spans="1:10" x14ac:dyDescent="0.25">
      <c r="A48" s="21" t="s">
        <v>2045</v>
      </c>
      <c r="B48" s="53">
        <v>1</v>
      </c>
      <c r="C48" s="53">
        <v>6</v>
      </c>
      <c r="D48" s="53">
        <v>1</v>
      </c>
      <c r="E48" s="53">
        <v>13</v>
      </c>
      <c r="F48" s="54">
        <v>21</v>
      </c>
      <c r="G48" s="55">
        <f t="shared" si="5"/>
        <v>4.7619047619047616E-2</v>
      </c>
      <c r="H48" s="56">
        <f t="shared" si="6"/>
        <v>0.2857142857142857</v>
      </c>
      <c r="I48" s="56">
        <f t="shared" si="7"/>
        <v>4.7619047619047616E-2</v>
      </c>
      <c r="J48" s="57">
        <f t="shared" si="8"/>
        <v>0.61904761904761907</v>
      </c>
    </row>
    <row r="49" spans="1:10" x14ac:dyDescent="0.25">
      <c r="A49" s="21" t="s">
        <v>2056</v>
      </c>
      <c r="B49" s="53"/>
      <c r="C49" s="53">
        <v>7</v>
      </c>
      <c r="D49" s="53"/>
      <c r="E49" s="53">
        <v>14</v>
      </c>
      <c r="F49" s="54">
        <v>21</v>
      </c>
      <c r="G49" s="55">
        <f t="shared" si="5"/>
        <v>0</v>
      </c>
      <c r="H49" s="56">
        <f t="shared" si="6"/>
        <v>0.33333333333333331</v>
      </c>
      <c r="I49" s="56">
        <f t="shared" si="7"/>
        <v>0</v>
      </c>
      <c r="J49" s="57">
        <f t="shared" si="8"/>
        <v>0.66666666666666663</v>
      </c>
    </row>
    <row r="50" spans="1:10" x14ac:dyDescent="0.25">
      <c r="A50" s="21" t="s">
        <v>2040</v>
      </c>
      <c r="B50" s="53"/>
      <c r="C50" s="53">
        <v>8</v>
      </c>
      <c r="D50" s="53"/>
      <c r="E50" s="53">
        <v>10</v>
      </c>
      <c r="F50" s="54">
        <v>18</v>
      </c>
      <c r="G50" s="55">
        <f t="shared" si="5"/>
        <v>0</v>
      </c>
      <c r="H50" s="56">
        <f t="shared" si="6"/>
        <v>0.44444444444444442</v>
      </c>
      <c r="I50" s="56">
        <f t="shared" si="7"/>
        <v>0</v>
      </c>
      <c r="J50" s="57">
        <f t="shared" si="8"/>
        <v>0.55555555555555558</v>
      </c>
    </row>
    <row r="51" spans="1:10" x14ac:dyDescent="0.25">
      <c r="A51" s="21" t="s">
        <v>2050</v>
      </c>
      <c r="B51" s="53">
        <v>1</v>
      </c>
      <c r="C51" s="53">
        <v>7</v>
      </c>
      <c r="D51" s="53"/>
      <c r="E51" s="53">
        <v>9</v>
      </c>
      <c r="F51" s="54">
        <v>17</v>
      </c>
      <c r="G51" s="55">
        <f t="shared" si="5"/>
        <v>5.8823529411764705E-2</v>
      </c>
      <c r="H51" s="56">
        <f t="shared" si="6"/>
        <v>0.41176470588235292</v>
      </c>
      <c r="I51" s="56">
        <f t="shared" si="7"/>
        <v>0</v>
      </c>
      <c r="J51" s="57">
        <f t="shared" si="8"/>
        <v>0.52941176470588236</v>
      </c>
    </row>
    <row r="52" spans="1:10" x14ac:dyDescent="0.25">
      <c r="A52" s="21" t="s">
        <v>2055</v>
      </c>
      <c r="B52" s="53">
        <v>1</v>
      </c>
      <c r="C52" s="53">
        <v>6</v>
      </c>
      <c r="D52" s="53"/>
      <c r="E52" s="53">
        <v>10</v>
      </c>
      <c r="F52" s="54">
        <v>17</v>
      </c>
      <c r="G52" s="55">
        <f t="shared" si="5"/>
        <v>5.8823529411764705E-2</v>
      </c>
      <c r="H52" s="56">
        <f t="shared" si="6"/>
        <v>0.35294117647058826</v>
      </c>
      <c r="I52" s="56">
        <f t="shared" si="7"/>
        <v>0</v>
      </c>
      <c r="J52" s="57">
        <f t="shared" si="8"/>
        <v>0.58823529411764708</v>
      </c>
    </row>
    <row r="53" spans="1:10" x14ac:dyDescent="0.25">
      <c r="A53" s="21" t="s">
        <v>2057</v>
      </c>
      <c r="B53" s="53">
        <v>3</v>
      </c>
      <c r="C53" s="53">
        <v>3</v>
      </c>
      <c r="D53" s="53"/>
      <c r="E53" s="53">
        <v>11</v>
      </c>
      <c r="F53" s="54">
        <v>17</v>
      </c>
      <c r="G53" s="55">
        <f t="shared" si="5"/>
        <v>0.17647058823529413</v>
      </c>
      <c r="H53" s="56">
        <f t="shared" si="6"/>
        <v>0.17647058823529413</v>
      </c>
      <c r="I53" s="56">
        <f t="shared" si="7"/>
        <v>0</v>
      </c>
      <c r="J53" s="57">
        <f t="shared" si="8"/>
        <v>0.6470588235294118</v>
      </c>
    </row>
    <row r="54" spans="1:10" x14ac:dyDescent="0.25">
      <c r="A54" s="21" t="s">
        <v>2049</v>
      </c>
      <c r="B54" s="53">
        <v>1</v>
      </c>
      <c r="C54" s="53">
        <v>5</v>
      </c>
      <c r="D54" s="53">
        <v>1</v>
      </c>
      <c r="E54" s="53">
        <v>9</v>
      </c>
      <c r="F54" s="54">
        <v>16</v>
      </c>
      <c r="G54" s="55">
        <f t="shared" si="5"/>
        <v>6.25E-2</v>
      </c>
      <c r="H54" s="56">
        <f t="shared" si="6"/>
        <v>0.3125</v>
      </c>
      <c r="I54" s="56">
        <f t="shared" si="7"/>
        <v>6.25E-2</v>
      </c>
      <c r="J54" s="57">
        <f t="shared" si="8"/>
        <v>0.5625</v>
      </c>
    </row>
    <row r="55" spans="1:10" x14ac:dyDescent="0.25">
      <c r="A55" s="21" t="s">
        <v>2060</v>
      </c>
      <c r="B55" s="53"/>
      <c r="C55" s="53">
        <v>9</v>
      </c>
      <c r="D55" s="53"/>
      <c r="E55" s="53">
        <v>5</v>
      </c>
      <c r="F55" s="54">
        <v>14</v>
      </c>
      <c r="G55" s="55">
        <f t="shared" si="5"/>
        <v>0</v>
      </c>
      <c r="H55" s="56">
        <f t="shared" si="6"/>
        <v>0.6428571428571429</v>
      </c>
      <c r="I55" s="56">
        <f t="shared" si="7"/>
        <v>0</v>
      </c>
      <c r="J55" s="57">
        <f t="shared" si="8"/>
        <v>0.35714285714285715</v>
      </c>
    </row>
    <row r="56" spans="1:10" x14ac:dyDescent="0.25">
      <c r="A56" s="21" t="s">
        <v>2058</v>
      </c>
      <c r="B56" s="53"/>
      <c r="C56" s="53">
        <v>8</v>
      </c>
      <c r="D56" s="53">
        <v>1</v>
      </c>
      <c r="E56" s="53">
        <v>4</v>
      </c>
      <c r="F56" s="54">
        <v>13</v>
      </c>
      <c r="G56" s="55">
        <f t="shared" si="5"/>
        <v>0</v>
      </c>
      <c r="H56" s="56">
        <f t="shared" si="6"/>
        <v>0.61538461538461542</v>
      </c>
      <c r="I56" s="56">
        <f t="shared" si="7"/>
        <v>7.6923076923076927E-2</v>
      </c>
      <c r="J56" s="57">
        <f t="shared" si="8"/>
        <v>0.30769230769230771</v>
      </c>
    </row>
    <row r="57" spans="1:10" x14ac:dyDescent="0.25">
      <c r="A57" s="21" t="s">
        <v>2053</v>
      </c>
      <c r="B57" s="53"/>
      <c r="C57" s="53">
        <v>4</v>
      </c>
      <c r="D57" s="53"/>
      <c r="E57" s="53">
        <v>4</v>
      </c>
      <c r="F57" s="54">
        <v>8</v>
      </c>
      <c r="G57" s="55">
        <f t="shared" si="5"/>
        <v>0</v>
      </c>
      <c r="H57" s="56">
        <f t="shared" si="6"/>
        <v>0.5</v>
      </c>
      <c r="I57" s="56">
        <f t="shared" si="7"/>
        <v>0</v>
      </c>
      <c r="J57" s="57">
        <f t="shared" si="8"/>
        <v>0.5</v>
      </c>
    </row>
    <row r="58" spans="1:10" x14ac:dyDescent="0.25">
      <c r="A58" s="21" t="s">
        <v>2054</v>
      </c>
      <c r="B58" s="53"/>
      <c r="C58" s="53">
        <v>3</v>
      </c>
      <c r="D58" s="53"/>
      <c r="E58" s="53">
        <v>4</v>
      </c>
      <c r="F58" s="54">
        <v>7</v>
      </c>
      <c r="G58" s="55">
        <f t="shared" si="5"/>
        <v>0</v>
      </c>
      <c r="H58" s="56">
        <f t="shared" si="6"/>
        <v>0.42857142857142855</v>
      </c>
      <c r="I58" s="56">
        <f t="shared" si="7"/>
        <v>0</v>
      </c>
      <c r="J58" s="57">
        <f t="shared" si="8"/>
        <v>0.5714285714285714</v>
      </c>
    </row>
    <row r="59" spans="1:10" x14ac:dyDescent="0.25">
      <c r="A59" s="21" t="s">
        <v>2062</v>
      </c>
      <c r="B59" s="53"/>
      <c r="C59" s="53"/>
      <c r="D59" s="53"/>
      <c r="E59" s="53">
        <v>4</v>
      </c>
      <c r="F59" s="54">
        <v>4</v>
      </c>
      <c r="G59" s="55">
        <f t="shared" si="5"/>
        <v>0</v>
      </c>
      <c r="H59" s="56">
        <f t="shared" si="6"/>
        <v>0</v>
      </c>
      <c r="I59" s="56">
        <f t="shared" si="7"/>
        <v>0</v>
      </c>
      <c r="J59" s="57">
        <f t="shared" si="8"/>
        <v>1</v>
      </c>
    </row>
    <row r="60" spans="1:10" ht="16.5" thickBot="1" x14ac:dyDescent="0.3">
      <c r="A60" s="22" t="s">
        <v>2059</v>
      </c>
      <c r="B60" s="58"/>
      <c r="C60" s="58"/>
      <c r="D60" s="58"/>
      <c r="E60" s="58">
        <v>3</v>
      </c>
      <c r="F60" s="59">
        <v>3</v>
      </c>
      <c r="G60" s="60">
        <f t="shared" si="5"/>
        <v>0</v>
      </c>
      <c r="H60" s="61">
        <f t="shared" si="6"/>
        <v>0</v>
      </c>
      <c r="I60" s="61">
        <f t="shared" si="7"/>
        <v>0</v>
      </c>
      <c r="J60" s="62">
        <f t="shared" si="8"/>
        <v>1</v>
      </c>
    </row>
  </sheetData>
  <sortState xmlns:xlrd2="http://schemas.microsoft.com/office/spreadsheetml/2017/richdata2" ref="A37:F60">
    <sortCondition descending="1" ref="F37:F60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82B2-72AA-465C-B6AA-FD2819C042E1}">
  <dimension ref="A1:E38"/>
  <sheetViews>
    <sheetView topLeftCell="A10" workbookViewId="0">
      <selection activeCell="G32" sqref="G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2063</v>
      </c>
      <c r="B1" t="s">
        <v>2066</v>
      </c>
    </row>
    <row r="2" spans="1:5" x14ac:dyDescent="0.25">
      <c r="A2" s="6" t="s">
        <v>2085</v>
      </c>
      <c r="B2" t="s">
        <v>2066</v>
      </c>
    </row>
    <row r="4" spans="1:5" x14ac:dyDescent="0.25">
      <c r="A4" s="6" t="s">
        <v>2067</v>
      </c>
      <c r="B4" s="6" t="s">
        <v>2068</v>
      </c>
    </row>
    <row r="5" spans="1:5" x14ac:dyDescent="0.25">
      <c r="A5" s="6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2069</v>
      </c>
      <c r="B18">
        <v>57</v>
      </c>
      <c r="C18">
        <v>364</v>
      </c>
      <c r="D18">
        <v>565</v>
      </c>
      <c r="E18">
        <v>986</v>
      </c>
    </row>
    <row r="25" spans="1:5" ht="16.5" thickBot="1" x14ac:dyDescent="0.3"/>
    <row r="26" spans="1:5" x14ac:dyDescent="0.25">
      <c r="A26" s="29" t="s">
        <v>2122</v>
      </c>
      <c r="B26" s="30" t="s">
        <v>74</v>
      </c>
      <c r="C26" s="30" t="s">
        <v>14</v>
      </c>
      <c r="D26" s="30" t="s">
        <v>20</v>
      </c>
      <c r="E26" s="31" t="s">
        <v>2069</v>
      </c>
    </row>
    <row r="27" spans="1:5" x14ac:dyDescent="0.25">
      <c r="A27" s="21" t="s">
        <v>2073</v>
      </c>
      <c r="B27" s="10">
        <v>6</v>
      </c>
      <c r="C27" s="10">
        <v>36</v>
      </c>
      <c r="D27" s="10">
        <v>49</v>
      </c>
      <c r="E27" s="16">
        <v>91</v>
      </c>
    </row>
    <row r="28" spans="1:5" x14ac:dyDescent="0.25">
      <c r="A28" s="21" t="s">
        <v>2074</v>
      </c>
      <c r="B28" s="10">
        <v>7</v>
      </c>
      <c r="C28" s="10">
        <v>28</v>
      </c>
      <c r="D28" s="10">
        <v>44</v>
      </c>
      <c r="E28" s="16">
        <v>79</v>
      </c>
    </row>
    <row r="29" spans="1:5" x14ac:dyDescent="0.25">
      <c r="A29" s="21" t="s">
        <v>2075</v>
      </c>
      <c r="B29" s="10">
        <v>4</v>
      </c>
      <c r="C29" s="10">
        <v>33</v>
      </c>
      <c r="D29" s="10">
        <v>49</v>
      </c>
      <c r="E29" s="16">
        <v>86</v>
      </c>
    </row>
    <row r="30" spans="1:5" x14ac:dyDescent="0.25">
      <c r="A30" s="21" t="s">
        <v>2076</v>
      </c>
      <c r="B30" s="10">
        <v>1</v>
      </c>
      <c r="C30" s="10">
        <v>30</v>
      </c>
      <c r="D30" s="10">
        <v>46</v>
      </c>
      <c r="E30" s="16">
        <v>77</v>
      </c>
    </row>
    <row r="31" spans="1:5" x14ac:dyDescent="0.25">
      <c r="A31" s="21" t="s">
        <v>2077</v>
      </c>
      <c r="B31" s="10">
        <v>3</v>
      </c>
      <c r="C31" s="10">
        <v>35</v>
      </c>
      <c r="D31" s="10">
        <v>46</v>
      </c>
      <c r="E31" s="16">
        <v>84</v>
      </c>
    </row>
    <row r="32" spans="1:5" x14ac:dyDescent="0.25">
      <c r="A32" s="21" t="s">
        <v>2078</v>
      </c>
      <c r="B32" s="10">
        <v>3</v>
      </c>
      <c r="C32" s="10">
        <v>28</v>
      </c>
      <c r="D32" s="10">
        <v>55</v>
      </c>
      <c r="E32" s="16">
        <v>86</v>
      </c>
    </row>
    <row r="33" spans="1:5" x14ac:dyDescent="0.25">
      <c r="A33" s="21" t="s">
        <v>2079</v>
      </c>
      <c r="B33" s="10">
        <v>4</v>
      </c>
      <c r="C33" s="10">
        <v>31</v>
      </c>
      <c r="D33" s="10">
        <v>58</v>
      </c>
      <c r="E33" s="16">
        <v>93</v>
      </c>
    </row>
    <row r="34" spans="1:5" x14ac:dyDescent="0.25">
      <c r="A34" s="21" t="s">
        <v>2080</v>
      </c>
      <c r="B34" s="10">
        <v>8</v>
      </c>
      <c r="C34" s="10">
        <v>35</v>
      </c>
      <c r="D34" s="10">
        <v>41</v>
      </c>
      <c r="E34" s="16">
        <v>84</v>
      </c>
    </row>
    <row r="35" spans="1:5" x14ac:dyDescent="0.25">
      <c r="A35" s="21" t="s">
        <v>2081</v>
      </c>
      <c r="B35" s="10">
        <v>5</v>
      </c>
      <c r="C35" s="10">
        <v>23</v>
      </c>
      <c r="D35" s="10">
        <v>45</v>
      </c>
      <c r="E35" s="16">
        <v>73</v>
      </c>
    </row>
    <row r="36" spans="1:5" x14ac:dyDescent="0.25">
      <c r="A36" s="21" t="s">
        <v>2082</v>
      </c>
      <c r="B36" s="10">
        <v>6</v>
      </c>
      <c r="C36" s="10">
        <v>26</v>
      </c>
      <c r="D36" s="10">
        <v>45</v>
      </c>
      <c r="E36" s="16">
        <v>77</v>
      </c>
    </row>
    <row r="37" spans="1:5" x14ac:dyDescent="0.25">
      <c r="A37" s="21" t="s">
        <v>2083</v>
      </c>
      <c r="B37" s="10">
        <v>3</v>
      </c>
      <c r="C37" s="10">
        <v>27</v>
      </c>
      <c r="D37" s="10">
        <v>45</v>
      </c>
      <c r="E37" s="16">
        <v>75</v>
      </c>
    </row>
    <row r="38" spans="1:5" ht="16.5" thickBot="1" x14ac:dyDescent="0.3">
      <c r="A38" s="22" t="s">
        <v>2084</v>
      </c>
      <c r="B38" s="23">
        <v>7</v>
      </c>
      <c r="C38" s="23">
        <v>32</v>
      </c>
      <c r="D38" s="23">
        <v>42</v>
      </c>
      <c r="E38" s="18">
        <v>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D5EE-8EC9-49F3-816A-4C331CB26545}">
  <dimension ref="A1:H13"/>
  <sheetViews>
    <sheetView workbookViewId="0">
      <selection activeCell="E11" sqref="E11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5">
      <c r="A2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1">
        <f>B2/$E2</f>
        <v>0.58823529411764708</v>
      </c>
      <c r="G2" s="11">
        <f t="shared" ref="G2:H2" si="0">C2/$E2</f>
        <v>0.39215686274509803</v>
      </c>
      <c r="H2" s="11">
        <f t="shared" si="0"/>
        <v>1.9607843137254902E-2</v>
      </c>
    </row>
    <row r="3" spans="1:8" x14ac:dyDescent="0.25">
      <c r="A3" t="s">
        <v>2095</v>
      </c>
      <c r="B3">
        <f>COUNTIFS(Crowdfunding!$G:$G,"successful",Crowdfunding!$D:$D,"&gt;=1000",Crowdfunding!$D:$D,"&lt;4999")</f>
        <v>191</v>
      </c>
      <c r="C3">
        <f>COUNTIFS(Crowdfunding!$G:$G,"failed",Crowdfunding!$D:$D,"&gt;=1000",Crowdfunding!$D:$D,"&lt;4999")</f>
        <v>38</v>
      </c>
      <c r="D3">
        <f>COUNTIFS(Crowdfunding!$G:$G,"canceled",Crowdfunding!$D:$D,"&gt;=1000",Crowdfunding!$D:$D,"&lt;4999")</f>
        <v>2</v>
      </c>
      <c r="E3">
        <f t="shared" ref="E3:E13" si="1">SUM(B3:D3)</f>
        <v>231</v>
      </c>
      <c r="F3" s="11">
        <f t="shared" ref="F3:F13" si="2">B3/$E3</f>
        <v>0.82683982683982682</v>
      </c>
      <c r="G3" s="11">
        <f t="shared" ref="G3:G13" si="3">C3/$E3</f>
        <v>0.16450216450216451</v>
      </c>
      <c r="H3" s="11">
        <f t="shared" ref="H3:H13" si="4">D3/$E3</f>
        <v>8.658008658008658E-3</v>
      </c>
    </row>
    <row r="4" spans="1:8" x14ac:dyDescent="0.25">
      <c r="A4" t="s">
        <v>2096</v>
      </c>
      <c r="B4">
        <f>COUNTIFS(Crowdfunding!$G:$G,"successful",Crowdfunding!$D:$D,"&gt;=5000",Crowdfunding!$D:$D,"&lt;9999")</f>
        <v>164</v>
      </c>
      <c r="C4">
        <f>COUNTIFS(Crowdfunding!$G:$G,"failed",Crowdfunding!$D:$D,"&gt;=5000",Crowdfunding!$D:$D,"&lt;9999")</f>
        <v>126</v>
      </c>
      <c r="D4">
        <f>COUNTIFS(Crowdfunding!$G:$G,"canceled",Crowdfunding!$D:$D,"&gt;=5000",Crowdfunding!$D:$D,"&lt;9999")</f>
        <v>25</v>
      </c>
      <c r="E4">
        <f t="shared" si="1"/>
        <v>315</v>
      </c>
      <c r="F4" s="11">
        <f t="shared" si="2"/>
        <v>0.52063492063492067</v>
      </c>
      <c r="G4" s="11">
        <f t="shared" si="3"/>
        <v>0.4</v>
      </c>
      <c r="H4" s="11">
        <f t="shared" si="4"/>
        <v>7.9365079365079361E-2</v>
      </c>
    </row>
    <row r="5" spans="1:8" x14ac:dyDescent="0.25">
      <c r="A5" t="s">
        <v>2097</v>
      </c>
      <c r="B5">
        <f>COUNTIFS(Crowdfunding!$G:$G,"successful",Crowdfunding!$D:$D,"&gt;=10000",Crowdfunding!$D:$D,"&lt;14999")</f>
        <v>4</v>
      </c>
      <c r="C5">
        <f>COUNTIFS(Crowdfunding!$G:$G,"failed",Crowdfunding!$D:$D,"&gt;=10000",Crowdfunding!$D:$D,"&lt;14999")</f>
        <v>5</v>
      </c>
      <c r="D5">
        <f>COUNTIFS(Crowdfunding!$G:$G,"canceled",Crowdfunding!$D:$D,"&gt;=10000",Crowdfunding!$D:$D,"&lt;14999")</f>
        <v>0</v>
      </c>
      <c r="E5">
        <f t="shared" si="1"/>
        <v>9</v>
      </c>
      <c r="F5" s="11">
        <f t="shared" si="2"/>
        <v>0.44444444444444442</v>
      </c>
      <c r="G5" s="11">
        <f t="shared" si="3"/>
        <v>0.55555555555555558</v>
      </c>
      <c r="H5" s="11">
        <f t="shared" si="4"/>
        <v>0</v>
      </c>
    </row>
    <row r="6" spans="1:8" x14ac:dyDescent="0.25">
      <c r="A6" t="s">
        <v>2098</v>
      </c>
      <c r="B6">
        <f>COUNTIFS(Crowdfunding!$G:$G,"successful",Crowdfunding!$D:$D,"&gt;=15000",Crowdfunding!$D:$D,"&lt;19999")</f>
        <v>10</v>
      </c>
      <c r="C6">
        <f>COUNTIFS(Crowdfunding!$G:$G,"failed",Crowdfunding!$D:$D,"&gt;=15000",Crowdfunding!$D:$D,"&lt;19999")</f>
        <v>0</v>
      </c>
      <c r="D6">
        <f>COUNTIFS(Crowdfunding!$G:$G,"canceled",Crowdfunding!$D:$D,"&gt;=15000",Crowdfunding!$D:$D,"&lt;19999")</f>
        <v>0</v>
      </c>
      <c r="E6">
        <f t="shared" si="1"/>
        <v>10</v>
      </c>
      <c r="F6" s="11">
        <f t="shared" si="2"/>
        <v>1</v>
      </c>
      <c r="G6" s="11">
        <f t="shared" si="3"/>
        <v>0</v>
      </c>
      <c r="H6" s="11">
        <f t="shared" si="4"/>
        <v>0</v>
      </c>
    </row>
    <row r="7" spans="1:8" x14ac:dyDescent="0.25">
      <c r="A7" t="s">
        <v>2099</v>
      </c>
      <c r="B7">
        <f>COUNTIFS(Crowdfunding!$G:$G,"successful",Crowdfunding!$D:$D,"&gt;=20000",Crowdfunding!$D:$D,"&lt;24999")</f>
        <v>7</v>
      </c>
      <c r="C7">
        <f>COUNTIFS(Crowdfunding!$G:$G,"failed",Crowdfunding!$D:$D,"&gt;=20000",Crowdfunding!$D:$D,"&lt;24999")</f>
        <v>0</v>
      </c>
      <c r="D7">
        <f>COUNTIFS(Crowdfunding!$G:$G,"canceled",Crowdfunding!$D:$D,"&gt;=20000",Crowdfunding!$D:$D,"&lt;24999")</f>
        <v>0</v>
      </c>
      <c r="E7">
        <f t="shared" si="1"/>
        <v>7</v>
      </c>
      <c r="F7" s="11">
        <f t="shared" si="2"/>
        <v>1</v>
      </c>
      <c r="G7" s="11">
        <f t="shared" si="3"/>
        <v>0</v>
      </c>
      <c r="H7" s="11">
        <f t="shared" si="4"/>
        <v>0</v>
      </c>
    </row>
    <row r="8" spans="1:8" x14ac:dyDescent="0.25">
      <c r="A8" t="s">
        <v>2100</v>
      </c>
      <c r="B8">
        <f>COUNTIFS(Crowdfunding!$G:$G,"successful",Crowdfunding!$D:$D,"&gt;=25000",Crowdfunding!$D:$D,"&lt;29999")</f>
        <v>11</v>
      </c>
      <c r="C8">
        <f>COUNTIFS(Crowdfunding!$G:$G,"failed",Crowdfunding!$D:$D,"&gt;=25000",Crowdfunding!$D:$D,"&lt;29999")</f>
        <v>3</v>
      </c>
      <c r="D8">
        <f>COUNTIFS(Crowdfunding!$G:$G,"canceled",Crowdfunding!$D:$D,"&gt;=25000",Crowdfunding!$D:$D,"&lt;29999")</f>
        <v>0</v>
      </c>
      <c r="E8">
        <f t="shared" si="1"/>
        <v>14</v>
      </c>
      <c r="F8" s="11">
        <f t="shared" si="2"/>
        <v>0.7857142857142857</v>
      </c>
      <c r="G8" s="11">
        <f t="shared" si="3"/>
        <v>0.21428571428571427</v>
      </c>
      <c r="H8" s="11">
        <f t="shared" si="4"/>
        <v>0</v>
      </c>
    </row>
    <row r="9" spans="1:8" x14ac:dyDescent="0.25">
      <c r="A9" t="s">
        <v>2104</v>
      </c>
      <c r="B9">
        <f>COUNTIFS(Crowdfunding!$G:$G,"successful",Crowdfunding!$D:$D,"&gt;=30000",Crowdfunding!$D:$D,"&lt;34999")</f>
        <v>7</v>
      </c>
      <c r="C9">
        <f>COUNTIFS(Crowdfunding!$G:$G,"failed",Crowdfunding!$D:$D,"&gt;=30000",Crowdfunding!$D:$D,"&lt;34999")</f>
        <v>0</v>
      </c>
      <c r="D9">
        <f>COUNTIFS(Crowdfunding!$G:$G,"canceled",Crowdfunding!$D:$D,"&gt;=30000",Crowdfunding!$D:$D,"&lt;34999")</f>
        <v>0</v>
      </c>
      <c r="E9">
        <f t="shared" si="1"/>
        <v>7</v>
      </c>
      <c r="F9" s="11">
        <f t="shared" si="2"/>
        <v>1</v>
      </c>
      <c r="G9" s="11">
        <f t="shared" si="3"/>
        <v>0</v>
      </c>
      <c r="H9" s="11">
        <f t="shared" si="4"/>
        <v>0</v>
      </c>
    </row>
    <row r="10" spans="1:8" x14ac:dyDescent="0.25">
      <c r="A10" t="s">
        <v>2105</v>
      </c>
      <c r="B10">
        <f>COUNTIFS(Crowdfunding!$G:$G,"successful",Crowdfunding!$D:$D,"&gt;=35000",Crowdfunding!$D:$D,"&lt;39999")</f>
        <v>8</v>
      </c>
      <c r="C10">
        <f>COUNTIFS(Crowdfunding!$G:$G,"failed",Crowdfunding!$D:$D,"&gt;=35000",Crowdfunding!$D:$D,"&lt;39999")</f>
        <v>3</v>
      </c>
      <c r="D10">
        <f>COUNTIFS(Crowdfunding!$G:$G,"canceled",Crowdfunding!$D:$D,"&gt;=35000",Crowdfunding!$D:$D,"&lt;39999")</f>
        <v>1</v>
      </c>
      <c r="E10">
        <f t="shared" si="1"/>
        <v>12</v>
      </c>
      <c r="F10" s="11">
        <f t="shared" si="2"/>
        <v>0.66666666666666663</v>
      </c>
      <c r="G10" s="11">
        <f t="shared" si="3"/>
        <v>0.25</v>
      </c>
      <c r="H10" s="11">
        <f t="shared" si="4"/>
        <v>8.3333333333333329E-2</v>
      </c>
    </row>
    <row r="11" spans="1:8" x14ac:dyDescent="0.25">
      <c r="A11" t="s">
        <v>2101</v>
      </c>
      <c r="B11">
        <f>COUNTIFS(Crowdfunding!$G:$G,"successful",Crowdfunding!$D:$D,"&gt;=40000",Crowdfunding!$D:$D,"&lt;44999")</f>
        <v>11</v>
      </c>
      <c r="C11">
        <f>COUNTIFS(Crowdfunding!$G:$G,"failed",Crowdfunding!$D:$D,"&gt;=40000",Crowdfunding!$D:$D,"&lt;44999")</f>
        <v>3</v>
      </c>
      <c r="D11">
        <f>COUNTIFS(Crowdfunding!$G:$G,"canceled",Crowdfunding!$D:$D,"&gt;=40000",Crowdfunding!$D:$D,"&lt;44999")</f>
        <v>0</v>
      </c>
      <c r="E11">
        <f t="shared" si="1"/>
        <v>14</v>
      </c>
      <c r="F11" s="11">
        <f t="shared" si="2"/>
        <v>0.7857142857142857</v>
      </c>
      <c r="G11" s="11">
        <f t="shared" si="3"/>
        <v>0.21428571428571427</v>
      </c>
      <c r="H11" s="11">
        <f t="shared" si="4"/>
        <v>0</v>
      </c>
    </row>
    <row r="12" spans="1:8" x14ac:dyDescent="0.25">
      <c r="A12" t="s">
        <v>2102</v>
      </c>
      <c r="B12">
        <f>COUNTIFS(Crowdfunding!$G:$G,"successful",Crowdfunding!$D:$D,"&gt;=45000",Crowdfunding!$D:$D,"&lt;49999")</f>
        <v>8</v>
      </c>
      <c r="C12">
        <f>COUNTIFS(Crowdfunding!$G:$G,"failed",Crowdfunding!$D:$D,"&gt;=45000",Crowdfunding!$D:$D,"&lt;49999")</f>
        <v>3</v>
      </c>
      <c r="D12">
        <f>COUNTIFS(Crowdfunding!$G:$G,"canceled",Crowdfunding!$D:$D,"&gt;=45000",Crowdfunding!$D:$D,"&lt;49999")</f>
        <v>0</v>
      </c>
      <c r="E12">
        <f t="shared" si="1"/>
        <v>11</v>
      </c>
      <c r="F12" s="11">
        <f t="shared" si="2"/>
        <v>0.72727272727272729</v>
      </c>
      <c r="G12" s="11">
        <f t="shared" si="3"/>
        <v>0.27272727272727271</v>
      </c>
      <c r="H12" s="11">
        <f t="shared" si="4"/>
        <v>0</v>
      </c>
    </row>
    <row r="13" spans="1:8" x14ac:dyDescent="0.25">
      <c r="A13" t="s">
        <v>2103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1"/>
        <v>305</v>
      </c>
      <c r="F13" s="11">
        <f t="shared" si="2"/>
        <v>0.3737704918032787</v>
      </c>
      <c r="G13" s="11">
        <f t="shared" si="3"/>
        <v>0.53442622950819674</v>
      </c>
      <c r="H13" s="11">
        <f t="shared" si="4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I995" sqref="I99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6.37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5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2064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2029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IFERROR(E2/D2,"")*100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L2/86400+DATE(1970,1,1)</f>
        <v>42336.25</v>
      </c>
      <c r="O2" s="8">
        <f>M2/86400+DATE(1970,1,1)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IFERROR(E3/D3,"")*100</f>
        <v>1040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L3/86400+DATE(1970,1,1)</f>
        <v>41870.208333333336</v>
      </c>
      <c r="O3" s="8">
        <f t="shared" ref="O3:O66" si="3">M3/86400+DATE(1970,1,1)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IFERROR(E67/D67,"")*100</f>
        <v>236.14754098360655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L67/86400+DATE(1970,1,1)</f>
        <v>40570.25</v>
      </c>
      <c r="O67" s="8">
        <f t="shared" ref="O67:O130" si="7">M67/86400+DATE(1970,1,1)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IFERROR(E131/D131,"")*100</f>
        <v>3.202693602693603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L131/86400+DATE(1970,1,1)</f>
        <v>42038.25</v>
      </c>
      <c r="O131" s="8">
        <f t="shared" ref="O131:O194" si="11">M131/86400+DATE(1970,1,1)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IFERROR(E195/D195,"")*100</f>
        <v>45.636363636363633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L195/86400+DATE(1970,1,1)</f>
        <v>43198.208333333328</v>
      </c>
      <c r="O195" s="8">
        <f t="shared" ref="O195:O258" si="15">M195/86400+DATE(1970,1,1)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IFERROR(E259/D259,"")*100</f>
        <v>146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L259/86400+DATE(1970,1,1)</f>
        <v>41338.25</v>
      </c>
      <c r="O259" s="8">
        <f t="shared" ref="O259:O322" si="19">M259/86400+DATE(1970,1,1)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IFERROR(E323/D323,"")*100</f>
        <v>94.144366197183089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L323/86400+DATE(1970,1,1)</f>
        <v>40634.208333333336</v>
      </c>
      <c r="O323" s="8">
        <f t="shared" ref="O323:O386" si="23">M323/86400+DATE(1970,1,1)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IFERROR(E387/D387,"")*100</f>
        <v>146.16709511568124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L387/86400+DATE(1970,1,1)</f>
        <v>43553.208333333328</v>
      </c>
      <c r="O387" s="8">
        <f t="shared" ref="O387:O450" si="27">M387/86400+DATE(1970,1,1)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IFERROR(E451/D451,"")*100</f>
        <v>967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L451/86400+DATE(1970,1,1)</f>
        <v>43530.25</v>
      </c>
      <c r="O451" s="8">
        <f t="shared" ref="O451:O514" si="31">M451/86400+DATE(1970,1,1)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IFERROR(E515/D515,"")*100</f>
        <v>39.277108433734945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L515/86400+DATE(1970,1,1)</f>
        <v>40430.208333333336</v>
      </c>
      <c r="O515" s="8">
        <f t="shared" ref="O515:O578" si="35">M515/86400+DATE(1970,1,1)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IFERROR(E579/D579,"")*100</f>
        <v>18.853658536585368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L579/86400+DATE(1970,1,1)</f>
        <v>40613.25</v>
      </c>
      <c r="O579" s="8">
        <f t="shared" ref="O579:O642" si="39">M579/86400+DATE(1970,1,1)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IFERROR(E643/D643,"")*100</f>
        <v>119.96808510638297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L643/86400+DATE(1970,1,1)</f>
        <v>42786.25</v>
      </c>
      <c r="O643" s="8">
        <f t="shared" ref="O643:O706" si="43">M643/86400+DATE(1970,1,1)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IFERROR(E707/D707,"")*100</f>
        <v>99.026517383618156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L707/86400+DATE(1970,1,1)</f>
        <v>41619.25</v>
      </c>
      <c r="O707" s="8">
        <f t="shared" ref="O707:O770" si="47">M707/86400+DATE(1970,1,1)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IFERROR(E771/D771,"")*100</f>
        <v>86.867834394904463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L771/86400+DATE(1970,1,1)</f>
        <v>41501.208333333336</v>
      </c>
      <c r="O771" s="8">
        <f t="shared" ref="O771:O834" si="51">M771/86400+DATE(1970,1,1)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IFERROR(E835/D835,"")*100</f>
        <v>157.69117647058823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L835/86400+DATE(1970,1,1)</f>
        <v>40588.25</v>
      </c>
      <c r="O835" s="8">
        <f t="shared" ref="O835:O898" si="55">M835/86400+DATE(1970,1,1)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IFERROR(E899/D899,"")*100</f>
        <v>27.693181818181817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L899/86400+DATE(1970,1,1)</f>
        <v>43583.208333333328</v>
      </c>
      <c r="O899" s="8">
        <f t="shared" ref="O899:O962" si="59">M899/86400+DATE(1970,1,1)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IFERROR(E963/D963,"")*100</f>
        <v>119.29824561403508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L963/86400+DATE(1970,1,1)</f>
        <v>40591.25</v>
      </c>
      <c r="O963" s="8">
        <f t="shared" ref="O963:O1001" si="63">M963/86400+DATE(1970,1,1)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theme="4"/>
      </colorScale>
    </cfRule>
  </conditionalFormatting>
  <conditionalFormatting sqref="G1:G1001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</conditionalFormatting>
  <conditionalFormatting sqref="G1:G1048576">
    <cfRule type="cellIs" dxfId="4" priority="4" operator="equal">
      <formula>"live"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6023-63BB-4102-978F-D748FA1311D7}">
  <dimension ref="A1:I566"/>
  <sheetViews>
    <sheetView workbookViewId="0">
      <selection activeCell="H14" sqref="H14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8" max="8" width="26.375" bestFit="1" customWidth="1"/>
    <col min="9" max="9" width="11.875" bestFit="1" customWidth="1"/>
  </cols>
  <sheetData>
    <row r="1" spans="1:9" x14ac:dyDescent="0.25">
      <c r="A1" s="12" t="s">
        <v>4</v>
      </c>
      <c r="B1" s="12" t="s">
        <v>5</v>
      </c>
      <c r="D1" s="12" t="s">
        <v>4</v>
      </c>
      <c r="E1" s="12" t="s">
        <v>5</v>
      </c>
      <c r="H1" s="19" t="s">
        <v>2108</v>
      </c>
      <c r="I1" s="20" t="s">
        <v>2109</v>
      </c>
    </row>
    <row r="2" spans="1:9" x14ac:dyDescent="0.25">
      <c r="A2" s="10" t="s">
        <v>20</v>
      </c>
      <c r="B2" s="10">
        <v>158</v>
      </c>
      <c r="D2" s="10" t="s">
        <v>14</v>
      </c>
      <c r="E2" s="10">
        <v>0</v>
      </c>
      <c r="H2" s="15" t="s">
        <v>2106</v>
      </c>
      <c r="I2" s="16">
        <f>AVERAGE(B2:B566)</f>
        <v>851.14690265486729</v>
      </c>
    </row>
    <row r="3" spans="1:9" x14ac:dyDescent="0.25">
      <c r="A3" s="10" t="s">
        <v>20</v>
      </c>
      <c r="B3" s="10">
        <v>1425</v>
      </c>
      <c r="D3" s="10" t="s">
        <v>14</v>
      </c>
      <c r="E3" s="10">
        <v>24</v>
      </c>
      <c r="H3" s="15" t="s">
        <v>2107</v>
      </c>
      <c r="I3" s="16">
        <f>MEDIAN(B2:B566)</f>
        <v>201</v>
      </c>
    </row>
    <row r="4" spans="1:9" x14ac:dyDescent="0.25">
      <c r="A4" s="10" t="s">
        <v>20</v>
      </c>
      <c r="B4" s="10">
        <v>174</v>
      </c>
      <c r="D4" s="10" t="s">
        <v>14</v>
      </c>
      <c r="E4" s="10">
        <v>53</v>
      </c>
      <c r="H4" s="15" t="s">
        <v>2112</v>
      </c>
      <c r="I4" s="16">
        <f>MIN(B2:B566)</f>
        <v>16</v>
      </c>
    </row>
    <row r="5" spans="1:9" x14ac:dyDescent="0.25">
      <c r="A5" s="10" t="s">
        <v>20</v>
      </c>
      <c r="B5" s="10">
        <v>227</v>
      </c>
      <c r="D5" s="10" t="s">
        <v>14</v>
      </c>
      <c r="E5" s="10">
        <v>18</v>
      </c>
      <c r="H5" s="15" t="s">
        <v>2113</v>
      </c>
      <c r="I5" s="16">
        <f>MAX(B2:B566)</f>
        <v>7295</v>
      </c>
    </row>
    <row r="6" spans="1:9" x14ac:dyDescent="0.25">
      <c r="A6" s="10" t="s">
        <v>20</v>
      </c>
      <c r="B6" s="10">
        <v>220</v>
      </c>
      <c r="D6" s="10" t="s">
        <v>14</v>
      </c>
      <c r="E6" s="10">
        <v>44</v>
      </c>
      <c r="H6" s="15" t="s">
        <v>2110</v>
      </c>
      <c r="I6" s="16">
        <f>_xlfn.VAR.P(B2:B566)</f>
        <v>1603373.7324019109</v>
      </c>
    </row>
    <row r="7" spans="1:9" ht="16.5" thickBot="1" x14ac:dyDescent="0.3">
      <c r="A7" s="10" t="s">
        <v>20</v>
      </c>
      <c r="B7" s="10">
        <v>98</v>
      </c>
      <c r="D7" s="10" t="s">
        <v>14</v>
      </c>
      <c r="E7" s="10">
        <v>27</v>
      </c>
      <c r="H7" s="17" t="s">
        <v>2111</v>
      </c>
      <c r="I7" s="18">
        <f>_xlfn.STDEV.P(B2:B566)</f>
        <v>1266.2439466397898</v>
      </c>
    </row>
    <row r="8" spans="1:9" x14ac:dyDescent="0.25">
      <c r="A8" s="10" t="s">
        <v>20</v>
      </c>
      <c r="B8" s="10">
        <v>100</v>
      </c>
      <c r="D8" s="10" t="s">
        <v>14</v>
      </c>
      <c r="E8" s="10">
        <v>55</v>
      </c>
    </row>
    <row r="9" spans="1:9" ht="16.5" thickBot="1" x14ac:dyDescent="0.3">
      <c r="A9" s="10" t="s">
        <v>20</v>
      </c>
      <c r="B9" s="10">
        <v>1249</v>
      </c>
      <c r="D9" s="10" t="s">
        <v>14</v>
      </c>
      <c r="E9" s="10">
        <v>200</v>
      </c>
    </row>
    <row r="10" spans="1:9" x14ac:dyDescent="0.25">
      <c r="A10" s="10" t="s">
        <v>20</v>
      </c>
      <c r="B10" s="10">
        <v>1396</v>
      </c>
      <c r="D10" s="10" t="s">
        <v>14</v>
      </c>
      <c r="E10" s="10">
        <v>452</v>
      </c>
      <c r="H10" s="13" t="s">
        <v>2114</v>
      </c>
      <c r="I10" s="14" t="s">
        <v>2115</v>
      </c>
    </row>
    <row r="11" spans="1:9" x14ac:dyDescent="0.25">
      <c r="A11" s="10" t="s">
        <v>20</v>
      </c>
      <c r="B11" s="10">
        <v>890</v>
      </c>
      <c r="D11" s="10" t="s">
        <v>14</v>
      </c>
      <c r="E11" s="10">
        <v>674</v>
      </c>
      <c r="H11" s="15" t="s">
        <v>2106</v>
      </c>
      <c r="I11" s="16">
        <f>AVERAGE(E2:E365)</f>
        <v>585.61538461538464</v>
      </c>
    </row>
    <row r="12" spans="1:9" x14ac:dyDescent="0.25">
      <c r="A12" s="10" t="s">
        <v>20</v>
      </c>
      <c r="B12" s="10">
        <v>142</v>
      </c>
      <c r="D12" s="10" t="s">
        <v>14</v>
      </c>
      <c r="E12" s="10">
        <v>558</v>
      </c>
      <c r="H12" s="15" t="s">
        <v>2107</v>
      </c>
      <c r="I12" s="16">
        <f>MEDIAN(E2:E365)</f>
        <v>114.5</v>
      </c>
    </row>
    <row r="13" spans="1:9" x14ac:dyDescent="0.25">
      <c r="A13" s="10" t="s">
        <v>20</v>
      </c>
      <c r="B13" s="10">
        <v>2673</v>
      </c>
      <c r="D13" s="10" t="s">
        <v>14</v>
      </c>
      <c r="E13" s="10">
        <v>15</v>
      </c>
      <c r="H13" s="15" t="s">
        <v>2112</v>
      </c>
      <c r="I13" s="16">
        <f>MIN(E2:E365)</f>
        <v>0</v>
      </c>
    </row>
    <row r="14" spans="1:9" x14ac:dyDescent="0.25">
      <c r="A14" s="10" t="s">
        <v>20</v>
      </c>
      <c r="B14" s="10">
        <v>163</v>
      </c>
      <c r="D14" s="10" t="s">
        <v>14</v>
      </c>
      <c r="E14" s="10">
        <v>2307</v>
      </c>
      <c r="H14" s="15" t="s">
        <v>2113</v>
      </c>
      <c r="I14" s="16">
        <f>MAX(E2:E365)</f>
        <v>6080</v>
      </c>
    </row>
    <row r="15" spans="1:9" x14ac:dyDescent="0.25">
      <c r="A15" s="10" t="s">
        <v>20</v>
      </c>
      <c r="B15" s="10">
        <v>2220</v>
      </c>
      <c r="D15" s="10" t="s">
        <v>14</v>
      </c>
      <c r="E15" s="10">
        <v>88</v>
      </c>
      <c r="H15" s="15" t="s">
        <v>2110</v>
      </c>
      <c r="I15" s="16">
        <f>_xlfn.VAR.P(E2:E365)</f>
        <v>921574.68174133555</v>
      </c>
    </row>
    <row r="16" spans="1:9" ht="16.5" thickBot="1" x14ac:dyDescent="0.3">
      <c r="A16" s="10" t="s">
        <v>20</v>
      </c>
      <c r="B16" s="10">
        <v>1606</v>
      </c>
      <c r="D16" s="10" t="s">
        <v>14</v>
      </c>
      <c r="E16" s="10">
        <v>48</v>
      </c>
      <c r="H16" s="17" t="s">
        <v>2111</v>
      </c>
      <c r="I16" s="18">
        <f>_xlfn.STDEV.P(E2:E365)</f>
        <v>959.98681331637863</v>
      </c>
    </row>
    <row r="17" spans="1:5" x14ac:dyDescent="0.25">
      <c r="A17" s="10" t="s">
        <v>20</v>
      </c>
      <c r="B17" s="10">
        <v>129</v>
      </c>
      <c r="D17" s="10" t="s">
        <v>14</v>
      </c>
      <c r="E17" s="10">
        <v>1</v>
      </c>
    </row>
    <row r="18" spans="1:5" x14ac:dyDescent="0.25">
      <c r="A18" s="10" t="s">
        <v>20</v>
      </c>
      <c r="B18" s="10">
        <v>226</v>
      </c>
      <c r="D18" s="10" t="s">
        <v>14</v>
      </c>
      <c r="E18" s="10">
        <v>1467</v>
      </c>
    </row>
    <row r="19" spans="1:5" x14ac:dyDescent="0.25">
      <c r="A19" s="10" t="s">
        <v>20</v>
      </c>
      <c r="B19" s="10">
        <v>5419</v>
      </c>
      <c r="D19" s="10" t="s">
        <v>14</v>
      </c>
      <c r="E19" s="10">
        <v>75</v>
      </c>
    </row>
    <row r="20" spans="1:5" x14ac:dyDescent="0.25">
      <c r="A20" s="10" t="s">
        <v>20</v>
      </c>
      <c r="B20" s="10">
        <v>165</v>
      </c>
      <c r="D20" s="10" t="s">
        <v>14</v>
      </c>
      <c r="E20" s="10">
        <v>120</v>
      </c>
    </row>
    <row r="21" spans="1:5" x14ac:dyDescent="0.25">
      <c r="A21" s="10" t="s">
        <v>20</v>
      </c>
      <c r="B21" s="10">
        <v>1965</v>
      </c>
      <c r="D21" s="10" t="s">
        <v>14</v>
      </c>
      <c r="E21" s="10">
        <v>2253</v>
      </c>
    </row>
    <row r="22" spans="1:5" x14ac:dyDescent="0.25">
      <c r="A22" s="10" t="s">
        <v>20</v>
      </c>
      <c r="B22" s="10">
        <v>16</v>
      </c>
      <c r="D22" s="10" t="s">
        <v>14</v>
      </c>
      <c r="E22" s="10">
        <v>5</v>
      </c>
    </row>
    <row r="23" spans="1:5" x14ac:dyDescent="0.25">
      <c r="A23" s="10" t="s">
        <v>20</v>
      </c>
      <c r="B23" s="10">
        <v>107</v>
      </c>
      <c r="D23" s="10" t="s">
        <v>14</v>
      </c>
      <c r="E23" s="10">
        <v>38</v>
      </c>
    </row>
    <row r="24" spans="1:5" x14ac:dyDescent="0.25">
      <c r="A24" s="10" t="s">
        <v>20</v>
      </c>
      <c r="B24" s="10">
        <v>134</v>
      </c>
      <c r="D24" s="10" t="s">
        <v>14</v>
      </c>
      <c r="E24" s="10">
        <v>12</v>
      </c>
    </row>
    <row r="25" spans="1:5" x14ac:dyDescent="0.25">
      <c r="A25" s="10" t="s">
        <v>20</v>
      </c>
      <c r="B25" s="10">
        <v>198</v>
      </c>
      <c r="D25" s="10" t="s">
        <v>14</v>
      </c>
      <c r="E25" s="10">
        <v>1684</v>
      </c>
    </row>
    <row r="26" spans="1:5" x14ac:dyDescent="0.25">
      <c r="A26" s="10" t="s">
        <v>20</v>
      </c>
      <c r="B26" s="10">
        <v>111</v>
      </c>
      <c r="D26" s="10" t="s">
        <v>14</v>
      </c>
      <c r="E26" s="10">
        <v>56</v>
      </c>
    </row>
    <row r="27" spans="1:5" x14ac:dyDescent="0.25">
      <c r="A27" s="10" t="s">
        <v>20</v>
      </c>
      <c r="B27" s="10">
        <v>222</v>
      </c>
      <c r="D27" s="10" t="s">
        <v>14</v>
      </c>
      <c r="E27" s="10">
        <v>838</v>
      </c>
    </row>
    <row r="28" spans="1:5" x14ac:dyDescent="0.25">
      <c r="A28" s="10" t="s">
        <v>20</v>
      </c>
      <c r="B28" s="10">
        <v>6212</v>
      </c>
      <c r="D28" s="10" t="s">
        <v>14</v>
      </c>
      <c r="E28" s="10">
        <v>1000</v>
      </c>
    </row>
    <row r="29" spans="1:5" x14ac:dyDescent="0.25">
      <c r="A29" s="10" t="s">
        <v>20</v>
      </c>
      <c r="B29" s="10">
        <v>98</v>
      </c>
      <c r="D29" s="10" t="s">
        <v>14</v>
      </c>
      <c r="E29" s="10">
        <v>1482</v>
      </c>
    </row>
    <row r="30" spans="1:5" x14ac:dyDescent="0.25">
      <c r="A30" s="10" t="s">
        <v>20</v>
      </c>
      <c r="B30" s="10">
        <v>92</v>
      </c>
      <c r="D30" s="10" t="s">
        <v>14</v>
      </c>
      <c r="E30" s="10">
        <v>106</v>
      </c>
    </row>
    <row r="31" spans="1:5" x14ac:dyDescent="0.25">
      <c r="A31" s="10" t="s">
        <v>20</v>
      </c>
      <c r="B31" s="10">
        <v>149</v>
      </c>
      <c r="D31" s="10" t="s">
        <v>14</v>
      </c>
      <c r="E31" s="10">
        <v>679</v>
      </c>
    </row>
    <row r="32" spans="1:5" x14ac:dyDescent="0.25">
      <c r="A32" s="10" t="s">
        <v>20</v>
      </c>
      <c r="B32" s="10">
        <v>2431</v>
      </c>
      <c r="D32" s="10" t="s">
        <v>14</v>
      </c>
      <c r="E32" s="10">
        <v>1220</v>
      </c>
    </row>
    <row r="33" spans="1:5" x14ac:dyDescent="0.25">
      <c r="A33" s="10" t="s">
        <v>20</v>
      </c>
      <c r="B33" s="10">
        <v>303</v>
      </c>
      <c r="D33" s="10" t="s">
        <v>14</v>
      </c>
      <c r="E33" s="10">
        <v>1</v>
      </c>
    </row>
    <row r="34" spans="1:5" x14ac:dyDescent="0.25">
      <c r="A34" s="10" t="s">
        <v>20</v>
      </c>
      <c r="B34" s="10">
        <v>209</v>
      </c>
      <c r="D34" s="10" t="s">
        <v>14</v>
      </c>
      <c r="E34" s="10">
        <v>37</v>
      </c>
    </row>
    <row r="35" spans="1:5" x14ac:dyDescent="0.25">
      <c r="A35" s="10" t="s">
        <v>20</v>
      </c>
      <c r="B35" s="10">
        <v>131</v>
      </c>
      <c r="D35" s="10" t="s">
        <v>14</v>
      </c>
      <c r="E35" s="10">
        <v>60</v>
      </c>
    </row>
    <row r="36" spans="1:5" x14ac:dyDescent="0.25">
      <c r="A36" s="10" t="s">
        <v>20</v>
      </c>
      <c r="B36" s="10">
        <v>164</v>
      </c>
      <c r="D36" s="10" t="s">
        <v>14</v>
      </c>
      <c r="E36" s="10">
        <v>296</v>
      </c>
    </row>
    <row r="37" spans="1:5" x14ac:dyDescent="0.25">
      <c r="A37" s="10" t="s">
        <v>20</v>
      </c>
      <c r="B37" s="10">
        <v>201</v>
      </c>
      <c r="D37" s="10" t="s">
        <v>14</v>
      </c>
      <c r="E37" s="10">
        <v>3304</v>
      </c>
    </row>
    <row r="38" spans="1:5" x14ac:dyDescent="0.25">
      <c r="A38" s="10" t="s">
        <v>20</v>
      </c>
      <c r="B38" s="10">
        <v>211</v>
      </c>
      <c r="D38" s="10" t="s">
        <v>14</v>
      </c>
      <c r="E38" s="10">
        <v>73</v>
      </c>
    </row>
    <row r="39" spans="1:5" x14ac:dyDescent="0.25">
      <c r="A39" s="10" t="s">
        <v>20</v>
      </c>
      <c r="B39" s="10">
        <v>128</v>
      </c>
      <c r="D39" s="10" t="s">
        <v>14</v>
      </c>
      <c r="E39" s="10">
        <v>3387</v>
      </c>
    </row>
    <row r="40" spans="1:5" x14ac:dyDescent="0.25">
      <c r="A40" s="10" t="s">
        <v>20</v>
      </c>
      <c r="B40" s="10">
        <v>1600</v>
      </c>
      <c r="D40" s="10" t="s">
        <v>14</v>
      </c>
      <c r="E40" s="10">
        <v>662</v>
      </c>
    </row>
    <row r="41" spans="1:5" x14ac:dyDescent="0.25">
      <c r="A41" s="10" t="s">
        <v>20</v>
      </c>
      <c r="B41" s="10">
        <v>249</v>
      </c>
      <c r="D41" s="10" t="s">
        <v>14</v>
      </c>
      <c r="E41" s="10">
        <v>774</v>
      </c>
    </row>
    <row r="42" spans="1:5" x14ac:dyDescent="0.25">
      <c r="A42" s="10" t="s">
        <v>20</v>
      </c>
      <c r="B42" s="10">
        <v>236</v>
      </c>
      <c r="D42" s="10" t="s">
        <v>14</v>
      </c>
      <c r="E42" s="10">
        <v>672</v>
      </c>
    </row>
    <row r="43" spans="1:5" x14ac:dyDescent="0.25">
      <c r="A43" s="10" t="s">
        <v>20</v>
      </c>
      <c r="B43" s="10">
        <v>4065</v>
      </c>
      <c r="D43" s="10" t="s">
        <v>14</v>
      </c>
      <c r="E43" s="10">
        <v>940</v>
      </c>
    </row>
    <row r="44" spans="1:5" x14ac:dyDescent="0.25">
      <c r="A44" s="10" t="s">
        <v>20</v>
      </c>
      <c r="B44" s="10">
        <v>246</v>
      </c>
      <c r="D44" s="10" t="s">
        <v>14</v>
      </c>
      <c r="E44" s="10">
        <v>117</v>
      </c>
    </row>
    <row r="45" spans="1:5" x14ac:dyDescent="0.25">
      <c r="A45" s="10" t="s">
        <v>20</v>
      </c>
      <c r="B45" s="10">
        <v>2475</v>
      </c>
      <c r="D45" s="10" t="s">
        <v>14</v>
      </c>
      <c r="E45" s="10">
        <v>115</v>
      </c>
    </row>
    <row r="46" spans="1:5" x14ac:dyDescent="0.25">
      <c r="A46" s="10" t="s">
        <v>20</v>
      </c>
      <c r="B46" s="10">
        <v>76</v>
      </c>
      <c r="D46" s="10" t="s">
        <v>14</v>
      </c>
      <c r="E46" s="10">
        <v>326</v>
      </c>
    </row>
    <row r="47" spans="1:5" x14ac:dyDescent="0.25">
      <c r="A47" s="10" t="s">
        <v>20</v>
      </c>
      <c r="B47" s="10">
        <v>54</v>
      </c>
      <c r="D47" s="10" t="s">
        <v>14</v>
      </c>
      <c r="E47" s="10">
        <v>1</v>
      </c>
    </row>
    <row r="48" spans="1:5" x14ac:dyDescent="0.25">
      <c r="A48" s="10" t="s">
        <v>20</v>
      </c>
      <c r="B48" s="10">
        <v>88</v>
      </c>
      <c r="D48" s="10" t="s">
        <v>14</v>
      </c>
      <c r="E48" s="10">
        <v>1467</v>
      </c>
    </row>
    <row r="49" spans="1:5" x14ac:dyDescent="0.25">
      <c r="A49" s="10" t="s">
        <v>20</v>
      </c>
      <c r="B49" s="10">
        <v>85</v>
      </c>
      <c r="D49" s="10" t="s">
        <v>14</v>
      </c>
      <c r="E49" s="10">
        <v>5681</v>
      </c>
    </row>
    <row r="50" spans="1:5" x14ac:dyDescent="0.25">
      <c r="A50" s="10" t="s">
        <v>20</v>
      </c>
      <c r="B50" s="10">
        <v>170</v>
      </c>
      <c r="D50" s="10" t="s">
        <v>14</v>
      </c>
      <c r="E50" s="10">
        <v>1059</v>
      </c>
    </row>
    <row r="51" spans="1:5" x14ac:dyDescent="0.25">
      <c r="A51" s="10" t="s">
        <v>20</v>
      </c>
      <c r="B51" s="10">
        <v>330</v>
      </c>
      <c r="D51" s="10" t="s">
        <v>14</v>
      </c>
      <c r="E51" s="10">
        <v>1194</v>
      </c>
    </row>
    <row r="52" spans="1:5" x14ac:dyDescent="0.25">
      <c r="A52" s="10" t="s">
        <v>20</v>
      </c>
      <c r="B52" s="10">
        <v>127</v>
      </c>
      <c r="D52" s="10" t="s">
        <v>14</v>
      </c>
      <c r="E52" s="10">
        <v>30</v>
      </c>
    </row>
    <row r="53" spans="1:5" x14ac:dyDescent="0.25">
      <c r="A53" s="10" t="s">
        <v>20</v>
      </c>
      <c r="B53" s="10">
        <v>411</v>
      </c>
      <c r="D53" s="10" t="s">
        <v>14</v>
      </c>
      <c r="E53" s="10">
        <v>75</v>
      </c>
    </row>
    <row r="54" spans="1:5" x14ac:dyDescent="0.25">
      <c r="A54" s="10" t="s">
        <v>20</v>
      </c>
      <c r="B54" s="10">
        <v>180</v>
      </c>
      <c r="D54" s="10" t="s">
        <v>14</v>
      </c>
      <c r="E54" s="10">
        <v>955</v>
      </c>
    </row>
    <row r="55" spans="1:5" x14ac:dyDescent="0.25">
      <c r="A55" s="10" t="s">
        <v>20</v>
      </c>
      <c r="B55" s="10">
        <v>374</v>
      </c>
      <c r="D55" s="10" t="s">
        <v>14</v>
      </c>
      <c r="E55" s="10">
        <v>67</v>
      </c>
    </row>
    <row r="56" spans="1:5" x14ac:dyDescent="0.25">
      <c r="A56" s="10" t="s">
        <v>20</v>
      </c>
      <c r="B56" s="10">
        <v>71</v>
      </c>
      <c r="D56" s="10" t="s">
        <v>14</v>
      </c>
      <c r="E56" s="10">
        <v>5</v>
      </c>
    </row>
    <row r="57" spans="1:5" x14ac:dyDescent="0.25">
      <c r="A57" s="10" t="s">
        <v>20</v>
      </c>
      <c r="B57" s="10">
        <v>203</v>
      </c>
      <c r="D57" s="10" t="s">
        <v>14</v>
      </c>
      <c r="E57" s="10">
        <v>26</v>
      </c>
    </row>
    <row r="58" spans="1:5" x14ac:dyDescent="0.25">
      <c r="A58" s="10" t="s">
        <v>20</v>
      </c>
      <c r="B58" s="10">
        <v>113</v>
      </c>
      <c r="D58" s="10" t="s">
        <v>14</v>
      </c>
      <c r="E58" s="10">
        <v>1130</v>
      </c>
    </row>
    <row r="59" spans="1:5" x14ac:dyDescent="0.25">
      <c r="A59" s="10" t="s">
        <v>20</v>
      </c>
      <c r="B59" s="10">
        <v>96</v>
      </c>
      <c r="D59" s="10" t="s">
        <v>14</v>
      </c>
      <c r="E59" s="10">
        <v>782</v>
      </c>
    </row>
    <row r="60" spans="1:5" x14ac:dyDescent="0.25">
      <c r="A60" s="10" t="s">
        <v>20</v>
      </c>
      <c r="B60" s="10">
        <v>498</v>
      </c>
      <c r="D60" s="10" t="s">
        <v>14</v>
      </c>
      <c r="E60" s="10">
        <v>210</v>
      </c>
    </row>
    <row r="61" spans="1:5" x14ac:dyDescent="0.25">
      <c r="A61" s="10" t="s">
        <v>20</v>
      </c>
      <c r="B61" s="10">
        <v>180</v>
      </c>
      <c r="D61" s="10" t="s">
        <v>14</v>
      </c>
      <c r="E61" s="10">
        <v>136</v>
      </c>
    </row>
    <row r="62" spans="1:5" x14ac:dyDescent="0.25">
      <c r="A62" s="10" t="s">
        <v>20</v>
      </c>
      <c r="B62" s="10">
        <v>27</v>
      </c>
      <c r="D62" s="10" t="s">
        <v>14</v>
      </c>
      <c r="E62" s="10">
        <v>86</v>
      </c>
    </row>
    <row r="63" spans="1:5" x14ac:dyDescent="0.25">
      <c r="A63" s="10" t="s">
        <v>20</v>
      </c>
      <c r="B63" s="10">
        <v>2331</v>
      </c>
      <c r="D63" s="10" t="s">
        <v>14</v>
      </c>
      <c r="E63" s="10">
        <v>19</v>
      </c>
    </row>
    <row r="64" spans="1:5" x14ac:dyDescent="0.25">
      <c r="A64" s="10" t="s">
        <v>20</v>
      </c>
      <c r="B64" s="10">
        <v>113</v>
      </c>
      <c r="D64" s="10" t="s">
        <v>14</v>
      </c>
      <c r="E64" s="10">
        <v>886</v>
      </c>
    </row>
    <row r="65" spans="1:5" x14ac:dyDescent="0.25">
      <c r="A65" s="10" t="s">
        <v>20</v>
      </c>
      <c r="B65" s="10">
        <v>164</v>
      </c>
      <c r="D65" s="10" t="s">
        <v>14</v>
      </c>
      <c r="E65" s="10">
        <v>35</v>
      </c>
    </row>
    <row r="66" spans="1:5" x14ac:dyDescent="0.25">
      <c r="A66" s="10" t="s">
        <v>20</v>
      </c>
      <c r="B66" s="10">
        <v>164</v>
      </c>
      <c r="D66" s="10" t="s">
        <v>14</v>
      </c>
      <c r="E66" s="10">
        <v>24</v>
      </c>
    </row>
    <row r="67" spans="1:5" x14ac:dyDescent="0.25">
      <c r="A67" s="10" t="s">
        <v>20</v>
      </c>
      <c r="B67" s="10">
        <v>336</v>
      </c>
      <c r="D67" s="10" t="s">
        <v>14</v>
      </c>
      <c r="E67" s="10">
        <v>86</v>
      </c>
    </row>
    <row r="68" spans="1:5" x14ac:dyDescent="0.25">
      <c r="A68" s="10" t="s">
        <v>20</v>
      </c>
      <c r="B68" s="10">
        <v>1917</v>
      </c>
      <c r="D68" s="10" t="s">
        <v>14</v>
      </c>
      <c r="E68" s="10">
        <v>243</v>
      </c>
    </row>
    <row r="69" spans="1:5" x14ac:dyDescent="0.25">
      <c r="A69" s="10" t="s">
        <v>20</v>
      </c>
      <c r="B69" s="10">
        <v>95</v>
      </c>
      <c r="D69" s="10" t="s">
        <v>14</v>
      </c>
      <c r="E69" s="10">
        <v>65</v>
      </c>
    </row>
    <row r="70" spans="1:5" x14ac:dyDescent="0.25">
      <c r="A70" s="10" t="s">
        <v>20</v>
      </c>
      <c r="B70" s="10">
        <v>147</v>
      </c>
      <c r="D70" s="10" t="s">
        <v>14</v>
      </c>
      <c r="E70" s="10">
        <v>100</v>
      </c>
    </row>
    <row r="71" spans="1:5" x14ac:dyDescent="0.25">
      <c r="A71" s="10" t="s">
        <v>20</v>
      </c>
      <c r="B71" s="10">
        <v>86</v>
      </c>
      <c r="D71" s="10" t="s">
        <v>14</v>
      </c>
      <c r="E71" s="10">
        <v>168</v>
      </c>
    </row>
    <row r="72" spans="1:5" x14ac:dyDescent="0.25">
      <c r="A72" s="10" t="s">
        <v>20</v>
      </c>
      <c r="B72" s="10">
        <v>83</v>
      </c>
      <c r="D72" s="10" t="s">
        <v>14</v>
      </c>
      <c r="E72" s="10">
        <v>13</v>
      </c>
    </row>
    <row r="73" spans="1:5" x14ac:dyDescent="0.25">
      <c r="A73" s="10" t="s">
        <v>20</v>
      </c>
      <c r="B73" s="10">
        <v>676</v>
      </c>
      <c r="D73" s="10" t="s">
        <v>14</v>
      </c>
      <c r="E73" s="10">
        <v>1</v>
      </c>
    </row>
    <row r="74" spans="1:5" x14ac:dyDescent="0.25">
      <c r="A74" s="10" t="s">
        <v>20</v>
      </c>
      <c r="B74" s="10">
        <v>361</v>
      </c>
      <c r="D74" s="10" t="s">
        <v>14</v>
      </c>
      <c r="E74" s="10">
        <v>40</v>
      </c>
    </row>
    <row r="75" spans="1:5" x14ac:dyDescent="0.25">
      <c r="A75" s="10" t="s">
        <v>20</v>
      </c>
      <c r="B75" s="10">
        <v>131</v>
      </c>
      <c r="D75" s="10" t="s">
        <v>14</v>
      </c>
      <c r="E75" s="10">
        <v>226</v>
      </c>
    </row>
    <row r="76" spans="1:5" x14ac:dyDescent="0.25">
      <c r="A76" s="10" t="s">
        <v>20</v>
      </c>
      <c r="B76" s="10">
        <v>126</v>
      </c>
      <c r="D76" s="10" t="s">
        <v>14</v>
      </c>
      <c r="E76" s="10">
        <v>1625</v>
      </c>
    </row>
    <row r="77" spans="1:5" x14ac:dyDescent="0.25">
      <c r="A77" s="10" t="s">
        <v>20</v>
      </c>
      <c r="B77" s="10">
        <v>275</v>
      </c>
      <c r="D77" s="10" t="s">
        <v>14</v>
      </c>
      <c r="E77" s="10">
        <v>143</v>
      </c>
    </row>
    <row r="78" spans="1:5" x14ac:dyDescent="0.25">
      <c r="A78" s="10" t="s">
        <v>20</v>
      </c>
      <c r="B78" s="10">
        <v>67</v>
      </c>
      <c r="D78" s="10" t="s">
        <v>14</v>
      </c>
      <c r="E78" s="10">
        <v>934</v>
      </c>
    </row>
    <row r="79" spans="1:5" x14ac:dyDescent="0.25">
      <c r="A79" s="10" t="s">
        <v>20</v>
      </c>
      <c r="B79" s="10">
        <v>154</v>
      </c>
      <c r="D79" s="10" t="s">
        <v>14</v>
      </c>
      <c r="E79" s="10">
        <v>17</v>
      </c>
    </row>
    <row r="80" spans="1:5" x14ac:dyDescent="0.25">
      <c r="A80" s="10" t="s">
        <v>20</v>
      </c>
      <c r="B80" s="10">
        <v>1782</v>
      </c>
      <c r="D80" s="10" t="s">
        <v>14</v>
      </c>
      <c r="E80" s="10">
        <v>2179</v>
      </c>
    </row>
    <row r="81" spans="1:5" x14ac:dyDescent="0.25">
      <c r="A81" s="10" t="s">
        <v>20</v>
      </c>
      <c r="B81" s="10">
        <v>903</v>
      </c>
      <c r="D81" s="10" t="s">
        <v>14</v>
      </c>
      <c r="E81" s="10">
        <v>931</v>
      </c>
    </row>
    <row r="82" spans="1:5" x14ac:dyDescent="0.25">
      <c r="A82" s="10" t="s">
        <v>20</v>
      </c>
      <c r="B82" s="10">
        <v>94</v>
      </c>
      <c r="D82" s="10" t="s">
        <v>14</v>
      </c>
      <c r="E82" s="10">
        <v>92</v>
      </c>
    </row>
    <row r="83" spans="1:5" x14ac:dyDescent="0.25">
      <c r="A83" s="10" t="s">
        <v>20</v>
      </c>
      <c r="B83" s="10">
        <v>180</v>
      </c>
      <c r="D83" s="10" t="s">
        <v>14</v>
      </c>
      <c r="E83" s="10">
        <v>57</v>
      </c>
    </row>
    <row r="84" spans="1:5" x14ac:dyDescent="0.25">
      <c r="A84" s="10" t="s">
        <v>20</v>
      </c>
      <c r="B84" s="10">
        <v>533</v>
      </c>
      <c r="D84" s="10" t="s">
        <v>14</v>
      </c>
      <c r="E84" s="10">
        <v>41</v>
      </c>
    </row>
    <row r="85" spans="1:5" x14ac:dyDescent="0.25">
      <c r="A85" s="10" t="s">
        <v>20</v>
      </c>
      <c r="B85" s="10">
        <v>2443</v>
      </c>
      <c r="D85" s="10" t="s">
        <v>14</v>
      </c>
      <c r="E85" s="10">
        <v>1</v>
      </c>
    </row>
    <row r="86" spans="1:5" x14ac:dyDescent="0.25">
      <c r="A86" s="10" t="s">
        <v>20</v>
      </c>
      <c r="B86" s="10">
        <v>89</v>
      </c>
      <c r="D86" s="10" t="s">
        <v>14</v>
      </c>
      <c r="E86" s="10">
        <v>101</v>
      </c>
    </row>
    <row r="87" spans="1:5" x14ac:dyDescent="0.25">
      <c r="A87" s="10" t="s">
        <v>20</v>
      </c>
      <c r="B87" s="10">
        <v>159</v>
      </c>
      <c r="D87" s="10" t="s">
        <v>14</v>
      </c>
      <c r="E87" s="10">
        <v>1335</v>
      </c>
    </row>
    <row r="88" spans="1:5" x14ac:dyDescent="0.25">
      <c r="A88" s="10" t="s">
        <v>20</v>
      </c>
      <c r="B88" s="10">
        <v>50</v>
      </c>
      <c r="D88" s="10" t="s">
        <v>14</v>
      </c>
      <c r="E88" s="10">
        <v>15</v>
      </c>
    </row>
    <row r="89" spans="1:5" x14ac:dyDescent="0.25">
      <c r="A89" s="10" t="s">
        <v>20</v>
      </c>
      <c r="B89" s="10">
        <v>186</v>
      </c>
      <c r="D89" s="10" t="s">
        <v>14</v>
      </c>
      <c r="E89" s="10">
        <v>454</v>
      </c>
    </row>
    <row r="90" spans="1:5" x14ac:dyDescent="0.25">
      <c r="A90" s="10" t="s">
        <v>20</v>
      </c>
      <c r="B90" s="10">
        <v>1071</v>
      </c>
      <c r="D90" s="10" t="s">
        <v>14</v>
      </c>
      <c r="E90" s="10">
        <v>3182</v>
      </c>
    </row>
    <row r="91" spans="1:5" x14ac:dyDescent="0.25">
      <c r="A91" s="10" t="s">
        <v>20</v>
      </c>
      <c r="B91" s="10">
        <v>117</v>
      </c>
      <c r="D91" s="10" t="s">
        <v>14</v>
      </c>
      <c r="E91" s="10">
        <v>15</v>
      </c>
    </row>
    <row r="92" spans="1:5" x14ac:dyDescent="0.25">
      <c r="A92" s="10" t="s">
        <v>20</v>
      </c>
      <c r="B92" s="10">
        <v>70</v>
      </c>
      <c r="D92" s="10" t="s">
        <v>14</v>
      </c>
      <c r="E92" s="10">
        <v>133</v>
      </c>
    </row>
    <row r="93" spans="1:5" x14ac:dyDescent="0.25">
      <c r="A93" s="10" t="s">
        <v>20</v>
      </c>
      <c r="B93" s="10">
        <v>135</v>
      </c>
      <c r="D93" s="10" t="s">
        <v>14</v>
      </c>
      <c r="E93" s="10">
        <v>2062</v>
      </c>
    </row>
    <row r="94" spans="1:5" x14ac:dyDescent="0.25">
      <c r="A94" s="10" t="s">
        <v>20</v>
      </c>
      <c r="B94" s="10">
        <v>768</v>
      </c>
      <c r="D94" s="10" t="s">
        <v>14</v>
      </c>
      <c r="E94" s="10">
        <v>29</v>
      </c>
    </row>
    <row r="95" spans="1:5" x14ac:dyDescent="0.25">
      <c r="A95" s="10" t="s">
        <v>20</v>
      </c>
      <c r="B95" s="10">
        <v>199</v>
      </c>
      <c r="D95" s="10" t="s">
        <v>14</v>
      </c>
      <c r="E95" s="10">
        <v>132</v>
      </c>
    </row>
    <row r="96" spans="1:5" x14ac:dyDescent="0.25">
      <c r="A96" s="10" t="s">
        <v>20</v>
      </c>
      <c r="B96" s="10">
        <v>107</v>
      </c>
      <c r="D96" s="10" t="s">
        <v>14</v>
      </c>
      <c r="E96" s="10">
        <v>137</v>
      </c>
    </row>
    <row r="97" spans="1:5" x14ac:dyDescent="0.25">
      <c r="A97" s="10" t="s">
        <v>20</v>
      </c>
      <c r="B97" s="10">
        <v>195</v>
      </c>
      <c r="D97" s="10" t="s">
        <v>14</v>
      </c>
      <c r="E97" s="10">
        <v>908</v>
      </c>
    </row>
    <row r="98" spans="1:5" x14ac:dyDescent="0.25">
      <c r="A98" s="10" t="s">
        <v>20</v>
      </c>
      <c r="B98" s="10">
        <v>3376</v>
      </c>
      <c r="D98" s="10" t="s">
        <v>14</v>
      </c>
      <c r="E98" s="10">
        <v>10</v>
      </c>
    </row>
    <row r="99" spans="1:5" x14ac:dyDescent="0.25">
      <c r="A99" s="10" t="s">
        <v>20</v>
      </c>
      <c r="B99" s="10">
        <v>41</v>
      </c>
      <c r="D99" s="10" t="s">
        <v>14</v>
      </c>
      <c r="E99" s="10">
        <v>1910</v>
      </c>
    </row>
    <row r="100" spans="1:5" x14ac:dyDescent="0.25">
      <c r="A100" s="10" t="s">
        <v>20</v>
      </c>
      <c r="B100" s="10">
        <v>1821</v>
      </c>
      <c r="D100" s="10" t="s">
        <v>14</v>
      </c>
      <c r="E100" s="10">
        <v>38</v>
      </c>
    </row>
    <row r="101" spans="1:5" x14ac:dyDescent="0.25">
      <c r="A101" s="10" t="s">
        <v>20</v>
      </c>
      <c r="B101" s="10">
        <v>164</v>
      </c>
      <c r="D101" s="10" t="s">
        <v>14</v>
      </c>
      <c r="E101" s="10">
        <v>104</v>
      </c>
    </row>
    <row r="102" spans="1:5" x14ac:dyDescent="0.25">
      <c r="A102" s="10" t="s">
        <v>20</v>
      </c>
      <c r="B102" s="10">
        <v>157</v>
      </c>
      <c r="D102" s="10" t="s">
        <v>14</v>
      </c>
      <c r="E102" s="10">
        <v>49</v>
      </c>
    </row>
    <row r="103" spans="1:5" x14ac:dyDescent="0.25">
      <c r="A103" s="10" t="s">
        <v>20</v>
      </c>
      <c r="B103" s="10">
        <v>246</v>
      </c>
      <c r="D103" s="10" t="s">
        <v>14</v>
      </c>
      <c r="E103" s="10">
        <v>1</v>
      </c>
    </row>
    <row r="104" spans="1:5" x14ac:dyDescent="0.25">
      <c r="A104" s="10" t="s">
        <v>20</v>
      </c>
      <c r="B104" s="10">
        <v>1396</v>
      </c>
      <c r="D104" s="10" t="s">
        <v>14</v>
      </c>
      <c r="E104" s="10">
        <v>245</v>
      </c>
    </row>
    <row r="105" spans="1:5" x14ac:dyDescent="0.25">
      <c r="A105" s="10" t="s">
        <v>20</v>
      </c>
      <c r="B105" s="10">
        <v>2506</v>
      </c>
      <c r="D105" s="10" t="s">
        <v>14</v>
      </c>
      <c r="E105" s="10">
        <v>32</v>
      </c>
    </row>
    <row r="106" spans="1:5" x14ac:dyDescent="0.25">
      <c r="A106" s="10" t="s">
        <v>20</v>
      </c>
      <c r="B106" s="10">
        <v>244</v>
      </c>
      <c r="D106" s="10" t="s">
        <v>14</v>
      </c>
      <c r="E106" s="10">
        <v>7</v>
      </c>
    </row>
    <row r="107" spans="1:5" x14ac:dyDescent="0.25">
      <c r="A107" s="10" t="s">
        <v>20</v>
      </c>
      <c r="B107" s="10">
        <v>146</v>
      </c>
      <c r="D107" s="10" t="s">
        <v>14</v>
      </c>
      <c r="E107" s="10">
        <v>803</v>
      </c>
    </row>
    <row r="108" spans="1:5" x14ac:dyDescent="0.25">
      <c r="A108" s="10" t="s">
        <v>20</v>
      </c>
      <c r="B108" s="10">
        <v>1267</v>
      </c>
      <c r="D108" s="10" t="s">
        <v>14</v>
      </c>
      <c r="E108" s="10">
        <v>16</v>
      </c>
    </row>
    <row r="109" spans="1:5" x14ac:dyDescent="0.25">
      <c r="A109" s="10" t="s">
        <v>20</v>
      </c>
      <c r="B109" s="10">
        <v>1561</v>
      </c>
      <c r="D109" s="10" t="s">
        <v>14</v>
      </c>
      <c r="E109" s="10">
        <v>31</v>
      </c>
    </row>
    <row r="110" spans="1:5" x14ac:dyDescent="0.25">
      <c r="A110" s="10" t="s">
        <v>20</v>
      </c>
      <c r="B110" s="10">
        <v>48</v>
      </c>
      <c r="D110" s="10" t="s">
        <v>14</v>
      </c>
      <c r="E110" s="10">
        <v>108</v>
      </c>
    </row>
    <row r="111" spans="1:5" x14ac:dyDescent="0.25">
      <c r="A111" s="10" t="s">
        <v>20</v>
      </c>
      <c r="B111" s="10">
        <v>2739</v>
      </c>
      <c r="D111" s="10" t="s">
        <v>14</v>
      </c>
      <c r="E111" s="10">
        <v>30</v>
      </c>
    </row>
    <row r="112" spans="1:5" x14ac:dyDescent="0.25">
      <c r="A112" s="10" t="s">
        <v>20</v>
      </c>
      <c r="B112" s="10">
        <v>3537</v>
      </c>
      <c r="D112" s="10" t="s">
        <v>14</v>
      </c>
      <c r="E112" s="10">
        <v>17</v>
      </c>
    </row>
    <row r="113" spans="1:5" x14ac:dyDescent="0.25">
      <c r="A113" s="10" t="s">
        <v>20</v>
      </c>
      <c r="B113" s="10">
        <v>2107</v>
      </c>
      <c r="D113" s="10" t="s">
        <v>14</v>
      </c>
      <c r="E113" s="10">
        <v>80</v>
      </c>
    </row>
    <row r="114" spans="1:5" x14ac:dyDescent="0.25">
      <c r="A114" s="10" t="s">
        <v>20</v>
      </c>
      <c r="B114" s="10">
        <v>3318</v>
      </c>
      <c r="D114" s="10" t="s">
        <v>14</v>
      </c>
      <c r="E114" s="10">
        <v>2468</v>
      </c>
    </row>
    <row r="115" spans="1:5" x14ac:dyDescent="0.25">
      <c r="A115" s="10" t="s">
        <v>20</v>
      </c>
      <c r="B115" s="10">
        <v>340</v>
      </c>
      <c r="D115" s="10" t="s">
        <v>14</v>
      </c>
      <c r="E115" s="10">
        <v>26</v>
      </c>
    </row>
    <row r="116" spans="1:5" x14ac:dyDescent="0.25">
      <c r="A116" s="10" t="s">
        <v>20</v>
      </c>
      <c r="B116" s="10">
        <v>1442</v>
      </c>
      <c r="D116" s="10" t="s">
        <v>14</v>
      </c>
      <c r="E116" s="10">
        <v>73</v>
      </c>
    </row>
    <row r="117" spans="1:5" x14ac:dyDescent="0.25">
      <c r="A117" s="10" t="s">
        <v>20</v>
      </c>
      <c r="B117" s="10">
        <v>126</v>
      </c>
      <c r="D117" s="10" t="s">
        <v>14</v>
      </c>
      <c r="E117" s="10">
        <v>128</v>
      </c>
    </row>
    <row r="118" spans="1:5" x14ac:dyDescent="0.25">
      <c r="A118" s="10" t="s">
        <v>20</v>
      </c>
      <c r="B118" s="10">
        <v>524</v>
      </c>
      <c r="D118" s="10" t="s">
        <v>14</v>
      </c>
      <c r="E118" s="10">
        <v>33</v>
      </c>
    </row>
    <row r="119" spans="1:5" x14ac:dyDescent="0.25">
      <c r="A119" s="10" t="s">
        <v>20</v>
      </c>
      <c r="B119" s="10">
        <v>1989</v>
      </c>
      <c r="D119" s="10" t="s">
        <v>14</v>
      </c>
      <c r="E119" s="10">
        <v>1072</v>
      </c>
    </row>
    <row r="120" spans="1:5" x14ac:dyDescent="0.25">
      <c r="A120" s="10" t="s">
        <v>20</v>
      </c>
      <c r="B120" s="10">
        <v>157</v>
      </c>
      <c r="D120" s="10" t="s">
        <v>14</v>
      </c>
      <c r="E120" s="10">
        <v>393</v>
      </c>
    </row>
    <row r="121" spans="1:5" x14ac:dyDescent="0.25">
      <c r="A121" s="10" t="s">
        <v>20</v>
      </c>
      <c r="B121" s="10">
        <v>4498</v>
      </c>
      <c r="D121" s="10" t="s">
        <v>14</v>
      </c>
      <c r="E121" s="10">
        <v>1257</v>
      </c>
    </row>
    <row r="122" spans="1:5" x14ac:dyDescent="0.25">
      <c r="A122" s="10" t="s">
        <v>20</v>
      </c>
      <c r="B122" s="10">
        <v>80</v>
      </c>
      <c r="D122" s="10" t="s">
        <v>14</v>
      </c>
      <c r="E122" s="10">
        <v>328</v>
      </c>
    </row>
    <row r="123" spans="1:5" x14ac:dyDescent="0.25">
      <c r="A123" s="10" t="s">
        <v>20</v>
      </c>
      <c r="B123" s="10">
        <v>43</v>
      </c>
      <c r="D123" s="10" t="s">
        <v>14</v>
      </c>
      <c r="E123" s="10">
        <v>147</v>
      </c>
    </row>
    <row r="124" spans="1:5" x14ac:dyDescent="0.25">
      <c r="A124" s="10" t="s">
        <v>20</v>
      </c>
      <c r="B124" s="10">
        <v>2053</v>
      </c>
      <c r="D124" s="10" t="s">
        <v>14</v>
      </c>
      <c r="E124" s="10">
        <v>830</v>
      </c>
    </row>
    <row r="125" spans="1:5" x14ac:dyDescent="0.25">
      <c r="A125" s="10" t="s">
        <v>20</v>
      </c>
      <c r="B125" s="10">
        <v>168</v>
      </c>
      <c r="D125" s="10" t="s">
        <v>14</v>
      </c>
      <c r="E125" s="10">
        <v>331</v>
      </c>
    </row>
    <row r="126" spans="1:5" x14ac:dyDescent="0.25">
      <c r="A126" s="10" t="s">
        <v>20</v>
      </c>
      <c r="B126" s="10">
        <v>4289</v>
      </c>
      <c r="D126" s="10" t="s">
        <v>14</v>
      </c>
      <c r="E126" s="10">
        <v>25</v>
      </c>
    </row>
    <row r="127" spans="1:5" x14ac:dyDescent="0.25">
      <c r="A127" s="10" t="s">
        <v>20</v>
      </c>
      <c r="B127" s="10">
        <v>165</v>
      </c>
      <c r="D127" s="10" t="s">
        <v>14</v>
      </c>
      <c r="E127" s="10">
        <v>3483</v>
      </c>
    </row>
    <row r="128" spans="1:5" x14ac:dyDescent="0.25">
      <c r="A128" s="10" t="s">
        <v>20</v>
      </c>
      <c r="B128" s="10">
        <v>1815</v>
      </c>
      <c r="D128" s="10" t="s">
        <v>14</v>
      </c>
      <c r="E128" s="10">
        <v>923</v>
      </c>
    </row>
    <row r="129" spans="1:5" x14ac:dyDescent="0.25">
      <c r="A129" s="10" t="s">
        <v>20</v>
      </c>
      <c r="B129" s="10">
        <v>397</v>
      </c>
      <c r="D129" s="10" t="s">
        <v>14</v>
      </c>
      <c r="E129" s="10">
        <v>1</v>
      </c>
    </row>
    <row r="130" spans="1:5" x14ac:dyDescent="0.25">
      <c r="A130" s="10" t="s">
        <v>20</v>
      </c>
      <c r="B130" s="10">
        <v>1539</v>
      </c>
      <c r="D130" s="10" t="s">
        <v>14</v>
      </c>
      <c r="E130" s="10">
        <v>33</v>
      </c>
    </row>
    <row r="131" spans="1:5" x14ac:dyDescent="0.25">
      <c r="A131" s="10" t="s">
        <v>20</v>
      </c>
      <c r="B131" s="10">
        <v>138</v>
      </c>
      <c r="D131" s="10" t="s">
        <v>14</v>
      </c>
      <c r="E131" s="10">
        <v>40</v>
      </c>
    </row>
    <row r="132" spans="1:5" x14ac:dyDescent="0.25">
      <c r="A132" s="10" t="s">
        <v>20</v>
      </c>
      <c r="B132" s="10">
        <v>3594</v>
      </c>
      <c r="D132" s="10" t="s">
        <v>14</v>
      </c>
      <c r="E132" s="10">
        <v>23</v>
      </c>
    </row>
    <row r="133" spans="1:5" x14ac:dyDescent="0.25">
      <c r="A133" s="10" t="s">
        <v>20</v>
      </c>
      <c r="B133" s="10">
        <v>5880</v>
      </c>
      <c r="D133" s="10" t="s">
        <v>14</v>
      </c>
      <c r="E133" s="10">
        <v>75</v>
      </c>
    </row>
    <row r="134" spans="1:5" x14ac:dyDescent="0.25">
      <c r="A134" s="10" t="s">
        <v>20</v>
      </c>
      <c r="B134" s="10">
        <v>112</v>
      </c>
      <c r="D134" s="10" t="s">
        <v>14</v>
      </c>
      <c r="E134" s="10">
        <v>2176</v>
      </c>
    </row>
    <row r="135" spans="1:5" x14ac:dyDescent="0.25">
      <c r="A135" s="10" t="s">
        <v>20</v>
      </c>
      <c r="B135" s="10">
        <v>943</v>
      </c>
      <c r="D135" s="10" t="s">
        <v>14</v>
      </c>
      <c r="E135" s="10">
        <v>441</v>
      </c>
    </row>
    <row r="136" spans="1:5" x14ac:dyDescent="0.25">
      <c r="A136" s="10" t="s">
        <v>20</v>
      </c>
      <c r="B136" s="10">
        <v>2468</v>
      </c>
      <c r="D136" s="10" t="s">
        <v>14</v>
      </c>
      <c r="E136" s="10">
        <v>25</v>
      </c>
    </row>
    <row r="137" spans="1:5" x14ac:dyDescent="0.25">
      <c r="A137" s="10" t="s">
        <v>20</v>
      </c>
      <c r="B137" s="10">
        <v>2551</v>
      </c>
      <c r="D137" s="10" t="s">
        <v>14</v>
      </c>
      <c r="E137" s="10">
        <v>127</v>
      </c>
    </row>
    <row r="138" spans="1:5" x14ac:dyDescent="0.25">
      <c r="A138" s="10" t="s">
        <v>20</v>
      </c>
      <c r="B138" s="10">
        <v>101</v>
      </c>
      <c r="D138" s="10" t="s">
        <v>14</v>
      </c>
      <c r="E138" s="10">
        <v>355</v>
      </c>
    </row>
    <row r="139" spans="1:5" x14ac:dyDescent="0.25">
      <c r="A139" s="10" t="s">
        <v>20</v>
      </c>
      <c r="B139" s="10">
        <v>92</v>
      </c>
      <c r="D139" s="10" t="s">
        <v>14</v>
      </c>
      <c r="E139" s="10">
        <v>44</v>
      </c>
    </row>
    <row r="140" spans="1:5" x14ac:dyDescent="0.25">
      <c r="A140" s="10" t="s">
        <v>20</v>
      </c>
      <c r="B140" s="10">
        <v>62</v>
      </c>
      <c r="D140" s="10" t="s">
        <v>14</v>
      </c>
      <c r="E140" s="10">
        <v>67</v>
      </c>
    </row>
    <row r="141" spans="1:5" x14ac:dyDescent="0.25">
      <c r="A141" s="10" t="s">
        <v>20</v>
      </c>
      <c r="B141" s="10">
        <v>149</v>
      </c>
      <c r="D141" s="10" t="s">
        <v>14</v>
      </c>
      <c r="E141" s="10">
        <v>1068</v>
      </c>
    </row>
    <row r="142" spans="1:5" x14ac:dyDescent="0.25">
      <c r="A142" s="10" t="s">
        <v>20</v>
      </c>
      <c r="B142" s="10">
        <v>329</v>
      </c>
      <c r="D142" s="10" t="s">
        <v>14</v>
      </c>
      <c r="E142" s="10">
        <v>424</v>
      </c>
    </row>
    <row r="143" spans="1:5" x14ac:dyDescent="0.25">
      <c r="A143" s="10" t="s">
        <v>20</v>
      </c>
      <c r="B143" s="10">
        <v>97</v>
      </c>
      <c r="D143" s="10" t="s">
        <v>14</v>
      </c>
      <c r="E143" s="10">
        <v>151</v>
      </c>
    </row>
    <row r="144" spans="1:5" x14ac:dyDescent="0.25">
      <c r="A144" s="10" t="s">
        <v>20</v>
      </c>
      <c r="B144" s="10">
        <v>1784</v>
      </c>
      <c r="D144" s="10" t="s">
        <v>14</v>
      </c>
      <c r="E144" s="10">
        <v>1608</v>
      </c>
    </row>
    <row r="145" spans="1:5" x14ac:dyDescent="0.25">
      <c r="A145" s="10" t="s">
        <v>20</v>
      </c>
      <c r="B145" s="10">
        <v>1684</v>
      </c>
      <c r="D145" s="10" t="s">
        <v>14</v>
      </c>
      <c r="E145" s="10">
        <v>941</v>
      </c>
    </row>
    <row r="146" spans="1:5" x14ac:dyDescent="0.25">
      <c r="A146" s="10" t="s">
        <v>20</v>
      </c>
      <c r="B146" s="10">
        <v>250</v>
      </c>
      <c r="D146" s="10" t="s">
        <v>14</v>
      </c>
      <c r="E146" s="10">
        <v>1</v>
      </c>
    </row>
    <row r="147" spans="1:5" x14ac:dyDescent="0.25">
      <c r="A147" s="10" t="s">
        <v>20</v>
      </c>
      <c r="B147" s="10">
        <v>238</v>
      </c>
      <c r="D147" s="10" t="s">
        <v>14</v>
      </c>
      <c r="E147" s="10">
        <v>40</v>
      </c>
    </row>
    <row r="148" spans="1:5" x14ac:dyDescent="0.25">
      <c r="A148" s="10" t="s">
        <v>20</v>
      </c>
      <c r="B148" s="10">
        <v>53</v>
      </c>
      <c r="D148" s="10" t="s">
        <v>14</v>
      </c>
      <c r="E148" s="10">
        <v>3015</v>
      </c>
    </row>
    <row r="149" spans="1:5" x14ac:dyDescent="0.25">
      <c r="A149" s="10" t="s">
        <v>20</v>
      </c>
      <c r="B149" s="10">
        <v>214</v>
      </c>
      <c r="D149" s="10" t="s">
        <v>14</v>
      </c>
      <c r="E149" s="10">
        <v>435</v>
      </c>
    </row>
    <row r="150" spans="1:5" x14ac:dyDescent="0.25">
      <c r="A150" s="10" t="s">
        <v>20</v>
      </c>
      <c r="B150" s="10">
        <v>222</v>
      </c>
      <c r="D150" s="10" t="s">
        <v>14</v>
      </c>
      <c r="E150" s="10">
        <v>714</v>
      </c>
    </row>
    <row r="151" spans="1:5" x14ac:dyDescent="0.25">
      <c r="A151" s="10" t="s">
        <v>20</v>
      </c>
      <c r="B151" s="10">
        <v>1884</v>
      </c>
      <c r="D151" s="10" t="s">
        <v>14</v>
      </c>
      <c r="E151" s="10">
        <v>5497</v>
      </c>
    </row>
    <row r="152" spans="1:5" x14ac:dyDescent="0.25">
      <c r="A152" s="10" t="s">
        <v>20</v>
      </c>
      <c r="B152" s="10">
        <v>218</v>
      </c>
      <c r="D152" s="10" t="s">
        <v>14</v>
      </c>
      <c r="E152" s="10">
        <v>418</v>
      </c>
    </row>
    <row r="153" spans="1:5" x14ac:dyDescent="0.25">
      <c r="A153" s="10" t="s">
        <v>20</v>
      </c>
      <c r="B153" s="10">
        <v>6465</v>
      </c>
      <c r="D153" s="10" t="s">
        <v>14</v>
      </c>
      <c r="E153" s="10">
        <v>1439</v>
      </c>
    </row>
    <row r="154" spans="1:5" x14ac:dyDescent="0.25">
      <c r="A154" s="10" t="s">
        <v>20</v>
      </c>
      <c r="B154" s="10">
        <v>59</v>
      </c>
      <c r="D154" s="10" t="s">
        <v>14</v>
      </c>
      <c r="E154" s="10">
        <v>15</v>
      </c>
    </row>
    <row r="155" spans="1:5" x14ac:dyDescent="0.25">
      <c r="A155" s="10" t="s">
        <v>20</v>
      </c>
      <c r="B155" s="10">
        <v>88</v>
      </c>
      <c r="D155" s="10" t="s">
        <v>14</v>
      </c>
      <c r="E155" s="10">
        <v>1999</v>
      </c>
    </row>
    <row r="156" spans="1:5" x14ac:dyDescent="0.25">
      <c r="A156" s="10" t="s">
        <v>20</v>
      </c>
      <c r="B156" s="10">
        <v>1697</v>
      </c>
      <c r="D156" s="10" t="s">
        <v>14</v>
      </c>
      <c r="E156" s="10">
        <v>118</v>
      </c>
    </row>
    <row r="157" spans="1:5" x14ac:dyDescent="0.25">
      <c r="A157" s="10" t="s">
        <v>20</v>
      </c>
      <c r="B157" s="10">
        <v>92</v>
      </c>
      <c r="D157" s="10" t="s">
        <v>14</v>
      </c>
      <c r="E157" s="10">
        <v>162</v>
      </c>
    </row>
    <row r="158" spans="1:5" x14ac:dyDescent="0.25">
      <c r="A158" s="10" t="s">
        <v>20</v>
      </c>
      <c r="B158" s="10">
        <v>186</v>
      </c>
      <c r="D158" s="10" t="s">
        <v>14</v>
      </c>
      <c r="E158" s="10">
        <v>83</v>
      </c>
    </row>
    <row r="159" spans="1:5" x14ac:dyDescent="0.25">
      <c r="A159" s="10" t="s">
        <v>20</v>
      </c>
      <c r="B159" s="10">
        <v>138</v>
      </c>
      <c r="D159" s="10" t="s">
        <v>14</v>
      </c>
      <c r="E159" s="10">
        <v>747</v>
      </c>
    </row>
    <row r="160" spans="1:5" x14ac:dyDescent="0.25">
      <c r="A160" s="10" t="s">
        <v>20</v>
      </c>
      <c r="B160" s="10">
        <v>261</v>
      </c>
      <c r="D160" s="10" t="s">
        <v>14</v>
      </c>
      <c r="E160" s="10">
        <v>84</v>
      </c>
    </row>
    <row r="161" spans="1:5" x14ac:dyDescent="0.25">
      <c r="A161" s="10" t="s">
        <v>20</v>
      </c>
      <c r="B161" s="10">
        <v>107</v>
      </c>
      <c r="D161" s="10" t="s">
        <v>14</v>
      </c>
      <c r="E161" s="10">
        <v>91</v>
      </c>
    </row>
    <row r="162" spans="1:5" x14ac:dyDescent="0.25">
      <c r="A162" s="10" t="s">
        <v>20</v>
      </c>
      <c r="B162" s="10">
        <v>199</v>
      </c>
      <c r="D162" s="10" t="s">
        <v>14</v>
      </c>
      <c r="E162" s="10">
        <v>792</v>
      </c>
    </row>
    <row r="163" spans="1:5" x14ac:dyDescent="0.25">
      <c r="A163" s="10" t="s">
        <v>20</v>
      </c>
      <c r="B163" s="10">
        <v>5512</v>
      </c>
      <c r="D163" s="10" t="s">
        <v>14</v>
      </c>
      <c r="E163" s="10">
        <v>32</v>
      </c>
    </row>
    <row r="164" spans="1:5" x14ac:dyDescent="0.25">
      <c r="A164" s="10" t="s">
        <v>20</v>
      </c>
      <c r="B164" s="10">
        <v>86</v>
      </c>
      <c r="D164" s="10" t="s">
        <v>14</v>
      </c>
      <c r="E164" s="10">
        <v>186</v>
      </c>
    </row>
    <row r="165" spans="1:5" x14ac:dyDescent="0.25">
      <c r="A165" s="10" t="s">
        <v>20</v>
      </c>
      <c r="B165" s="10">
        <v>2768</v>
      </c>
      <c r="D165" s="10" t="s">
        <v>14</v>
      </c>
      <c r="E165" s="10">
        <v>605</v>
      </c>
    </row>
    <row r="166" spans="1:5" x14ac:dyDescent="0.25">
      <c r="A166" s="10" t="s">
        <v>20</v>
      </c>
      <c r="B166" s="10">
        <v>48</v>
      </c>
      <c r="D166" s="10" t="s">
        <v>14</v>
      </c>
      <c r="E166" s="10">
        <v>1</v>
      </c>
    </row>
    <row r="167" spans="1:5" x14ac:dyDescent="0.25">
      <c r="A167" s="10" t="s">
        <v>20</v>
      </c>
      <c r="B167" s="10">
        <v>87</v>
      </c>
      <c r="D167" s="10" t="s">
        <v>14</v>
      </c>
      <c r="E167" s="10">
        <v>31</v>
      </c>
    </row>
    <row r="168" spans="1:5" x14ac:dyDescent="0.25">
      <c r="A168" s="10" t="s">
        <v>20</v>
      </c>
      <c r="B168" s="10">
        <v>1894</v>
      </c>
      <c r="D168" s="10" t="s">
        <v>14</v>
      </c>
      <c r="E168" s="10">
        <v>1181</v>
      </c>
    </row>
    <row r="169" spans="1:5" x14ac:dyDescent="0.25">
      <c r="A169" s="10" t="s">
        <v>20</v>
      </c>
      <c r="B169" s="10">
        <v>282</v>
      </c>
      <c r="D169" s="10" t="s">
        <v>14</v>
      </c>
      <c r="E169" s="10">
        <v>39</v>
      </c>
    </row>
    <row r="170" spans="1:5" x14ac:dyDescent="0.25">
      <c r="A170" s="10" t="s">
        <v>20</v>
      </c>
      <c r="B170" s="10">
        <v>116</v>
      </c>
      <c r="D170" s="10" t="s">
        <v>14</v>
      </c>
      <c r="E170" s="10">
        <v>46</v>
      </c>
    </row>
    <row r="171" spans="1:5" x14ac:dyDescent="0.25">
      <c r="A171" s="10" t="s">
        <v>20</v>
      </c>
      <c r="B171" s="10">
        <v>83</v>
      </c>
      <c r="D171" s="10" t="s">
        <v>14</v>
      </c>
      <c r="E171" s="10">
        <v>105</v>
      </c>
    </row>
    <row r="172" spans="1:5" x14ac:dyDescent="0.25">
      <c r="A172" s="10" t="s">
        <v>20</v>
      </c>
      <c r="B172" s="10">
        <v>91</v>
      </c>
      <c r="D172" s="10" t="s">
        <v>14</v>
      </c>
      <c r="E172" s="10">
        <v>535</v>
      </c>
    </row>
    <row r="173" spans="1:5" x14ac:dyDescent="0.25">
      <c r="A173" s="10" t="s">
        <v>20</v>
      </c>
      <c r="B173" s="10">
        <v>546</v>
      </c>
      <c r="D173" s="10" t="s">
        <v>14</v>
      </c>
      <c r="E173" s="10">
        <v>16</v>
      </c>
    </row>
    <row r="174" spans="1:5" x14ac:dyDescent="0.25">
      <c r="A174" s="10" t="s">
        <v>20</v>
      </c>
      <c r="B174" s="10">
        <v>393</v>
      </c>
      <c r="D174" s="10" t="s">
        <v>14</v>
      </c>
      <c r="E174" s="10">
        <v>575</v>
      </c>
    </row>
    <row r="175" spans="1:5" x14ac:dyDescent="0.25">
      <c r="A175" s="10" t="s">
        <v>20</v>
      </c>
      <c r="B175" s="10">
        <v>133</v>
      </c>
      <c r="D175" s="10" t="s">
        <v>14</v>
      </c>
      <c r="E175" s="10">
        <v>1120</v>
      </c>
    </row>
    <row r="176" spans="1:5" x14ac:dyDescent="0.25">
      <c r="A176" s="10" t="s">
        <v>20</v>
      </c>
      <c r="B176" s="10">
        <v>254</v>
      </c>
      <c r="D176" s="10" t="s">
        <v>14</v>
      </c>
      <c r="E176" s="10">
        <v>113</v>
      </c>
    </row>
    <row r="177" spans="1:5" x14ac:dyDescent="0.25">
      <c r="A177" s="10" t="s">
        <v>20</v>
      </c>
      <c r="B177" s="10">
        <v>176</v>
      </c>
      <c r="D177" s="10" t="s">
        <v>14</v>
      </c>
      <c r="E177" s="10">
        <v>1538</v>
      </c>
    </row>
    <row r="178" spans="1:5" x14ac:dyDescent="0.25">
      <c r="A178" s="10" t="s">
        <v>20</v>
      </c>
      <c r="B178" s="10">
        <v>337</v>
      </c>
      <c r="D178" s="10" t="s">
        <v>14</v>
      </c>
      <c r="E178" s="10">
        <v>9</v>
      </c>
    </row>
    <row r="179" spans="1:5" x14ac:dyDescent="0.25">
      <c r="A179" s="10" t="s">
        <v>20</v>
      </c>
      <c r="B179" s="10">
        <v>107</v>
      </c>
      <c r="D179" s="10" t="s">
        <v>14</v>
      </c>
      <c r="E179" s="10">
        <v>554</v>
      </c>
    </row>
    <row r="180" spans="1:5" x14ac:dyDescent="0.25">
      <c r="A180" s="10" t="s">
        <v>20</v>
      </c>
      <c r="B180" s="10">
        <v>183</v>
      </c>
      <c r="D180" s="10" t="s">
        <v>14</v>
      </c>
      <c r="E180" s="10">
        <v>648</v>
      </c>
    </row>
    <row r="181" spans="1:5" x14ac:dyDescent="0.25">
      <c r="A181" s="10" t="s">
        <v>20</v>
      </c>
      <c r="B181" s="10">
        <v>72</v>
      </c>
      <c r="D181" s="10" t="s">
        <v>14</v>
      </c>
      <c r="E181" s="10">
        <v>21</v>
      </c>
    </row>
    <row r="182" spans="1:5" x14ac:dyDescent="0.25">
      <c r="A182" s="10" t="s">
        <v>20</v>
      </c>
      <c r="B182" s="10">
        <v>295</v>
      </c>
      <c r="D182" s="10" t="s">
        <v>14</v>
      </c>
      <c r="E182" s="10">
        <v>54</v>
      </c>
    </row>
    <row r="183" spans="1:5" x14ac:dyDescent="0.25">
      <c r="A183" s="10" t="s">
        <v>20</v>
      </c>
      <c r="B183" s="10">
        <v>142</v>
      </c>
      <c r="D183" s="10" t="s">
        <v>14</v>
      </c>
      <c r="E183" s="10">
        <v>120</v>
      </c>
    </row>
    <row r="184" spans="1:5" x14ac:dyDescent="0.25">
      <c r="A184" s="10" t="s">
        <v>20</v>
      </c>
      <c r="B184" s="10">
        <v>85</v>
      </c>
      <c r="D184" s="10" t="s">
        <v>14</v>
      </c>
      <c r="E184" s="10">
        <v>579</v>
      </c>
    </row>
    <row r="185" spans="1:5" x14ac:dyDescent="0.25">
      <c r="A185" s="10" t="s">
        <v>20</v>
      </c>
      <c r="B185" s="10">
        <v>659</v>
      </c>
      <c r="D185" s="10" t="s">
        <v>14</v>
      </c>
      <c r="E185" s="10">
        <v>2072</v>
      </c>
    </row>
    <row r="186" spans="1:5" x14ac:dyDescent="0.25">
      <c r="A186" s="10" t="s">
        <v>20</v>
      </c>
      <c r="B186" s="10">
        <v>121</v>
      </c>
      <c r="D186" s="10" t="s">
        <v>14</v>
      </c>
      <c r="E186" s="10">
        <v>0</v>
      </c>
    </row>
    <row r="187" spans="1:5" x14ac:dyDescent="0.25">
      <c r="A187" s="10" t="s">
        <v>20</v>
      </c>
      <c r="B187" s="10">
        <v>3742</v>
      </c>
      <c r="D187" s="10" t="s">
        <v>14</v>
      </c>
      <c r="E187" s="10">
        <v>1796</v>
      </c>
    </row>
    <row r="188" spans="1:5" x14ac:dyDescent="0.25">
      <c r="A188" s="10" t="s">
        <v>20</v>
      </c>
      <c r="B188" s="10">
        <v>223</v>
      </c>
      <c r="D188" s="10" t="s">
        <v>14</v>
      </c>
      <c r="E188" s="10">
        <v>62</v>
      </c>
    </row>
    <row r="189" spans="1:5" x14ac:dyDescent="0.25">
      <c r="A189" s="10" t="s">
        <v>20</v>
      </c>
      <c r="B189" s="10">
        <v>133</v>
      </c>
      <c r="D189" s="10" t="s">
        <v>14</v>
      </c>
      <c r="E189" s="10">
        <v>347</v>
      </c>
    </row>
    <row r="190" spans="1:5" x14ac:dyDescent="0.25">
      <c r="A190" s="10" t="s">
        <v>20</v>
      </c>
      <c r="B190" s="10">
        <v>5168</v>
      </c>
      <c r="D190" s="10" t="s">
        <v>14</v>
      </c>
      <c r="E190" s="10">
        <v>19</v>
      </c>
    </row>
    <row r="191" spans="1:5" x14ac:dyDescent="0.25">
      <c r="A191" s="10" t="s">
        <v>20</v>
      </c>
      <c r="B191" s="10">
        <v>307</v>
      </c>
      <c r="D191" s="10" t="s">
        <v>14</v>
      </c>
      <c r="E191" s="10">
        <v>1258</v>
      </c>
    </row>
    <row r="192" spans="1:5" x14ac:dyDescent="0.25">
      <c r="A192" s="10" t="s">
        <v>20</v>
      </c>
      <c r="B192" s="10">
        <v>2441</v>
      </c>
      <c r="D192" s="10" t="s">
        <v>14</v>
      </c>
      <c r="E192" s="10">
        <v>362</v>
      </c>
    </row>
    <row r="193" spans="1:5" x14ac:dyDescent="0.25">
      <c r="A193" s="10" t="s">
        <v>20</v>
      </c>
      <c r="B193" s="10">
        <v>1385</v>
      </c>
      <c r="D193" s="10" t="s">
        <v>14</v>
      </c>
      <c r="E193" s="10">
        <v>133</v>
      </c>
    </row>
    <row r="194" spans="1:5" x14ac:dyDescent="0.25">
      <c r="A194" s="10" t="s">
        <v>20</v>
      </c>
      <c r="B194" s="10">
        <v>190</v>
      </c>
      <c r="D194" s="10" t="s">
        <v>14</v>
      </c>
      <c r="E194" s="10">
        <v>846</v>
      </c>
    </row>
    <row r="195" spans="1:5" x14ac:dyDescent="0.25">
      <c r="A195" s="10" t="s">
        <v>20</v>
      </c>
      <c r="B195" s="10">
        <v>470</v>
      </c>
      <c r="D195" s="10" t="s">
        <v>14</v>
      </c>
      <c r="E195" s="10">
        <v>10</v>
      </c>
    </row>
    <row r="196" spans="1:5" x14ac:dyDescent="0.25">
      <c r="A196" s="10" t="s">
        <v>20</v>
      </c>
      <c r="B196" s="10">
        <v>253</v>
      </c>
      <c r="D196" s="10" t="s">
        <v>14</v>
      </c>
      <c r="E196" s="10">
        <v>191</v>
      </c>
    </row>
    <row r="197" spans="1:5" x14ac:dyDescent="0.25">
      <c r="A197" s="10" t="s">
        <v>20</v>
      </c>
      <c r="B197" s="10">
        <v>1113</v>
      </c>
      <c r="D197" s="10" t="s">
        <v>14</v>
      </c>
      <c r="E197" s="10">
        <v>1979</v>
      </c>
    </row>
    <row r="198" spans="1:5" x14ac:dyDescent="0.25">
      <c r="A198" s="10" t="s">
        <v>20</v>
      </c>
      <c r="B198" s="10">
        <v>2283</v>
      </c>
      <c r="D198" s="10" t="s">
        <v>14</v>
      </c>
      <c r="E198" s="10">
        <v>63</v>
      </c>
    </row>
    <row r="199" spans="1:5" x14ac:dyDescent="0.25">
      <c r="A199" s="10" t="s">
        <v>20</v>
      </c>
      <c r="B199" s="10">
        <v>1095</v>
      </c>
      <c r="D199" s="10" t="s">
        <v>14</v>
      </c>
      <c r="E199" s="10">
        <v>6080</v>
      </c>
    </row>
    <row r="200" spans="1:5" x14ac:dyDescent="0.25">
      <c r="A200" s="10" t="s">
        <v>20</v>
      </c>
      <c r="B200" s="10">
        <v>1690</v>
      </c>
      <c r="D200" s="10" t="s">
        <v>14</v>
      </c>
      <c r="E200" s="10">
        <v>80</v>
      </c>
    </row>
    <row r="201" spans="1:5" x14ac:dyDescent="0.25">
      <c r="A201" s="10" t="s">
        <v>20</v>
      </c>
      <c r="B201" s="10">
        <v>191</v>
      </c>
      <c r="D201" s="10" t="s">
        <v>14</v>
      </c>
      <c r="E201" s="10">
        <v>9</v>
      </c>
    </row>
    <row r="202" spans="1:5" x14ac:dyDescent="0.25">
      <c r="A202" s="10" t="s">
        <v>20</v>
      </c>
      <c r="B202" s="10">
        <v>2013</v>
      </c>
      <c r="D202" s="10" t="s">
        <v>14</v>
      </c>
      <c r="E202" s="10">
        <v>1784</v>
      </c>
    </row>
    <row r="203" spans="1:5" x14ac:dyDescent="0.25">
      <c r="A203" s="10" t="s">
        <v>20</v>
      </c>
      <c r="B203" s="10">
        <v>1703</v>
      </c>
      <c r="D203" s="10" t="s">
        <v>14</v>
      </c>
      <c r="E203" s="10">
        <v>243</v>
      </c>
    </row>
    <row r="204" spans="1:5" x14ac:dyDescent="0.25">
      <c r="A204" s="10" t="s">
        <v>20</v>
      </c>
      <c r="B204" s="10">
        <v>80</v>
      </c>
      <c r="D204" s="10" t="s">
        <v>14</v>
      </c>
      <c r="E204" s="10">
        <v>1296</v>
      </c>
    </row>
    <row r="205" spans="1:5" x14ac:dyDescent="0.25">
      <c r="A205" s="10" t="s">
        <v>20</v>
      </c>
      <c r="B205" s="10">
        <v>41</v>
      </c>
      <c r="D205" s="10" t="s">
        <v>14</v>
      </c>
      <c r="E205" s="10">
        <v>77</v>
      </c>
    </row>
    <row r="206" spans="1:5" x14ac:dyDescent="0.25">
      <c r="A206" s="10" t="s">
        <v>20</v>
      </c>
      <c r="B206" s="10">
        <v>187</v>
      </c>
      <c r="D206" s="10" t="s">
        <v>14</v>
      </c>
      <c r="E206" s="10">
        <v>395</v>
      </c>
    </row>
    <row r="207" spans="1:5" x14ac:dyDescent="0.25">
      <c r="A207" s="10" t="s">
        <v>20</v>
      </c>
      <c r="B207" s="10">
        <v>2875</v>
      </c>
      <c r="D207" s="10" t="s">
        <v>14</v>
      </c>
      <c r="E207" s="10">
        <v>49</v>
      </c>
    </row>
    <row r="208" spans="1:5" x14ac:dyDescent="0.25">
      <c r="A208" s="10" t="s">
        <v>20</v>
      </c>
      <c r="B208" s="10">
        <v>88</v>
      </c>
      <c r="D208" s="10" t="s">
        <v>14</v>
      </c>
      <c r="E208" s="10">
        <v>180</v>
      </c>
    </row>
    <row r="209" spans="1:5" x14ac:dyDescent="0.25">
      <c r="A209" s="10" t="s">
        <v>20</v>
      </c>
      <c r="B209" s="10">
        <v>191</v>
      </c>
      <c r="D209" s="10" t="s">
        <v>14</v>
      </c>
      <c r="E209" s="10">
        <v>2690</v>
      </c>
    </row>
    <row r="210" spans="1:5" x14ac:dyDescent="0.25">
      <c r="A210" s="10" t="s">
        <v>20</v>
      </c>
      <c r="B210" s="10">
        <v>139</v>
      </c>
      <c r="D210" s="10" t="s">
        <v>14</v>
      </c>
      <c r="E210" s="10">
        <v>2779</v>
      </c>
    </row>
    <row r="211" spans="1:5" x14ac:dyDescent="0.25">
      <c r="A211" s="10" t="s">
        <v>20</v>
      </c>
      <c r="B211" s="10">
        <v>186</v>
      </c>
      <c r="D211" s="10" t="s">
        <v>14</v>
      </c>
      <c r="E211" s="10">
        <v>92</v>
      </c>
    </row>
    <row r="212" spans="1:5" x14ac:dyDescent="0.25">
      <c r="A212" s="10" t="s">
        <v>20</v>
      </c>
      <c r="B212" s="10">
        <v>112</v>
      </c>
      <c r="D212" s="10" t="s">
        <v>14</v>
      </c>
      <c r="E212" s="10">
        <v>1028</v>
      </c>
    </row>
    <row r="213" spans="1:5" x14ac:dyDescent="0.25">
      <c r="A213" s="10" t="s">
        <v>20</v>
      </c>
      <c r="B213" s="10">
        <v>101</v>
      </c>
      <c r="D213" s="10" t="s">
        <v>14</v>
      </c>
      <c r="E213" s="10">
        <v>26</v>
      </c>
    </row>
    <row r="214" spans="1:5" x14ac:dyDescent="0.25">
      <c r="A214" s="10" t="s">
        <v>20</v>
      </c>
      <c r="B214" s="10">
        <v>206</v>
      </c>
      <c r="D214" s="10" t="s">
        <v>14</v>
      </c>
      <c r="E214" s="10">
        <v>1790</v>
      </c>
    </row>
    <row r="215" spans="1:5" x14ac:dyDescent="0.25">
      <c r="A215" s="10" t="s">
        <v>20</v>
      </c>
      <c r="B215" s="10">
        <v>154</v>
      </c>
      <c r="D215" s="10" t="s">
        <v>14</v>
      </c>
      <c r="E215" s="10">
        <v>37</v>
      </c>
    </row>
    <row r="216" spans="1:5" x14ac:dyDescent="0.25">
      <c r="A216" s="10" t="s">
        <v>20</v>
      </c>
      <c r="B216" s="10">
        <v>5966</v>
      </c>
      <c r="D216" s="10" t="s">
        <v>14</v>
      </c>
      <c r="E216" s="10">
        <v>35</v>
      </c>
    </row>
    <row r="217" spans="1:5" x14ac:dyDescent="0.25">
      <c r="A217" s="10" t="s">
        <v>20</v>
      </c>
      <c r="B217" s="10">
        <v>169</v>
      </c>
      <c r="D217" s="10" t="s">
        <v>14</v>
      </c>
      <c r="E217" s="10">
        <v>558</v>
      </c>
    </row>
    <row r="218" spans="1:5" x14ac:dyDescent="0.25">
      <c r="A218" s="10" t="s">
        <v>20</v>
      </c>
      <c r="B218" s="10">
        <v>2106</v>
      </c>
      <c r="D218" s="10" t="s">
        <v>14</v>
      </c>
      <c r="E218" s="10">
        <v>64</v>
      </c>
    </row>
    <row r="219" spans="1:5" x14ac:dyDescent="0.25">
      <c r="A219" s="10" t="s">
        <v>20</v>
      </c>
      <c r="B219" s="10">
        <v>131</v>
      </c>
      <c r="D219" s="10" t="s">
        <v>14</v>
      </c>
      <c r="E219" s="10">
        <v>245</v>
      </c>
    </row>
    <row r="220" spans="1:5" x14ac:dyDescent="0.25">
      <c r="A220" s="10" t="s">
        <v>20</v>
      </c>
      <c r="B220" s="10">
        <v>84</v>
      </c>
      <c r="D220" s="10" t="s">
        <v>14</v>
      </c>
      <c r="E220" s="10">
        <v>71</v>
      </c>
    </row>
    <row r="221" spans="1:5" x14ac:dyDescent="0.25">
      <c r="A221" s="10" t="s">
        <v>20</v>
      </c>
      <c r="B221" s="10">
        <v>155</v>
      </c>
      <c r="D221" s="10" t="s">
        <v>14</v>
      </c>
      <c r="E221" s="10">
        <v>42</v>
      </c>
    </row>
    <row r="222" spans="1:5" x14ac:dyDescent="0.25">
      <c r="A222" s="10" t="s">
        <v>20</v>
      </c>
      <c r="B222" s="10">
        <v>189</v>
      </c>
      <c r="D222" s="10" t="s">
        <v>14</v>
      </c>
      <c r="E222" s="10">
        <v>156</v>
      </c>
    </row>
    <row r="223" spans="1:5" x14ac:dyDescent="0.25">
      <c r="A223" s="10" t="s">
        <v>20</v>
      </c>
      <c r="B223" s="10">
        <v>4799</v>
      </c>
      <c r="D223" s="10" t="s">
        <v>14</v>
      </c>
      <c r="E223" s="10">
        <v>1368</v>
      </c>
    </row>
    <row r="224" spans="1:5" x14ac:dyDescent="0.25">
      <c r="A224" s="10" t="s">
        <v>20</v>
      </c>
      <c r="B224" s="10">
        <v>1137</v>
      </c>
      <c r="D224" s="10" t="s">
        <v>14</v>
      </c>
      <c r="E224" s="10">
        <v>102</v>
      </c>
    </row>
    <row r="225" spans="1:5" x14ac:dyDescent="0.25">
      <c r="A225" s="10" t="s">
        <v>20</v>
      </c>
      <c r="B225" s="10">
        <v>1152</v>
      </c>
      <c r="D225" s="10" t="s">
        <v>14</v>
      </c>
      <c r="E225" s="10">
        <v>86</v>
      </c>
    </row>
    <row r="226" spans="1:5" x14ac:dyDescent="0.25">
      <c r="A226" s="10" t="s">
        <v>20</v>
      </c>
      <c r="B226" s="10">
        <v>50</v>
      </c>
      <c r="D226" s="10" t="s">
        <v>14</v>
      </c>
      <c r="E226" s="10">
        <v>253</v>
      </c>
    </row>
    <row r="227" spans="1:5" x14ac:dyDescent="0.25">
      <c r="A227" s="10" t="s">
        <v>20</v>
      </c>
      <c r="B227" s="10">
        <v>3059</v>
      </c>
      <c r="D227" s="10" t="s">
        <v>14</v>
      </c>
      <c r="E227" s="10">
        <v>157</v>
      </c>
    </row>
    <row r="228" spans="1:5" x14ac:dyDescent="0.25">
      <c r="A228" s="10" t="s">
        <v>20</v>
      </c>
      <c r="B228" s="10">
        <v>34</v>
      </c>
      <c r="D228" s="10" t="s">
        <v>14</v>
      </c>
      <c r="E228" s="10">
        <v>183</v>
      </c>
    </row>
    <row r="229" spans="1:5" x14ac:dyDescent="0.25">
      <c r="A229" s="10" t="s">
        <v>20</v>
      </c>
      <c r="B229" s="10">
        <v>220</v>
      </c>
      <c r="D229" s="10" t="s">
        <v>14</v>
      </c>
      <c r="E229" s="10">
        <v>82</v>
      </c>
    </row>
    <row r="230" spans="1:5" x14ac:dyDescent="0.25">
      <c r="A230" s="10" t="s">
        <v>20</v>
      </c>
      <c r="B230" s="10">
        <v>1604</v>
      </c>
      <c r="D230" s="10" t="s">
        <v>14</v>
      </c>
      <c r="E230" s="10">
        <v>1</v>
      </c>
    </row>
    <row r="231" spans="1:5" x14ac:dyDescent="0.25">
      <c r="A231" s="10" t="s">
        <v>20</v>
      </c>
      <c r="B231" s="10">
        <v>454</v>
      </c>
      <c r="D231" s="10" t="s">
        <v>14</v>
      </c>
      <c r="E231" s="10">
        <v>1198</v>
      </c>
    </row>
    <row r="232" spans="1:5" x14ac:dyDescent="0.25">
      <c r="A232" s="10" t="s">
        <v>20</v>
      </c>
      <c r="B232" s="10">
        <v>123</v>
      </c>
      <c r="D232" s="10" t="s">
        <v>14</v>
      </c>
      <c r="E232" s="10">
        <v>648</v>
      </c>
    </row>
    <row r="233" spans="1:5" x14ac:dyDescent="0.25">
      <c r="A233" s="10" t="s">
        <v>20</v>
      </c>
      <c r="B233" s="10">
        <v>299</v>
      </c>
      <c r="D233" s="10" t="s">
        <v>14</v>
      </c>
      <c r="E233" s="10">
        <v>64</v>
      </c>
    </row>
    <row r="234" spans="1:5" x14ac:dyDescent="0.25">
      <c r="A234" s="10" t="s">
        <v>20</v>
      </c>
      <c r="B234" s="10">
        <v>2237</v>
      </c>
      <c r="D234" s="10" t="s">
        <v>14</v>
      </c>
      <c r="E234" s="10">
        <v>62</v>
      </c>
    </row>
    <row r="235" spans="1:5" x14ac:dyDescent="0.25">
      <c r="A235" s="10" t="s">
        <v>20</v>
      </c>
      <c r="B235" s="10">
        <v>645</v>
      </c>
      <c r="D235" s="10" t="s">
        <v>14</v>
      </c>
      <c r="E235" s="10">
        <v>750</v>
      </c>
    </row>
    <row r="236" spans="1:5" x14ac:dyDescent="0.25">
      <c r="A236" s="10" t="s">
        <v>20</v>
      </c>
      <c r="B236" s="10">
        <v>484</v>
      </c>
      <c r="D236" s="10" t="s">
        <v>14</v>
      </c>
      <c r="E236" s="10">
        <v>105</v>
      </c>
    </row>
    <row r="237" spans="1:5" x14ac:dyDescent="0.25">
      <c r="A237" s="10" t="s">
        <v>20</v>
      </c>
      <c r="B237" s="10">
        <v>154</v>
      </c>
      <c r="D237" s="10" t="s">
        <v>14</v>
      </c>
      <c r="E237" s="10">
        <v>2604</v>
      </c>
    </row>
    <row r="238" spans="1:5" x14ac:dyDescent="0.25">
      <c r="A238" s="10" t="s">
        <v>20</v>
      </c>
      <c r="B238" s="10">
        <v>82</v>
      </c>
      <c r="D238" s="10" t="s">
        <v>14</v>
      </c>
      <c r="E238" s="10">
        <v>65</v>
      </c>
    </row>
    <row r="239" spans="1:5" x14ac:dyDescent="0.25">
      <c r="A239" s="10" t="s">
        <v>20</v>
      </c>
      <c r="B239" s="10">
        <v>134</v>
      </c>
      <c r="D239" s="10" t="s">
        <v>14</v>
      </c>
      <c r="E239" s="10">
        <v>94</v>
      </c>
    </row>
    <row r="240" spans="1:5" x14ac:dyDescent="0.25">
      <c r="A240" s="10" t="s">
        <v>20</v>
      </c>
      <c r="B240" s="10">
        <v>5203</v>
      </c>
      <c r="D240" s="10" t="s">
        <v>14</v>
      </c>
      <c r="E240" s="10">
        <v>257</v>
      </c>
    </row>
    <row r="241" spans="1:5" x14ac:dyDescent="0.25">
      <c r="A241" s="10" t="s">
        <v>20</v>
      </c>
      <c r="B241" s="10">
        <v>94</v>
      </c>
      <c r="D241" s="10" t="s">
        <v>14</v>
      </c>
      <c r="E241" s="10">
        <v>2928</v>
      </c>
    </row>
    <row r="242" spans="1:5" x14ac:dyDescent="0.25">
      <c r="A242" s="10" t="s">
        <v>20</v>
      </c>
      <c r="B242" s="10">
        <v>205</v>
      </c>
      <c r="D242" s="10" t="s">
        <v>14</v>
      </c>
      <c r="E242" s="10">
        <v>4697</v>
      </c>
    </row>
    <row r="243" spans="1:5" x14ac:dyDescent="0.25">
      <c r="A243" s="10" t="s">
        <v>20</v>
      </c>
      <c r="B243" s="10">
        <v>92</v>
      </c>
      <c r="D243" s="10" t="s">
        <v>14</v>
      </c>
      <c r="E243" s="10">
        <v>2915</v>
      </c>
    </row>
    <row r="244" spans="1:5" x14ac:dyDescent="0.25">
      <c r="A244" s="10" t="s">
        <v>20</v>
      </c>
      <c r="B244" s="10">
        <v>219</v>
      </c>
      <c r="D244" s="10" t="s">
        <v>14</v>
      </c>
      <c r="E244" s="10">
        <v>18</v>
      </c>
    </row>
    <row r="245" spans="1:5" x14ac:dyDescent="0.25">
      <c r="A245" s="10" t="s">
        <v>20</v>
      </c>
      <c r="B245" s="10">
        <v>2526</v>
      </c>
      <c r="D245" s="10" t="s">
        <v>14</v>
      </c>
      <c r="E245" s="10">
        <v>602</v>
      </c>
    </row>
    <row r="246" spans="1:5" x14ac:dyDescent="0.25">
      <c r="A246" s="10" t="s">
        <v>20</v>
      </c>
      <c r="B246" s="10">
        <v>94</v>
      </c>
      <c r="D246" s="10" t="s">
        <v>14</v>
      </c>
      <c r="E246" s="10">
        <v>1</v>
      </c>
    </row>
    <row r="247" spans="1:5" x14ac:dyDescent="0.25">
      <c r="A247" s="10" t="s">
        <v>20</v>
      </c>
      <c r="B247" s="10">
        <v>1713</v>
      </c>
      <c r="D247" s="10" t="s">
        <v>14</v>
      </c>
      <c r="E247" s="10">
        <v>3868</v>
      </c>
    </row>
    <row r="248" spans="1:5" x14ac:dyDescent="0.25">
      <c r="A248" s="10" t="s">
        <v>20</v>
      </c>
      <c r="B248" s="10">
        <v>249</v>
      </c>
      <c r="D248" s="10" t="s">
        <v>14</v>
      </c>
      <c r="E248" s="10">
        <v>504</v>
      </c>
    </row>
    <row r="249" spans="1:5" x14ac:dyDescent="0.25">
      <c r="A249" s="10" t="s">
        <v>20</v>
      </c>
      <c r="B249" s="10">
        <v>192</v>
      </c>
      <c r="D249" s="10" t="s">
        <v>14</v>
      </c>
      <c r="E249" s="10">
        <v>14</v>
      </c>
    </row>
    <row r="250" spans="1:5" x14ac:dyDescent="0.25">
      <c r="A250" s="10" t="s">
        <v>20</v>
      </c>
      <c r="B250" s="10">
        <v>247</v>
      </c>
      <c r="D250" s="10" t="s">
        <v>14</v>
      </c>
      <c r="E250" s="10">
        <v>750</v>
      </c>
    </row>
    <row r="251" spans="1:5" x14ac:dyDescent="0.25">
      <c r="A251" s="10" t="s">
        <v>20</v>
      </c>
      <c r="B251" s="10">
        <v>2293</v>
      </c>
      <c r="D251" s="10" t="s">
        <v>14</v>
      </c>
      <c r="E251" s="10">
        <v>77</v>
      </c>
    </row>
    <row r="252" spans="1:5" x14ac:dyDescent="0.25">
      <c r="A252" s="10" t="s">
        <v>20</v>
      </c>
      <c r="B252" s="10">
        <v>3131</v>
      </c>
      <c r="D252" s="10" t="s">
        <v>14</v>
      </c>
      <c r="E252" s="10">
        <v>752</v>
      </c>
    </row>
    <row r="253" spans="1:5" x14ac:dyDescent="0.25">
      <c r="A253" s="10" t="s">
        <v>20</v>
      </c>
      <c r="B253" s="10">
        <v>143</v>
      </c>
      <c r="D253" s="10" t="s">
        <v>14</v>
      </c>
      <c r="E253" s="10">
        <v>131</v>
      </c>
    </row>
    <row r="254" spans="1:5" x14ac:dyDescent="0.25">
      <c r="A254" s="10" t="s">
        <v>20</v>
      </c>
      <c r="B254" s="10">
        <v>296</v>
      </c>
      <c r="D254" s="10" t="s">
        <v>14</v>
      </c>
      <c r="E254" s="10">
        <v>87</v>
      </c>
    </row>
    <row r="255" spans="1:5" x14ac:dyDescent="0.25">
      <c r="A255" s="10" t="s">
        <v>20</v>
      </c>
      <c r="B255" s="10">
        <v>170</v>
      </c>
      <c r="D255" s="10" t="s">
        <v>14</v>
      </c>
      <c r="E255" s="10">
        <v>1063</v>
      </c>
    </row>
    <row r="256" spans="1:5" x14ac:dyDescent="0.25">
      <c r="A256" s="10" t="s">
        <v>20</v>
      </c>
      <c r="B256" s="10">
        <v>86</v>
      </c>
      <c r="D256" s="10" t="s">
        <v>14</v>
      </c>
      <c r="E256" s="10">
        <v>76</v>
      </c>
    </row>
    <row r="257" spans="1:5" x14ac:dyDescent="0.25">
      <c r="A257" s="10" t="s">
        <v>20</v>
      </c>
      <c r="B257" s="10">
        <v>6286</v>
      </c>
      <c r="D257" s="10" t="s">
        <v>14</v>
      </c>
      <c r="E257" s="10">
        <v>4428</v>
      </c>
    </row>
    <row r="258" spans="1:5" x14ac:dyDescent="0.25">
      <c r="A258" s="10" t="s">
        <v>20</v>
      </c>
      <c r="B258" s="10">
        <v>3727</v>
      </c>
      <c r="D258" s="10" t="s">
        <v>14</v>
      </c>
      <c r="E258" s="10">
        <v>58</v>
      </c>
    </row>
    <row r="259" spans="1:5" x14ac:dyDescent="0.25">
      <c r="A259" s="10" t="s">
        <v>20</v>
      </c>
      <c r="B259" s="10">
        <v>1605</v>
      </c>
      <c r="D259" s="10" t="s">
        <v>14</v>
      </c>
      <c r="E259" s="10">
        <v>111</v>
      </c>
    </row>
    <row r="260" spans="1:5" x14ac:dyDescent="0.25">
      <c r="A260" s="10" t="s">
        <v>20</v>
      </c>
      <c r="B260" s="10">
        <v>2120</v>
      </c>
      <c r="D260" s="10" t="s">
        <v>14</v>
      </c>
      <c r="E260" s="10">
        <v>2955</v>
      </c>
    </row>
    <row r="261" spans="1:5" x14ac:dyDescent="0.25">
      <c r="A261" s="10" t="s">
        <v>20</v>
      </c>
      <c r="B261" s="10">
        <v>50</v>
      </c>
      <c r="D261" s="10" t="s">
        <v>14</v>
      </c>
      <c r="E261" s="10">
        <v>1657</v>
      </c>
    </row>
    <row r="262" spans="1:5" x14ac:dyDescent="0.25">
      <c r="A262" s="10" t="s">
        <v>20</v>
      </c>
      <c r="B262" s="10">
        <v>2080</v>
      </c>
      <c r="D262" s="10" t="s">
        <v>14</v>
      </c>
      <c r="E262" s="10">
        <v>926</v>
      </c>
    </row>
    <row r="263" spans="1:5" x14ac:dyDescent="0.25">
      <c r="A263" s="10" t="s">
        <v>20</v>
      </c>
      <c r="B263" s="10">
        <v>2105</v>
      </c>
      <c r="D263" s="10" t="s">
        <v>14</v>
      </c>
      <c r="E263" s="10">
        <v>77</v>
      </c>
    </row>
    <row r="264" spans="1:5" x14ac:dyDescent="0.25">
      <c r="A264" s="10" t="s">
        <v>20</v>
      </c>
      <c r="B264" s="10">
        <v>2436</v>
      </c>
      <c r="D264" s="10" t="s">
        <v>14</v>
      </c>
      <c r="E264" s="10">
        <v>1748</v>
      </c>
    </row>
    <row r="265" spans="1:5" x14ac:dyDescent="0.25">
      <c r="A265" s="10" t="s">
        <v>20</v>
      </c>
      <c r="B265" s="10">
        <v>80</v>
      </c>
      <c r="D265" s="10" t="s">
        <v>14</v>
      </c>
      <c r="E265" s="10">
        <v>79</v>
      </c>
    </row>
    <row r="266" spans="1:5" x14ac:dyDescent="0.25">
      <c r="A266" s="10" t="s">
        <v>20</v>
      </c>
      <c r="B266" s="10">
        <v>42</v>
      </c>
      <c r="D266" s="10" t="s">
        <v>14</v>
      </c>
      <c r="E266" s="10">
        <v>889</v>
      </c>
    </row>
    <row r="267" spans="1:5" x14ac:dyDescent="0.25">
      <c r="A267" s="10" t="s">
        <v>20</v>
      </c>
      <c r="B267" s="10">
        <v>139</v>
      </c>
      <c r="D267" s="10" t="s">
        <v>14</v>
      </c>
      <c r="E267" s="10">
        <v>56</v>
      </c>
    </row>
    <row r="268" spans="1:5" x14ac:dyDescent="0.25">
      <c r="A268" s="10" t="s">
        <v>20</v>
      </c>
      <c r="B268" s="10">
        <v>159</v>
      </c>
      <c r="D268" s="10" t="s">
        <v>14</v>
      </c>
      <c r="E268" s="10">
        <v>1</v>
      </c>
    </row>
    <row r="269" spans="1:5" x14ac:dyDescent="0.25">
      <c r="A269" s="10" t="s">
        <v>20</v>
      </c>
      <c r="B269" s="10">
        <v>381</v>
      </c>
      <c r="D269" s="10" t="s">
        <v>14</v>
      </c>
      <c r="E269" s="10">
        <v>83</v>
      </c>
    </row>
    <row r="270" spans="1:5" x14ac:dyDescent="0.25">
      <c r="A270" s="10" t="s">
        <v>20</v>
      </c>
      <c r="B270" s="10">
        <v>194</v>
      </c>
      <c r="D270" s="10" t="s">
        <v>14</v>
      </c>
      <c r="E270" s="10">
        <v>2025</v>
      </c>
    </row>
    <row r="271" spans="1:5" x14ac:dyDescent="0.25">
      <c r="A271" s="10" t="s">
        <v>20</v>
      </c>
      <c r="B271" s="10">
        <v>106</v>
      </c>
      <c r="D271" s="10" t="s">
        <v>14</v>
      </c>
      <c r="E271" s="10">
        <v>14</v>
      </c>
    </row>
    <row r="272" spans="1:5" x14ac:dyDescent="0.25">
      <c r="A272" s="10" t="s">
        <v>20</v>
      </c>
      <c r="B272" s="10">
        <v>142</v>
      </c>
      <c r="D272" s="10" t="s">
        <v>14</v>
      </c>
      <c r="E272" s="10">
        <v>656</v>
      </c>
    </row>
    <row r="273" spans="1:5" x14ac:dyDescent="0.25">
      <c r="A273" s="10" t="s">
        <v>20</v>
      </c>
      <c r="B273" s="10">
        <v>211</v>
      </c>
      <c r="D273" s="10" t="s">
        <v>14</v>
      </c>
      <c r="E273" s="10">
        <v>1596</v>
      </c>
    </row>
    <row r="274" spans="1:5" x14ac:dyDescent="0.25">
      <c r="A274" s="10" t="s">
        <v>20</v>
      </c>
      <c r="B274" s="10">
        <v>2756</v>
      </c>
      <c r="D274" s="10" t="s">
        <v>14</v>
      </c>
      <c r="E274" s="10">
        <v>10</v>
      </c>
    </row>
    <row r="275" spans="1:5" x14ac:dyDescent="0.25">
      <c r="A275" s="10" t="s">
        <v>20</v>
      </c>
      <c r="B275" s="10">
        <v>173</v>
      </c>
      <c r="D275" s="10" t="s">
        <v>14</v>
      </c>
      <c r="E275" s="10">
        <v>1121</v>
      </c>
    </row>
    <row r="276" spans="1:5" x14ac:dyDescent="0.25">
      <c r="A276" s="10" t="s">
        <v>20</v>
      </c>
      <c r="B276" s="10">
        <v>87</v>
      </c>
      <c r="D276" s="10" t="s">
        <v>14</v>
      </c>
      <c r="E276" s="10">
        <v>15</v>
      </c>
    </row>
    <row r="277" spans="1:5" x14ac:dyDescent="0.25">
      <c r="A277" s="10" t="s">
        <v>20</v>
      </c>
      <c r="B277" s="10">
        <v>1572</v>
      </c>
      <c r="D277" s="10" t="s">
        <v>14</v>
      </c>
      <c r="E277" s="10">
        <v>191</v>
      </c>
    </row>
    <row r="278" spans="1:5" x14ac:dyDescent="0.25">
      <c r="A278" s="10" t="s">
        <v>20</v>
      </c>
      <c r="B278" s="10">
        <v>2346</v>
      </c>
      <c r="D278" s="10" t="s">
        <v>14</v>
      </c>
      <c r="E278" s="10">
        <v>16</v>
      </c>
    </row>
    <row r="279" spans="1:5" x14ac:dyDescent="0.25">
      <c r="A279" s="10" t="s">
        <v>20</v>
      </c>
      <c r="B279" s="10">
        <v>115</v>
      </c>
      <c r="D279" s="10" t="s">
        <v>14</v>
      </c>
      <c r="E279" s="10">
        <v>17</v>
      </c>
    </row>
    <row r="280" spans="1:5" x14ac:dyDescent="0.25">
      <c r="A280" s="10" t="s">
        <v>20</v>
      </c>
      <c r="B280" s="10">
        <v>85</v>
      </c>
      <c r="D280" s="10" t="s">
        <v>14</v>
      </c>
      <c r="E280" s="10">
        <v>34</v>
      </c>
    </row>
    <row r="281" spans="1:5" x14ac:dyDescent="0.25">
      <c r="A281" s="10" t="s">
        <v>20</v>
      </c>
      <c r="B281" s="10">
        <v>144</v>
      </c>
      <c r="D281" s="10" t="s">
        <v>14</v>
      </c>
      <c r="E281" s="10">
        <v>1</v>
      </c>
    </row>
    <row r="282" spans="1:5" x14ac:dyDescent="0.25">
      <c r="A282" s="10" t="s">
        <v>20</v>
      </c>
      <c r="B282" s="10">
        <v>2443</v>
      </c>
      <c r="D282" s="10" t="s">
        <v>14</v>
      </c>
      <c r="E282" s="10">
        <v>1274</v>
      </c>
    </row>
    <row r="283" spans="1:5" x14ac:dyDescent="0.25">
      <c r="A283" s="10" t="s">
        <v>20</v>
      </c>
      <c r="B283" s="10">
        <v>64</v>
      </c>
      <c r="D283" s="10" t="s">
        <v>14</v>
      </c>
      <c r="E283" s="10">
        <v>210</v>
      </c>
    </row>
    <row r="284" spans="1:5" x14ac:dyDescent="0.25">
      <c r="A284" s="10" t="s">
        <v>20</v>
      </c>
      <c r="B284" s="10">
        <v>268</v>
      </c>
      <c r="D284" s="10" t="s">
        <v>14</v>
      </c>
      <c r="E284" s="10">
        <v>248</v>
      </c>
    </row>
    <row r="285" spans="1:5" x14ac:dyDescent="0.25">
      <c r="A285" s="10" t="s">
        <v>20</v>
      </c>
      <c r="B285" s="10">
        <v>195</v>
      </c>
      <c r="D285" s="10" t="s">
        <v>14</v>
      </c>
      <c r="E285" s="10">
        <v>513</v>
      </c>
    </row>
    <row r="286" spans="1:5" x14ac:dyDescent="0.25">
      <c r="A286" s="10" t="s">
        <v>20</v>
      </c>
      <c r="B286" s="10">
        <v>186</v>
      </c>
      <c r="D286" s="10" t="s">
        <v>14</v>
      </c>
      <c r="E286" s="10">
        <v>3410</v>
      </c>
    </row>
    <row r="287" spans="1:5" x14ac:dyDescent="0.25">
      <c r="A287" s="10" t="s">
        <v>20</v>
      </c>
      <c r="B287" s="10">
        <v>460</v>
      </c>
      <c r="D287" s="10" t="s">
        <v>14</v>
      </c>
      <c r="E287" s="10">
        <v>10</v>
      </c>
    </row>
    <row r="288" spans="1:5" x14ac:dyDescent="0.25">
      <c r="A288" s="10" t="s">
        <v>20</v>
      </c>
      <c r="B288" s="10">
        <v>2528</v>
      </c>
      <c r="D288" s="10" t="s">
        <v>14</v>
      </c>
      <c r="E288" s="10">
        <v>2201</v>
      </c>
    </row>
    <row r="289" spans="1:5" x14ac:dyDescent="0.25">
      <c r="A289" s="10" t="s">
        <v>20</v>
      </c>
      <c r="B289" s="10">
        <v>3657</v>
      </c>
      <c r="D289" s="10" t="s">
        <v>14</v>
      </c>
      <c r="E289" s="10">
        <v>676</v>
      </c>
    </row>
    <row r="290" spans="1:5" x14ac:dyDescent="0.25">
      <c r="A290" s="10" t="s">
        <v>20</v>
      </c>
      <c r="B290" s="10">
        <v>131</v>
      </c>
      <c r="D290" s="10" t="s">
        <v>14</v>
      </c>
      <c r="E290" s="10">
        <v>831</v>
      </c>
    </row>
    <row r="291" spans="1:5" x14ac:dyDescent="0.25">
      <c r="A291" s="10" t="s">
        <v>20</v>
      </c>
      <c r="B291" s="10">
        <v>239</v>
      </c>
      <c r="D291" s="10" t="s">
        <v>14</v>
      </c>
      <c r="E291" s="10">
        <v>859</v>
      </c>
    </row>
    <row r="292" spans="1:5" x14ac:dyDescent="0.25">
      <c r="A292" s="10" t="s">
        <v>20</v>
      </c>
      <c r="B292" s="10">
        <v>78</v>
      </c>
      <c r="D292" s="10" t="s">
        <v>14</v>
      </c>
      <c r="E292" s="10">
        <v>45</v>
      </c>
    </row>
    <row r="293" spans="1:5" x14ac:dyDescent="0.25">
      <c r="A293" s="10" t="s">
        <v>20</v>
      </c>
      <c r="B293" s="10">
        <v>1773</v>
      </c>
      <c r="D293" s="10" t="s">
        <v>14</v>
      </c>
      <c r="E293" s="10">
        <v>6</v>
      </c>
    </row>
    <row r="294" spans="1:5" x14ac:dyDescent="0.25">
      <c r="A294" s="10" t="s">
        <v>20</v>
      </c>
      <c r="B294" s="10">
        <v>32</v>
      </c>
      <c r="D294" s="10" t="s">
        <v>14</v>
      </c>
      <c r="E294" s="10">
        <v>7</v>
      </c>
    </row>
    <row r="295" spans="1:5" x14ac:dyDescent="0.25">
      <c r="A295" s="10" t="s">
        <v>20</v>
      </c>
      <c r="B295" s="10">
        <v>369</v>
      </c>
      <c r="D295" s="10" t="s">
        <v>14</v>
      </c>
      <c r="E295" s="10">
        <v>31</v>
      </c>
    </row>
    <row r="296" spans="1:5" x14ac:dyDescent="0.25">
      <c r="A296" s="10" t="s">
        <v>20</v>
      </c>
      <c r="B296" s="10">
        <v>89</v>
      </c>
      <c r="D296" s="10" t="s">
        <v>14</v>
      </c>
      <c r="E296" s="10">
        <v>78</v>
      </c>
    </row>
    <row r="297" spans="1:5" x14ac:dyDescent="0.25">
      <c r="A297" s="10" t="s">
        <v>20</v>
      </c>
      <c r="B297" s="10">
        <v>147</v>
      </c>
      <c r="D297" s="10" t="s">
        <v>14</v>
      </c>
      <c r="E297" s="10">
        <v>1225</v>
      </c>
    </row>
    <row r="298" spans="1:5" x14ac:dyDescent="0.25">
      <c r="A298" s="10" t="s">
        <v>20</v>
      </c>
      <c r="B298" s="10">
        <v>126</v>
      </c>
      <c r="D298" s="10" t="s">
        <v>14</v>
      </c>
      <c r="E298" s="10">
        <v>1</v>
      </c>
    </row>
    <row r="299" spans="1:5" x14ac:dyDescent="0.25">
      <c r="A299" s="10" t="s">
        <v>20</v>
      </c>
      <c r="B299" s="10">
        <v>2218</v>
      </c>
      <c r="D299" s="10" t="s">
        <v>14</v>
      </c>
      <c r="E299" s="10">
        <v>67</v>
      </c>
    </row>
    <row r="300" spans="1:5" x14ac:dyDescent="0.25">
      <c r="A300" s="10" t="s">
        <v>20</v>
      </c>
      <c r="B300" s="10">
        <v>202</v>
      </c>
      <c r="D300" s="10" t="s">
        <v>14</v>
      </c>
      <c r="E300" s="10">
        <v>19</v>
      </c>
    </row>
    <row r="301" spans="1:5" x14ac:dyDescent="0.25">
      <c r="A301" s="10" t="s">
        <v>20</v>
      </c>
      <c r="B301" s="10">
        <v>140</v>
      </c>
      <c r="D301" s="10" t="s">
        <v>14</v>
      </c>
      <c r="E301" s="10">
        <v>2108</v>
      </c>
    </row>
    <row r="302" spans="1:5" x14ac:dyDescent="0.25">
      <c r="A302" s="10" t="s">
        <v>20</v>
      </c>
      <c r="B302" s="10">
        <v>1052</v>
      </c>
      <c r="D302" s="10" t="s">
        <v>14</v>
      </c>
      <c r="E302" s="10">
        <v>679</v>
      </c>
    </row>
    <row r="303" spans="1:5" x14ac:dyDescent="0.25">
      <c r="A303" s="10" t="s">
        <v>20</v>
      </c>
      <c r="B303" s="10">
        <v>247</v>
      </c>
      <c r="D303" s="10" t="s">
        <v>14</v>
      </c>
      <c r="E303" s="10">
        <v>36</v>
      </c>
    </row>
    <row r="304" spans="1:5" x14ac:dyDescent="0.25">
      <c r="A304" s="10" t="s">
        <v>20</v>
      </c>
      <c r="B304" s="10">
        <v>84</v>
      </c>
      <c r="D304" s="10" t="s">
        <v>14</v>
      </c>
      <c r="E304" s="10">
        <v>47</v>
      </c>
    </row>
    <row r="305" spans="1:5" x14ac:dyDescent="0.25">
      <c r="A305" s="10" t="s">
        <v>20</v>
      </c>
      <c r="B305" s="10">
        <v>88</v>
      </c>
      <c r="D305" s="10" t="s">
        <v>14</v>
      </c>
      <c r="E305" s="10">
        <v>70</v>
      </c>
    </row>
    <row r="306" spans="1:5" x14ac:dyDescent="0.25">
      <c r="A306" s="10" t="s">
        <v>20</v>
      </c>
      <c r="B306" s="10">
        <v>156</v>
      </c>
      <c r="D306" s="10" t="s">
        <v>14</v>
      </c>
      <c r="E306" s="10">
        <v>154</v>
      </c>
    </row>
    <row r="307" spans="1:5" x14ac:dyDescent="0.25">
      <c r="A307" s="10" t="s">
        <v>20</v>
      </c>
      <c r="B307" s="10">
        <v>2985</v>
      </c>
      <c r="D307" s="10" t="s">
        <v>14</v>
      </c>
      <c r="E307" s="10">
        <v>22</v>
      </c>
    </row>
    <row r="308" spans="1:5" x14ac:dyDescent="0.25">
      <c r="A308" s="10" t="s">
        <v>20</v>
      </c>
      <c r="B308" s="10">
        <v>762</v>
      </c>
      <c r="D308" s="10" t="s">
        <v>14</v>
      </c>
      <c r="E308" s="10">
        <v>1758</v>
      </c>
    </row>
    <row r="309" spans="1:5" x14ac:dyDescent="0.25">
      <c r="A309" s="10" t="s">
        <v>20</v>
      </c>
      <c r="B309" s="10">
        <v>554</v>
      </c>
      <c r="D309" s="10" t="s">
        <v>14</v>
      </c>
      <c r="E309" s="10">
        <v>94</v>
      </c>
    </row>
    <row r="310" spans="1:5" x14ac:dyDescent="0.25">
      <c r="A310" s="10" t="s">
        <v>20</v>
      </c>
      <c r="B310" s="10">
        <v>135</v>
      </c>
      <c r="D310" s="10" t="s">
        <v>14</v>
      </c>
      <c r="E310" s="10">
        <v>33</v>
      </c>
    </row>
    <row r="311" spans="1:5" x14ac:dyDescent="0.25">
      <c r="A311" s="10" t="s">
        <v>20</v>
      </c>
      <c r="B311" s="10">
        <v>122</v>
      </c>
      <c r="D311" s="10" t="s">
        <v>14</v>
      </c>
      <c r="E311" s="10">
        <v>1</v>
      </c>
    </row>
    <row r="312" spans="1:5" x14ac:dyDescent="0.25">
      <c r="A312" s="10" t="s">
        <v>20</v>
      </c>
      <c r="B312" s="10">
        <v>221</v>
      </c>
      <c r="D312" s="10" t="s">
        <v>14</v>
      </c>
      <c r="E312" s="10">
        <v>31</v>
      </c>
    </row>
    <row r="313" spans="1:5" x14ac:dyDescent="0.25">
      <c r="A313" s="10" t="s">
        <v>20</v>
      </c>
      <c r="B313" s="10">
        <v>126</v>
      </c>
      <c r="D313" s="10" t="s">
        <v>14</v>
      </c>
      <c r="E313" s="10">
        <v>35</v>
      </c>
    </row>
    <row r="314" spans="1:5" x14ac:dyDescent="0.25">
      <c r="A314" s="10" t="s">
        <v>20</v>
      </c>
      <c r="B314" s="10">
        <v>1022</v>
      </c>
      <c r="D314" s="10" t="s">
        <v>14</v>
      </c>
      <c r="E314" s="10">
        <v>63</v>
      </c>
    </row>
    <row r="315" spans="1:5" x14ac:dyDescent="0.25">
      <c r="A315" s="10" t="s">
        <v>20</v>
      </c>
      <c r="B315" s="10">
        <v>3177</v>
      </c>
      <c r="D315" s="10" t="s">
        <v>14</v>
      </c>
      <c r="E315" s="10">
        <v>526</v>
      </c>
    </row>
    <row r="316" spans="1:5" x14ac:dyDescent="0.25">
      <c r="A316" s="10" t="s">
        <v>20</v>
      </c>
      <c r="B316" s="10">
        <v>198</v>
      </c>
      <c r="D316" s="10" t="s">
        <v>14</v>
      </c>
      <c r="E316" s="10">
        <v>121</v>
      </c>
    </row>
    <row r="317" spans="1:5" x14ac:dyDescent="0.25">
      <c r="A317" s="10" t="s">
        <v>20</v>
      </c>
      <c r="B317" s="10">
        <v>85</v>
      </c>
      <c r="D317" s="10" t="s">
        <v>14</v>
      </c>
      <c r="E317" s="10">
        <v>67</v>
      </c>
    </row>
    <row r="318" spans="1:5" x14ac:dyDescent="0.25">
      <c r="A318" s="10" t="s">
        <v>20</v>
      </c>
      <c r="B318" s="10">
        <v>3596</v>
      </c>
      <c r="D318" s="10" t="s">
        <v>14</v>
      </c>
      <c r="E318" s="10">
        <v>57</v>
      </c>
    </row>
    <row r="319" spans="1:5" x14ac:dyDescent="0.25">
      <c r="A319" s="10" t="s">
        <v>20</v>
      </c>
      <c r="B319" s="10">
        <v>244</v>
      </c>
      <c r="D319" s="10" t="s">
        <v>14</v>
      </c>
      <c r="E319" s="10">
        <v>1229</v>
      </c>
    </row>
    <row r="320" spans="1:5" x14ac:dyDescent="0.25">
      <c r="A320" s="10" t="s">
        <v>20</v>
      </c>
      <c r="B320" s="10">
        <v>5180</v>
      </c>
      <c r="D320" s="10" t="s">
        <v>14</v>
      </c>
      <c r="E320" s="10">
        <v>12</v>
      </c>
    </row>
    <row r="321" spans="1:5" x14ac:dyDescent="0.25">
      <c r="A321" s="10" t="s">
        <v>20</v>
      </c>
      <c r="B321" s="10">
        <v>589</v>
      </c>
      <c r="D321" s="10" t="s">
        <v>14</v>
      </c>
      <c r="E321" s="10">
        <v>452</v>
      </c>
    </row>
    <row r="322" spans="1:5" x14ac:dyDescent="0.25">
      <c r="A322" s="10" t="s">
        <v>20</v>
      </c>
      <c r="B322" s="10">
        <v>2725</v>
      </c>
      <c r="D322" s="10" t="s">
        <v>14</v>
      </c>
      <c r="E322" s="10">
        <v>1886</v>
      </c>
    </row>
    <row r="323" spans="1:5" x14ac:dyDescent="0.25">
      <c r="A323" s="10" t="s">
        <v>20</v>
      </c>
      <c r="B323" s="10">
        <v>300</v>
      </c>
      <c r="D323" s="10" t="s">
        <v>14</v>
      </c>
      <c r="E323" s="10">
        <v>1825</v>
      </c>
    </row>
    <row r="324" spans="1:5" x14ac:dyDescent="0.25">
      <c r="A324" s="10" t="s">
        <v>20</v>
      </c>
      <c r="B324" s="10">
        <v>144</v>
      </c>
      <c r="D324" s="10" t="s">
        <v>14</v>
      </c>
      <c r="E324" s="10">
        <v>31</v>
      </c>
    </row>
    <row r="325" spans="1:5" x14ac:dyDescent="0.25">
      <c r="A325" s="10" t="s">
        <v>20</v>
      </c>
      <c r="B325" s="10">
        <v>87</v>
      </c>
      <c r="D325" s="10" t="s">
        <v>14</v>
      </c>
      <c r="E325" s="10">
        <v>107</v>
      </c>
    </row>
    <row r="326" spans="1:5" x14ac:dyDescent="0.25">
      <c r="A326" s="10" t="s">
        <v>20</v>
      </c>
      <c r="B326" s="10">
        <v>3116</v>
      </c>
      <c r="D326" s="10" t="s">
        <v>14</v>
      </c>
      <c r="E326" s="10">
        <v>27</v>
      </c>
    </row>
    <row r="327" spans="1:5" x14ac:dyDescent="0.25">
      <c r="A327" s="10" t="s">
        <v>20</v>
      </c>
      <c r="B327" s="10">
        <v>909</v>
      </c>
      <c r="D327" s="10" t="s">
        <v>14</v>
      </c>
      <c r="E327" s="10">
        <v>1221</v>
      </c>
    </row>
    <row r="328" spans="1:5" x14ac:dyDescent="0.25">
      <c r="A328" s="10" t="s">
        <v>20</v>
      </c>
      <c r="B328" s="10">
        <v>1613</v>
      </c>
      <c r="D328" s="10" t="s">
        <v>14</v>
      </c>
      <c r="E328" s="10">
        <v>1</v>
      </c>
    </row>
    <row r="329" spans="1:5" x14ac:dyDescent="0.25">
      <c r="A329" s="10" t="s">
        <v>20</v>
      </c>
      <c r="B329" s="10">
        <v>136</v>
      </c>
      <c r="D329" s="10" t="s">
        <v>14</v>
      </c>
      <c r="E329" s="10">
        <v>16</v>
      </c>
    </row>
    <row r="330" spans="1:5" x14ac:dyDescent="0.25">
      <c r="A330" s="10" t="s">
        <v>20</v>
      </c>
      <c r="B330" s="10">
        <v>130</v>
      </c>
      <c r="D330" s="10" t="s">
        <v>14</v>
      </c>
      <c r="E330" s="10">
        <v>41</v>
      </c>
    </row>
    <row r="331" spans="1:5" x14ac:dyDescent="0.25">
      <c r="A331" s="10" t="s">
        <v>20</v>
      </c>
      <c r="B331" s="10">
        <v>102</v>
      </c>
      <c r="D331" s="10" t="s">
        <v>14</v>
      </c>
      <c r="E331" s="10">
        <v>523</v>
      </c>
    </row>
    <row r="332" spans="1:5" x14ac:dyDescent="0.25">
      <c r="A332" s="10" t="s">
        <v>20</v>
      </c>
      <c r="B332" s="10">
        <v>4006</v>
      </c>
      <c r="D332" s="10" t="s">
        <v>14</v>
      </c>
      <c r="E332" s="10">
        <v>141</v>
      </c>
    </row>
    <row r="333" spans="1:5" x14ac:dyDescent="0.25">
      <c r="A333" s="10" t="s">
        <v>20</v>
      </c>
      <c r="B333" s="10">
        <v>1629</v>
      </c>
      <c r="D333" s="10" t="s">
        <v>14</v>
      </c>
      <c r="E333" s="10">
        <v>52</v>
      </c>
    </row>
    <row r="334" spans="1:5" x14ac:dyDescent="0.25">
      <c r="A334" s="10" t="s">
        <v>20</v>
      </c>
      <c r="B334" s="10">
        <v>2188</v>
      </c>
      <c r="D334" s="10" t="s">
        <v>14</v>
      </c>
      <c r="E334" s="10">
        <v>225</v>
      </c>
    </row>
    <row r="335" spans="1:5" x14ac:dyDescent="0.25">
      <c r="A335" s="10" t="s">
        <v>20</v>
      </c>
      <c r="B335" s="10">
        <v>2409</v>
      </c>
      <c r="D335" s="10" t="s">
        <v>14</v>
      </c>
      <c r="E335" s="10">
        <v>38</v>
      </c>
    </row>
    <row r="336" spans="1:5" x14ac:dyDescent="0.25">
      <c r="A336" s="10" t="s">
        <v>20</v>
      </c>
      <c r="B336" s="10">
        <v>194</v>
      </c>
      <c r="D336" s="10" t="s">
        <v>14</v>
      </c>
      <c r="E336" s="10">
        <v>15</v>
      </c>
    </row>
    <row r="337" spans="1:5" x14ac:dyDescent="0.25">
      <c r="A337" s="10" t="s">
        <v>20</v>
      </c>
      <c r="B337" s="10">
        <v>1140</v>
      </c>
      <c r="D337" s="10" t="s">
        <v>14</v>
      </c>
      <c r="E337" s="10">
        <v>37</v>
      </c>
    </row>
    <row r="338" spans="1:5" x14ac:dyDescent="0.25">
      <c r="A338" s="10" t="s">
        <v>20</v>
      </c>
      <c r="B338" s="10">
        <v>102</v>
      </c>
      <c r="D338" s="10" t="s">
        <v>14</v>
      </c>
      <c r="E338" s="10">
        <v>112</v>
      </c>
    </row>
    <row r="339" spans="1:5" x14ac:dyDescent="0.25">
      <c r="A339" s="10" t="s">
        <v>20</v>
      </c>
      <c r="B339" s="10">
        <v>2857</v>
      </c>
      <c r="D339" s="10" t="s">
        <v>14</v>
      </c>
      <c r="E339" s="10">
        <v>21</v>
      </c>
    </row>
    <row r="340" spans="1:5" x14ac:dyDescent="0.25">
      <c r="A340" s="10" t="s">
        <v>20</v>
      </c>
      <c r="B340" s="10">
        <v>107</v>
      </c>
      <c r="D340" s="10" t="s">
        <v>14</v>
      </c>
      <c r="E340" s="10">
        <v>67</v>
      </c>
    </row>
    <row r="341" spans="1:5" x14ac:dyDescent="0.25">
      <c r="A341" s="10" t="s">
        <v>20</v>
      </c>
      <c r="B341" s="10">
        <v>160</v>
      </c>
      <c r="D341" s="10" t="s">
        <v>14</v>
      </c>
      <c r="E341" s="10">
        <v>78</v>
      </c>
    </row>
    <row r="342" spans="1:5" x14ac:dyDescent="0.25">
      <c r="A342" s="10" t="s">
        <v>20</v>
      </c>
      <c r="B342" s="10">
        <v>2230</v>
      </c>
      <c r="D342" s="10" t="s">
        <v>14</v>
      </c>
      <c r="E342" s="10">
        <v>67</v>
      </c>
    </row>
    <row r="343" spans="1:5" x14ac:dyDescent="0.25">
      <c r="A343" s="10" t="s">
        <v>20</v>
      </c>
      <c r="B343" s="10">
        <v>316</v>
      </c>
      <c r="D343" s="10" t="s">
        <v>14</v>
      </c>
      <c r="E343" s="10">
        <v>263</v>
      </c>
    </row>
    <row r="344" spans="1:5" x14ac:dyDescent="0.25">
      <c r="A344" s="10" t="s">
        <v>20</v>
      </c>
      <c r="B344" s="10">
        <v>117</v>
      </c>
      <c r="D344" s="10" t="s">
        <v>14</v>
      </c>
      <c r="E344" s="10">
        <v>1691</v>
      </c>
    </row>
    <row r="345" spans="1:5" x14ac:dyDescent="0.25">
      <c r="A345" s="10" t="s">
        <v>20</v>
      </c>
      <c r="B345" s="10">
        <v>6406</v>
      </c>
      <c r="D345" s="10" t="s">
        <v>14</v>
      </c>
      <c r="E345" s="10">
        <v>181</v>
      </c>
    </row>
    <row r="346" spans="1:5" x14ac:dyDescent="0.25">
      <c r="A346" s="10" t="s">
        <v>20</v>
      </c>
      <c r="B346" s="10">
        <v>192</v>
      </c>
      <c r="D346" s="10" t="s">
        <v>14</v>
      </c>
      <c r="E346" s="10">
        <v>13</v>
      </c>
    </row>
    <row r="347" spans="1:5" x14ac:dyDescent="0.25">
      <c r="A347" s="10" t="s">
        <v>20</v>
      </c>
      <c r="B347" s="10">
        <v>26</v>
      </c>
      <c r="D347" s="10" t="s">
        <v>14</v>
      </c>
      <c r="E347" s="10">
        <v>1</v>
      </c>
    </row>
    <row r="348" spans="1:5" x14ac:dyDescent="0.25">
      <c r="A348" s="10" t="s">
        <v>20</v>
      </c>
      <c r="B348" s="10">
        <v>723</v>
      </c>
      <c r="D348" s="10" t="s">
        <v>14</v>
      </c>
      <c r="E348" s="10">
        <v>21</v>
      </c>
    </row>
    <row r="349" spans="1:5" x14ac:dyDescent="0.25">
      <c r="A349" s="10" t="s">
        <v>20</v>
      </c>
      <c r="B349" s="10">
        <v>170</v>
      </c>
      <c r="D349" s="10" t="s">
        <v>14</v>
      </c>
      <c r="E349" s="10">
        <v>830</v>
      </c>
    </row>
    <row r="350" spans="1:5" x14ac:dyDescent="0.25">
      <c r="A350" s="10" t="s">
        <v>20</v>
      </c>
      <c r="B350" s="10">
        <v>238</v>
      </c>
      <c r="D350" s="10" t="s">
        <v>14</v>
      </c>
      <c r="E350" s="10">
        <v>130</v>
      </c>
    </row>
    <row r="351" spans="1:5" x14ac:dyDescent="0.25">
      <c r="A351" s="10" t="s">
        <v>20</v>
      </c>
      <c r="B351" s="10">
        <v>55</v>
      </c>
      <c r="D351" s="10" t="s">
        <v>14</v>
      </c>
      <c r="E351" s="10">
        <v>55</v>
      </c>
    </row>
    <row r="352" spans="1:5" x14ac:dyDescent="0.25">
      <c r="A352" s="10" t="s">
        <v>20</v>
      </c>
      <c r="B352" s="10">
        <v>128</v>
      </c>
      <c r="D352" s="10" t="s">
        <v>14</v>
      </c>
      <c r="E352" s="10">
        <v>114</v>
      </c>
    </row>
    <row r="353" spans="1:5" x14ac:dyDescent="0.25">
      <c r="A353" s="10" t="s">
        <v>20</v>
      </c>
      <c r="B353" s="10">
        <v>2144</v>
      </c>
      <c r="D353" s="10" t="s">
        <v>14</v>
      </c>
      <c r="E353" s="10">
        <v>594</v>
      </c>
    </row>
    <row r="354" spans="1:5" x14ac:dyDescent="0.25">
      <c r="A354" s="10" t="s">
        <v>20</v>
      </c>
      <c r="B354" s="10">
        <v>2693</v>
      </c>
      <c r="D354" s="10" t="s">
        <v>14</v>
      </c>
      <c r="E354" s="10">
        <v>24</v>
      </c>
    </row>
    <row r="355" spans="1:5" x14ac:dyDescent="0.25">
      <c r="A355" s="10" t="s">
        <v>20</v>
      </c>
      <c r="B355" s="10">
        <v>432</v>
      </c>
      <c r="D355" s="10" t="s">
        <v>14</v>
      </c>
      <c r="E355" s="10">
        <v>252</v>
      </c>
    </row>
    <row r="356" spans="1:5" x14ac:dyDescent="0.25">
      <c r="A356" s="10" t="s">
        <v>20</v>
      </c>
      <c r="B356" s="10">
        <v>189</v>
      </c>
      <c r="D356" s="10" t="s">
        <v>14</v>
      </c>
      <c r="E356" s="10">
        <v>67</v>
      </c>
    </row>
    <row r="357" spans="1:5" x14ac:dyDescent="0.25">
      <c r="A357" s="10" t="s">
        <v>20</v>
      </c>
      <c r="B357" s="10">
        <v>154</v>
      </c>
      <c r="D357" s="10" t="s">
        <v>14</v>
      </c>
      <c r="E357" s="10">
        <v>742</v>
      </c>
    </row>
    <row r="358" spans="1:5" x14ac:dyDescent="0.25">
      <c r="A358" s="10" t="s">
        <v>20</v>
      </c>
      <c r="B358" s="10">
        <v>96</v>
      </c>
      <c r="D358" s="10" t="s">
        <v>14</v>
      </c>
      <c r="E358" s="10">
        <v>75</v>
      </c>
    </row>
    <row r="359" spans="1:5" x14ac:dyDescent="0.25">
      <c r="A359" s="10" t="s">
        <v>20</v>
      </c>
      <c r="B359" s="10">
        <v>3063</v>
      </c>
      <c r="D359" s="10" t="s">
        <v>14</v>
      </c>
      <c r="E359" s="10">
        <v>4405</v>
      </c>
    </row>
    <row r="360" spans="1:5" x14ac:dyDescent="0.25">
      <c r="A360" s="10" t="s">
        <v>20</v>
      </c>
      <c r="B360" s="10">
        <v>2266</v>
      </c>
      <c r="D360" s="10" t="s">
        <v>14</v>
      </c>
      <c r="E360" s="10">
        <v>92</v>
      </c>
    </row>
    <row r="361" spans="1:5" x14ac:dyDescent="0.25">
      <c r="A361" s="10" t="s">
        <v>20</v>
      </c>
      <c r="B361" s="10">
        <v>194</v>
      </c>
      <c r="D361" s="10" t="s">
        <v>14</v>
      </c>
      <c r="E361" s="10">
        <v>64</v>
      </c>
    </row>
    <row r="362" spans="1:5" x14ac:dyDescent="0.25">
      <c r="A362" s="10" t="s">
        <v>20</v>
      </c>
      <c r="B362" s="10">
        <v>129</v>
      </c>
      <c r="D362" s="10" t="s">
        <v>14</v>
      </c>
      <c r="E362" s="10">
        <v>64</v>
      </c>
    </row>
    <row r="363" spans="1:5" x14ac:dyDescent="0.25">
      <c r="A363" s="10" t="s">
        <v>20</v>
      </c>
      <c r="B363" s="10">
        <v>375</v>
      </c>
      <c r="D363" s="10" t="s">
        <v>14</v>
      </c>
      <c r="E363" s="10">
        <v>842</v>
      </c>
    </row>
    <row r="364" spans="1:5" x14ac:dyDescent="0.25">
      <c r="A364" s="10" t="s">
        <v>20</v>
      </c>
      <c r="B364" s="10">
        <v>409</v>
      </c>
      <c r="D364" s="10" t="s">
        <v>14</v>
      </c>
      <c r="E364" s="10">
        <v>112</v>
      </c>
    </row>
    <row r="365" spans="1:5" x14ac:dyDescent="0.25">
      <c r="A365" s="10" t="s">
        <v>20</v>
      </c>
      <c r="B365" s="10">
        <v>234</v>
      </c>
      <c r="D365" s="10" t="s">
        <v>14</v>
      </c>
      <c r="E365" s="10">
        <v>374</v>
      </c>
    </row>
    <row r="366" spans="1:5" x14ac:dyDescent="0.25">
      <c r="A366" s="10" t="s">
        <v>20</v>
      </c>
      <c r="B366" s="10">
        <v>3016</v>
      </c>
    </row>
    <row r="367" spans="1:5" x14ac:dyDescent="0.25">
      <c r="A367" s="10" t="s">
        <v>20</v>
      </c>
      <c r="B367" s="10">
        <v>264</v>
      </c>
    </row>
    <row r="368" spans="1:5" x14ac:dyDescent="0.25">
      <c r="A368" s="10" t="s">
        <v>20</v>
      </c>
      <c r="B368" s="10">
        <v>272</v>
      </c>
    </row>
    <row r="369" spans="1:2" x14ac:dyDescent="0.25">
      <c r="A369" s="10" t="s">
        <v>20</v>
      </c>
      <c r="B369" s="10">
        <v>419</v>
      </c>
    </row>
    <row r="370" spans="1:2" x14ac:dyDescent="0.25">
      <c r="A370" s="10" t="s">
        <v>20</v>
      </c>
      <c r="B370" s="10">
        <v>1621</v>
      </c>
    </row>
    <row r="371" spans="1:2" x14ac:dyDescent="0.25">
      <c r="A371" s="10" t="s">
        <v>20</v>
      </c>
      <c r="B371" s="10">
        <v>1101</v>
      </c>
    </row>
    <row r="372" spans="1:2" x14ac:dyDescent="0.25">
      <c r="A372" s="10" t="s">
        <v>20</v>
      </c>
      <c r="B372" s="10">
        <v>1073</v>
      </c>
    </row>
    <row r="373" spans="1:2" x14ac:dyDescent="0.25">
      <c r="A373" s="10" t="s">
        <v>20</v>
      </c>
      <c r="B373" s="10">
        <v>331</v>
      </c>
    </row>
    <row r="374" spans="1:2" x14ac:dyDescent="0.25">
      <c r="A374" s="10" t="s">
        <v>20</v>
      </c>
      <c r="B374" s="10">
        <v>1170</v>
      </c>
    </row>
    <row r="375" spans="1:2" x14ac:dyDescent="0.25">
      <c r="A375" s="10" t="s">
        <v>20</v>
      </c>
      <c r="B375" s="10">
        <v>363</v>
      </c>
    </row>
    <row r="376" spans="1:2" x14ac:dyDescent="0.25">
      <c r="A376" s="10" t="s">
        <v>20</v>
      </c>
      <c r="B376" s="10">
        <v>103</v>
      </c>
    </row>
    <row r="377" spans="1:2" x14ac:dyDescent="0.25">
      <c r="A377" s="10" t="s">
        <v>20</v>
      </c>
      <c r="B377" s="10">
        <v>147</v>
      </c>
    </row>
    <row r="378" spans="1:2" x14ac:dyDescent="0.25">
      <c r="A378" s="10" t="s">
        <v>20</v>
      </c>
      <c r="B378" s="10">
        <v>110</v>
      </c>
    </row>
    <row r="379" spans="1:2" x14ac:dyDescent="0.25">
      <c r="A379" s="10" t="s">
        <v>20</v>
      </c>
      <c r="B379" s="10">
        <v>134</v>
      </c>
    </row>
    <row r="380" spans="1:2" x14ac:dyDescent="0.25">
      <c r="A380" s="10" t="s">
        <v>20</v>
      </c>
      <c r="B380" s="10">
        <v>269</v>
      </c>
    </row>
    <row r="381" spans="1:2" x14ac:dyDescent="0.25">
      <c r="A381" s="10" t="s">
        <v>20</v>
      </c>
      <c r="B381" s="10">
        <v>175</v>
      </c>
    </row>
    <row r="382" spans="1:2" x14ac:dyDescent="0.25">
      <c r="A382" s="10" t="s">
        <v>20</v>
      </c>
      <c r="B382" s="10">
        <v>69</v>
      </c>
    </row>
    <row r="383" spans="1:2" x14ac:dyDescent="0.25">
      <c r="A383" s="10" t="s">
        <v>20</v>
      </c>
      <c r="B383" s="10">
        <v>190</v>
      </c>
    </row>
    <row r="384" spans="1:2" x14ac:dyDescent="0.25">
      <c r="A384" s="10" t="s">
        <v>20</v>
      </c>
      <c r="B384" s="10">
        <v>237</v>
      </c>
    </row>
    <row r="385" spans="1:2" x14ac:dyDescent="0.25">
      <c r="A385" s="10" t="s">
        <v>20</v>
      </c>
      <c r="B385" s="10">
        <v>196</v>
      </c>
    </row>
    <row r="386" spans="1:2" x14ac:dyDescent="0.25">
      <c r="A386" s="10" t="s">
        <v>20</v>
      </c>
      <c r="B386" s="10">
        <v>7295</v>
      </c>
    </row>
    <row r="387" spans="1:2" x14ac:dyDescent="0.25">
      <c r="A387" s="10" t="s">
        <v>20</v>
      </c>
      <c r="B387" s="10">
        <v>2893</v>
      </c>
    </row>
    <row r="388" spans="1:2" x14ac:dyDescent="0.25">
      <c r="A388" s="10" t="s">
        <v>20</v>
      </c>
      <c r="B388" s="10">
        <v>820</v>
      </c>
    </row>
    <row r="389" spans="1:2" x14ac:dyDescent="0.25">
      <c r="A389" s="10" t="s">
        <v>20</v>
      </c>
      <c r="B389" s="10">
        <v>2038</v>
      </c>
    </row>
    <row r="390" spans="1:2" x14ac:dyDescent="0.25">
      <c r="A390" s="10" t="s">
        <v>20</v>
      </c>
      <c r="B390" s="10">
        <v>116</v>
      </c>
    </row>
    <row r="391" spans="1:2" x14ac:dyDescent="0.25">
      <c r="A391" s="10" t="s">
        <v>20</v>
      </c>
      <c r="B391" s="10">
        <v>1345</v>
      </c>
    </row>
    <row r="392" spans="1:2" x14ac:dyDescent="0.25">
      <c r="A392" s="10" t="s">
        <v>20</v>
      </c>
      <c r="B392" s="10">
        <v>168</v>
      </c>
    </row>
    <row r="393" spans="1:2" x14ac:dyDescent="0.25">
      <c r="A393" s="10" t="s">
        <v>20</v>
      </c>
      <c r="B393" s="10">
        <v>137</v>
      </c>
    </row>
    <row r="394" spans="1:2" x14ac:dyDescent="0.25">
      <c r="A394" s="10" t="s">
        <v>20</v>
      </c>
      <c r="B394" s="10">
        <v>186</v>
      </c>
    </row>
    <row r="395" spans="1:2" x14ac:dyDescent="0.25">
      <c r="A395" s="10" t="s">
        <v>20</v>
      </c>
      <c r="B395" s="10">
        <v>125</v>
      </c>
    </row>
    <row r="396" spans="1:2" x14ac:dyDescent="0.25">
      <c r="A396" s="10" t="s">
        <v>20</v>
      </c>
      <c r="B396" s="10">
        <v>202</v>
      </c>
    </row>
    <row r="397" spans="1:2" x14ac:dyDescent="0.25">
      <c r="A397" s="10" t="s">
        <v>20</v>
      </c>
      <c r="B397" s="10">
        <v>103</v>
      </c>
    </row>
    <row r="398" spans="1:2" x14ac:dyDescent="0.25">
      <c r="A398" s="10" t="s">
        <v>20</v>
      </c>
      <c r="B398" s="10">
        <v>1785</v>
      </c>
    </row>
    <row r="399" spans="1:2" x14ac:dyDescent="0.25">
      <c r="A399" s="10" t="s">
        <v>20</v>
      </c>
      <c r="B399" s="10">
        <v>157</v>
      </c>
    </row>
    <row r="400" spans="1:2" x14ac:dyDescent="0.25">
      <c r="A400" s="10" t="s">
        <v>20</v>
      </c>
      <c r="B400" s="10">
        <v>555</v>
      </c>
    </row>
    <row r="401" spans="1:2" x14ac:dyDescent="0.25">
      <c r="A401" s="10" t="s">
        <v>20</v>
      </c>
      <c r="B401" s="10">
        <v>297</v>
      </c>
    </row>
    <row r="402" spans="1:2" x14ac:dyDescent="0.25">
      <c r="A402" s="10" t="s">
        <v>20</v>
      </c>
      <c r="B402" s="10">
        <v>123</v>
      </c>
    </row>
    <row r="403" spans="1:2" x14ac:dyDescent="0.25">
      <c r="A403" s="10" t="s">
        <v>20</v>
      </c>
      <c r="B403" s="10">
        <v>3036</v>
      </c>
    </row>
    <row r="404" spans="1:2" x14ac:dyDescent="0.25">
      <c r="A404" s="10" t="s">
        <v>20</v>
      </c>
      <c r="B404" s="10">
        <v>144</v>
      </c>
    </row>
    <row r="405" spans="1:2" x14ac:dyDescent="0.25">
      <c r="A405" s="10" t="s">
        <v>20</v>
      </c>
      <c r="B405" s="10">
        <v>121</v>
      </c>
    </row>
    <row r="406" spans="1:2" x14ac:dyDescent="0.25">
      <c r="A406" s="10" t="s">
        <v>20</v>
      </c>
      <c r="B406" s="10">
        <v>181</v>
      </c>
    </row>
    <row r="407" spans="1:2" x14ac:dyDescent="0.25">
      <c r="A407" s="10" t="s">
        <v>20</v>
      </c>
      <c r="B407" s="10">
        <v>122</v>
      </c>
    </row>
    <row r="408" spans="1:2" x14ac:dyDescent="0.25">
      <c r="A408" s="10" t="s">
        <v>20</v>
      </c>
      <c r="B408" s="10">
        <v>1071</v>
      </c>
    </row>
    <row r="409" spans="1:2" x14ac:dyDescent="0.25">
      <c r="A409" s="10" t="s">
        <v>20</v>
      </c>
      <c r="B409" s="10">
        <v>980</v>
      </c>
    </row>
    <row r="410" spans="1:2" x14ac:dyDescent="0.25">
      <c r="A410" s="10" t="s">
        <v>20</v>
      </c>
      <c r="B410" s="10">
        <v>536</v>
      </c>
    </row>
    <row r="411" spans="1:2" x14ac:dyDescent="0.25">
      <c r="A411" s="10" t="s">
        <v>20</v>
      </c>
      <c r="B411" s="10">
        <v>1991</v>
      </c>
    </row>
    <row r="412" spans="1:2" x14ac:dyDescent="0.25">
      <c r="A412" s="10" t="s">
        <v>20</v>
      </c>
      <c r="B412" s="10">
        <v>180</v>
      </c>
    </row>
    <row r="413" spans="1:2" x14ac:dyDescent="0.25">
      <c r="A413" s="10" t="s">
        <v>20</v>
      </c>
      <c r="B413" s="10">
        <v>130</v>
      </c>
    </row>
    <row r="414" spans="1:2" x14ac:dyDescent="0.25">
      <c r="A414" s="10" t="s">
        <v>20</v>
      </c>
      <c r="B414" s="10">
        <v>122</v>
      </c>
    </row>
    <row r="415" spans="1:2" x14ac:dyDescent="0.25">
      <c r="A415" s="10" t="s">
        <v>20</v>
      </c>
      <c r="B415" s="10">
        <v>140</v>
      </c>
    </row>
    <row r="416" spans="1:2" x14ac:dyDescent="0.25">
      <c r="A416" s="10" t="s">
        <v>20</v>
      </c>
      <c r="B416" s="10">
        <v>3388</v>
      </c>
    </row>
    <row r="417" spans="1:2" x14ac:dyDescent="0.25">
      <c r="A417" s="10" t="s">
        <v>20</v>
      </c>
      <c r="B417" s="10">
        <v>280</v>
      </c>
    </row>
    <row r="418" spans="1:2" x14ac:dyDescent="0.25">
      <c r="A418" s="10" t="s">
        <v>20</v>
      </c>
      <c r="B418" s="10">
        <v>366</v>
      </c>
    </row>
    <row r="419" spans="1:2" x14ac:dyDescent="0.25">
      <c r="A419" s="10" t="s">
        <v>20</v>
      </c>
      <c r="B419" s="10">
        <v>270</v>
      </c>
    </row>
    <row r="420" spans="1:2" x14ac:dyDescent="0.25">
      <c r="A420" s="10" t="s">
        <v>20</v>
      </c>
      <c r="B420" s="10">
        <v>137</v>
      </c>
    </row>
    <row r="421" spans="1:2" x14ac:dyDescent="0.25">
      <c r="A421" s="10" t="s">
        <v>20</v>
      </c>
      <c r="B421" s="10">
        <v>3205</v>
      </c>
    </row>
    <row r="422" spans="1:2" x14ac:dyDescent="0.25">
      <c r="A422" s="10" t="s">
        <v>20</v>
      </c>
      <c r="B422" s="10">
        <v>288</v>
      </c>
    </row>
    <row r="423" spans="1:2" x14ac:dyDescent="0.25">
      <c r="A423" s="10" t="s">
        <v>20</v>
      </c>
      <c r="B423" s="10">
        <v>148</v>
      </c>
    </row>
    <row r="424" spans="1:2" x14ac:dyDescent="0.25">
      <c r="A424" s="10" t="s">
        <v>20</v>
      </c>
      <c r="B424" s="10">
        <v>114</v>
      </c>
    </row>
    <row r="425" spans="1:2" x14ac:dyDescent="0.25">
      <c r="A425" s="10" t="s">
        <v>20</v>
      </c>
      <c r="B425" s="10">
        <v>1518</v>
      </c>
    </row>
    <row r="426" spans="1:2" x14ac:dyDescent="0.25">
      <c r="A426" s="10" t="s">
        <v>20</v>
      </c>
      <c r="B426" s="10">
        <v>166</v>
      </c>
    </row>
    <row r="427" spans="1:2" x14ac:dyDescent="0.25">
      <c r="A427" s="10" t="s">
        <v>20</v>
      </c>
      <c r="B427" s="10">
        <v>100</v>
      </c>
    </row>
    <row r="428" spans="1:2" x14ac:dyDescent="0.25">
      <c r="A428" s="10" t="s">
        <v>20</v>
      </c>
      <c r="B428" s="10">
        <v>235</v>
      </c>
    </row>
    <row r="429" spans="1:2" x14ac:dyDescent="0.25">
      <c r="A429" s="10" t="s">
        <v>20</v>
      </c>
      <c r="B429" s="10">
        <v>148</v>
      </c>
    </row>
    <row r="430" spans="1:2" x14ac:dyDescent="0.25">
      <c r="A430" s="10" t="s">
        <v>20</v>
      </c>
      <c r="B430" s="10">
        <v>198</v>
      </c>
    </row>
    <row r="431" spans="1:2" x14ac:dyDescent="0.25">
      <c r="A431" s="10" t="s">
        <v>20</v>
      </c>
      <c r="B431" s="10">
        <v>150</v>
      </c>
    </row>
    <row r="432" spans="1:2" x14ac:dyDescent="0.25">
      <c r="A432" s="10" t="s">
        <v>20</v>
      </c>
      <c r="B432" s="10">
        <v>216</v>
      </c>
    </row>
    <row r="433" spans="1:2" x14ac:dyDescent="0.25">
      <c r="A433" s="10" t="s">
        <v>20</v>
      </c>
      <c r="B433" s="10">
        <v>5139</v>
      </c>
    </row>
    <row r="434" spans="1:2" x14ac:dyDescent="0.25">
      <c r="A434" s="10" t="s">
        <v>20</v>
      </c>
      <c r="B434" s="10">
        <v>2353</v>
      </c>
    </row>
    <row r="435" spans="1:2" x14ac:dyDescent="0.25">
      <c r="A435" s="10" t="s">
        <v>20</v>
      </c>
      <c r="B435" s="10">
        <v>78</v>
      </c>
    </row>
    <row r="436" spans="1:2" x14ac:dyDescent="0.25">
      <c r="A436" s="10" t="s">
        <v>20</v>
      </c>
      <c r="B436" s="10">
        <v>174</v>
      </c>
    </row>
    <row r="437" spans="1:2" x14ac:dyDescent="0.25">
      <c r="A437" s="10" t="s">
        <v>20</v>
      </c>
      <c r="B437" s="10">
        <v>164</v>
      </c>
    </row>
    <row r="438" spans="1:2" x14ac:dyDescent="0.25">
      <c r="A438" s="10" t="s">
        <v>20</v>
      </c>
      <c r="B438" s="10">
        <v>161</v>
      </c>
    </row>
    <row r="439" spans="1:2" x14ac:dyDescent="0.25">
      <c r="A439" s="10" t="s">
        <v>20</v>
      </c>
      <c r="B439" s="10">
        <v>138</v>
      </c>
    </row>
    <row r="440" spans="1:2" x14ac:dyDescent="0.25">
      <c r="A440" s="10" t="s">
        <v>20</v>
      </c>
      <c r="B440" s="10">
        <v>3308</v>
      </c>
    </row>
    <row r="441" spans="1:2" x14ac:dyDescent="0.25">
      <c r="A441" s="10" t="s">
        <v>20</v>
      </c>
      <c r="B441" s="10">
        <v>127</v>
      </c>
    </row>
    <row r="442" spans="1:2" x14ac:dyDescent="0.25">
      <c r="A442" s="10" t="s">
        <v>20</v>
      </c>
      <c r="B442" s="10">
        <v>207</v>
      </c>
    </row>
    <row r="443" spans="1:2" x14ac:dyDescent="0.25">
      <c r="A443" s="10" t="s">
        <v>20</v>
      </c>
      <c r="B443" s="10">
        <v>181</v>
      </c>
    </row>
    <row r="444" spans="1:2" x14ac:dyDescent="0.25">
      <c r="A444" s="10" t="s">
        <v>20</v>
      </c>
      <c r="B444" s="10">
        <v>110</v>
      </c>
    </row>
    <row r="445" spans="1:2" x14ac:dyDescent="0.25">
      <c r="A445" s="10" t="s">
        <v>20</v>
      </c>
      <c r="B445" s="10">
        <v>185</v>
      </c>
    </row>
    <row r="446" spans="1:2" x14ac:dyDescent="0.25">
      <c r="A446" s="10" t="s">
        <v>20</v>
      </c>
      <c r="B446" s="10">
        <v>121</v>
      </c>
    </row>
    <row r="447" spans="1:2" x14ac:dyDescent="0.25">
      <c r="A447" s="10" t="s">
        <v>20</v>
      </c>
      <c r="B447" s="10">
        <v>106</v>
      </c>
    </row>
    <row r="448" spans="1:2" x14ac:dyDescent="0.25">
      <c r="A448" s="10" t="s">
        <v>20</v>
      </c>
      <c r="B448" s="10">
        <v>142</v>
      </c>
    </row>
    <row r="449" spans="1:2" x14ac:dyDescent="0.25">
      <c r="A449" s="10" t="s">
        <v>20</v>
      </c>
      <c r="B449" s="10">
        <v>233</v>
      </c>
    </row>
    <row r="450" spans="1:2" x14ac:dyDescent="0.25">
      <c r="A450" s="10" t="s">
        <v>20</v>
      </c>
      <c r="B450" s="10">
        <v>218</v>
      </c>
    </row>
    <row r="451" spans="1:2" x14ac:dyDescent="0.25">
      <c r="A451" s="10" t="s">
        <v>20</v>
      </c>
      <c r="B451" s="10">
        <v>76</v>
      </c>
    </row>
    <row r="452" spans="1:2" x14ac:dyDescent="0.25">
      <c r="A452" s="10" t="s">
        <v>20</v>
      </c>
      <c r="B452" s="10">
        <v>43</v>
      </c>
    </row>
    <row r="453" spans="1:2" x14ac:dyDescent="0.25">
      <c r="A453" s="10" t="s">
        <v>20</v>
      </c>
      <c r="B453" s="10">
        <v>221</v>
      </c>
    </row>
    <row r="454" spans="1:2" x14ac:dyDescent="0.25">
      <c r="A454" s="10" t="s">
        <v>20</v>
      </c>
      <c r="B454" s="10">
        <v>2805</v>
      </c>
    </row>
    <row r="455" spans="1:2" x14ac:dyDescent="0.25">
      <c r="A455" s="10" t="s">
        <v>20</v>
      </c>
      <c r="B455" s="10">
        <v>68</v>
      </c>
    </row>
    <row r="456" spans="1:2" x14ac:dyDescent="0.25">
      <c r="A456" s="10" t="s">
        <v>20</v>
      </c>
      <c r="B456" s="10">
        <v>183</v>
      </c>
    </row>
    <row r="457" spans="1:2" x14ac:dyDescent="0.25">
      <c r="A457" s="10" t="s">
        <v>20</v>
      </c>
      <c r="B457" s="10">
        <v>133</v>
      </c>
    </row>
    <row r="458" spans="1:2" x14ac:dyDescent="0.25">
      <c r="A458" s="10" t="s">
        <v>20</v>
      </c>
      <c r="B458" s="10">
        <v>2489</v>
      </c>
    </row>
    <row r="459" spans="1:2" x14ac:dyDescent="0.25">
      <c r="A459" s="10" t="s">
        <v>20</v>
      </c>
      <c r="B459" s="10">
        <v>69</v>
      </c>
    </row>
    <row r="460" spans="1:2" x14ac:dyDescent="0.25">
      <c r="A460" s="10" t="s">
        <v>20</v>
      </c>
      <c r="B460" s="10">
        <v>279</v>
      </c>
    </row>
    <row r="461" spans="1:2" x14ac:dyDescent="0.25">
      <c r="A461" s="10" t="s">
        <v>20</v>
      </c>
      <c r="B461" s="10">
        <v>210</v>
      </c>
    </row>
    <row r="462" spans="1:2" x14ac:dyDescent="0.25">
      <c r="A462" s="10" t="s">
        <v>20</v>
      </c>
      <c r="B462" s="10">
        <v>2100</v>
      </c>
    </row>
    <row r="463" spans="1:2" x14ac:dyDescent="0.25">
      <c r="A463" s="10" t="s">
        <v>20</v>
      </c>
      <c r="B463" s="10">
        <v>252</v>
      </c>
    </row>
    <row r="464" spans="1:2" x14ac:dyDescent="0.25">
      <c r="A464" s="10" t="s">
        <v>20</v>
      </c>
      <c r="B464" s="10">
        <v>1280</v>
      </c>
    </row>
    <row r="465" spans="1:2" x14ac:dyDescent="0.25">
      <c r="A465" s="10" t="s">
        <v>20</v>
      </c>
      <c r="B465" s="10">
        <v>157</v>
      </c>
    </row>
    <row r="466" spans="1:2" x14ac:dyDescent="0.25">
      <c r="A466" s="10" t="s">
        <v>20</v>
      </c>
      <c r="B466" s="10">
        <v>194</v>
      </c>
    </row>
    <row r="467" spans="1:2" x14ac:dyDescent="0.25">
      <c r="A467" s="10" t="s">
        <v>20</v>
      </c>
      <c r="B467" s="10">
        <v>82</v>
      </c>
    </row>
    <row r="468" spans="1:2" x14ac:dyDescent="0.25">
      <c r="A468" s="10" t="s">
        <v>20</v>
      </c>
      <c r="B468" s="10">
        <v>4233</v>
      </c>
    </row>
    <row r="469" spans="1:2" x14ac:dyDescent="0.25">
      <c r="A469" s="10" t="s">
        <v>20</v>
      </c>
      <c r="B469" s="10">
        <v>1297</v>
      </c>
    </row>
    <row r="470" spans="1:2" x14ac:dyDescent="0.25">
      <c r="A470" s="10" t="s">
        <v>20</v>
      </c>
      <c r="B470" s="10">
        <v>165</v>
      </c>
    </row>
    <row r="471" spans="1:2" x14ac:dyDescent="0.25">
      <c r="A471" s="10" t="s">
        <v>20</v>
      </c>
      <c r="B471" s="10">
        <v>119</v>
      </c>
    </row>
    <row r="472" spans="1:2" x14ac:dyDescent="0.25">
      <c r="A472" s="10" t="s">
        <v>20</v>
      </c>
      <c r="B472" s="10">
        <v>1797</v>
      </c>
    </row>
    <row r="473" spans="1:2" x14ac:dyDescent="0.25">
      <c r="A473" s="10" t="s">
        <v>20</v>
      </c>
      <c r="B473" s="10">
        <v>261</v>
      </c>
    </row>
    <row r="474" spans="1:2" x14ac:dyDescent="0.25">
      <c r="A474" s="10" t="s">
        <v>20</v>
      </c>
      <c r="B474" s="10">
        <v>157</v>
      </c>
    </row>
    <row r="475" spans="1:2" x14ac:dyDescent="0.25">
      <c r="A475" s="10" t="s">
        <v>20</v>
      </c>
      <c r="B475" s="10">
        <v>3533</v>
      </c>
    </row>
    <row r="476" spans="1:2" x14ac:dyDescent="0.25">
      <c r="A476" s="10" t="s">
        <v>20</v>
      </c>
      <c r="B476" s="10">
        <v>155</v>
      </c>
    </row>
    <row r="477" spans="1:2" x14ac:dyDescent="0.25">
      <c r="A477" s="10" t="s">
        <v>20</v>
      </c>
      <c r="B477" s="10">
        <v>132</v>
      </c>
    </row>
    <row r="478" spans="1:2" x14ac:dyDescent="0.25">
      <c r="A478" s="10" t="s">
        <v>20</v>
      </c>
      <c r="B478" s="10">
        <v>1354</v>
      </c>
    </row>
    <row r="479" spans="1:2" x14ac:dyDescent="0.25">
      <c r="A479" s="10" t="s">
        <v>20</v>
      </c>
      <c r="B479" s="10">
        <v>48</v>
      </c>
    </row>
    <row r="480" spans="1:2" x14ac:dyDescent="0.25">
      <c r="A480" s="10" t="s">
        <v>20</v>
      </c>
      <c r="B480" s="10">
        <v>110</v>
      </c>
    </row>
    <row r="481" spans="1:2" x14ac:dyDescent="0.25">
      <c r="A481" s="10" t="s">
        <v>20</v>
      </c>
      <c r="B481" s="10">
        <v>172</v>
      </c>
    </row>
    <row r="482" spans="1:2" x14ac:dyDescent="0.25">
      <c r="A482" s="10" t="s">
        <v>20</v>
      </c>
      <c r="B482" s="10">
        <v>307</v>
      </c>
    </row>
    <row r="483" spans="1:2" x14ac:dyDescent="0.25">
      <c r="A483" s="10" t="s">
        <v>20</v>
      </c>
      <c r="B483" s="10">
        <v>160</v>
      </c>
    </row>
    <row r="484" spans="1:2" x14ac:dyDescent="0.25">
      <c r="A484" s="10" t="s">
        <v>20</v>
      </c>
      <c r="B484" s="10">
        <v>1467</v>
      </c>
    </row>
    <row r="485" spans="1:2" x14ac:dyDescent="0.25">
      <c r="A485" s="10" t="s">
        <v>20</v>
      </c>
      <c r="B485" s="10">
        <v>2662</v>
      </c>
    </row>
    <row r="486" spans="1:2" x14ac:dyDescent="0.25">
      <c r="A486" s="10" t="s">
        <v>20</v>
      </c>
      <c r="B486" s="10">
        <v>452</v>
      </c>
    </row>
    <row r="487" spans="1:2" x14ac:dyDescent="0.25">
      <c r="A487" s="10" t="s">
        <v>20</v>
      </c>
      <c r="B487" s="10">
        <v>158</v>
      </c>
    </row>
    <row r="488" spans="1:2" x14ac:dyDescent="0.25">
      <c r="A488" s="10" t="s">
        <v>20</v>
      </c>
      <c r="B488" s="10">
        <v>225</v>
      </c>
    </row>
    <row r="489" spans="1:2" x14ac:dyDescent="0.25">
      <c r="A489" s="10" t="s">
        <v>20</v>
      </c>
      <c r="B489" s="10">
        <v>65</v>
      </c>
    </row>
    <row r="490" spans="1:2" x14ac:dyDescent="0.25">
      <c r="A490" s="10" t="s">
        <v>20</v>
      </c>
      <c r="B490" s="10">
        <v>163</v>
      </c>
    </row>
    <row r="491" spans="1:2" x14ac:dyDescent="0.25">
      <c r="A491" s="10" t="s">
        <v>20</v>
      </c>
      <c r="B491" s="10">
        <v>85</v>
      </c>
    </row>
    <row r="492" spans="1:2" x14ac:dyDescent="0.25">
      <c r="A492" s="10" t="s">
        <v>20</v>
      </c>
      <c r="B492" s="10">
        <v>217</v>
      </c>
    </row>
    <row r="493" spans="1:2" x14ac:dyDescent="0.25">
      <c r="A493" s="10" t="s">
        <v>20</v>
      </c>
      <c r="B493" s="10">
        <v>150</v>
      </c>
    </row>
    <row r="494" spans="1:2" x14ac:dyDescent="0.25">
      <c r="A494" s="10" t="s">
        <v>20</v>
      </c>
      <c r="B494" s="10">
        <v>3272</v>
      </c>
    </row>
    <row r="495" spans="1:2" x14ac:dyDescent="0.25">
      <c r="A495" s="10" t="s">
        <v>20</v>
      </c>
      <c r="B495" s="10">
        <v>300</v>
      </c>
    </row>
    <row r="496" spans="1:2" x14ac:dyDescent="0.25">
      <c r="A496" s="10" t="s">
        <v>20</v>
      </c>
      <c r="B496" s="10">
        <v>126</v>
      </c>
    </row>
    <row r="497" spans="1:2" x14ac:dyDescent="0.25">
      <c r="A497" s="10" t="s">
        <v>20</v>
      </c>
      <c r="B497" s="10">
        <v>2320</v>
      </c>
    </row>
    <row r="498" spans="1:2" x14ac:dyDescent="0.25">
      <c r="A498" s="10" t="s">
        <v>20</v>
      </c>
      <c r="B498" s="10">
        <v>81</v>
      </c>
    </row>
    <row r="499" spans="1:2" x14ac:dyDescent="0.25">
      <c r="A499" s="10" t="s">
        <v>20</v>
      </c>
      <c r="B499" s="10">
        <v>1887</v>
      </c>
    </row>
    <row r="500" spans="1:2" x14ac:dyDescent="0.25">
      <c r="A500" s="10" t="s">
        <v>20</v>
      </c>
      <c r="B500" s="10">
        <v>4358</v>
      </c>
    </row>
    <row r="501" spans="1:2" x14ac:dyDescent="0.25">
      <c r="A501" s="10" t="s">
        <v>20</v>
      </c>
      <c r="B501" s="10">
        <v>53</v>
      </c>
    </row>
    <row r="502" spans="1:2" x14ac:dyDescent="0.25">
      <c r="A502" s="10" t="s">
        <v>20</v>
      </c>
      <c r="B502" s="10">
        <v>2414</v>
      </c>
    </row>
    <row r="503" spans="1:2" x14ac:dyDescent="0.25">
      <c r="A503" s="10" t="s">
        <v>20</v>
      </c>
      <c r="B503" s="10">
        <v>80</v>
      </c>
    </row>
    <row r="504" spans="1:2" x14ac:dyDescent="0.25">
      <c r="A504" s="10" t="s">
        <v>20</v>
      </c>
      <c r="B504" s="10">
        <v>193</v>
      </c>
    </row>
    <row r="505" spans="1:2" x14ac:dyDescent="0.25">
      <c r="A505" s="10" t="s">
        <v>20</v>
      </c>
      <c r="B505" s="10">
        <v>52</v>
      </c>
    </row>
    <row r="506" spans="1:2" x14ac:dyDescent="0.25">
      <c r="A506" s="10" t="s">
        <v>20</v>
      </c>
      <c r="B506" s="10">
        <v>290</v>
      </c>
    </row>
    <row r="507" spans="1:2" x14ac:dyDescent="0.25">
      <c r="A507" s="10" t="s">
        <v>20</v>
      </c>
      <c r="B507" s="10">
        <v>122</v>
      </c>
    </row>
    <row r="508" spans="1:2" x14ac:dyDescent="0.25">
      <c r="A508" s="10" t="s">
        <v>20</v>
      </c>
      <c r="B508" s="10">
        <v>1470</v>
      </c>
    </row>
    <row r="509" spans="1:2" x14ac:dyDescent="0.25">
      <c r="A509" s="10" t="s">
        <v>20</v>
      </c>
      <c r="B509" s="10">
        <v>165</v>
      </c>
    </row>
    <row r="510" spans="1:2" x14ac:dyDescent="0.25">
      <c r="A510" s="10" t="s">
        <v>20</v>
      </c>
      <c r="B510" s="10">
        <v>182</v>
      </c>
    </row>
    <row r="511" spans="1:2" x14ac:dyDescent="0.25">
      <c r="A511" s="10" t="s">
        <v>20</v>
      </c>
      <c r="B511" s="10">
        <v>199</v>
      </c>
    </row>
    <row r="512" spans="1:2" x14ac:dyDescent="0.25">
      <c r="A512" s="10" t="s">
        <v>20</v>
      </c>
      <c r="B512" s="10">
        <v>56</v>
      </c>
    </row>
    <row r="513" spans="1:2" x14ac:dyDescent="0.25">
      <c r="A513" s="10" t="s">
        <v>20</v>
      </c>
      <c r="B513" s="10">
        <v>1460</v>
      </c>
    </row>
    <row r="514" spans="1:2" x14ac:dyDescent="0.25">
      <c r="A514" s="10" t="s">
        <v>20</v>
      </c>
      <c r="B514" s="10">
        <v>123</v>
      </c>
    </row>
    <row r="515" spans="1:2" x14ac:dyDescent="0.25">
      <c r="A515" s="10" t="s">
        <v>20</v>
      </c>
      <c r="B515" s="10">
        <v>159</v>
      </c>
    </row>
    <row r="516" spans="1:2" x14ac:dyDescent="0.25">
      <c r="A516" s="10" t="s">
        <v>20</v>
      </c>
      <c r="B516" s="10">
        <v>110</v>
      </c>
    </row>
    <row r="517" spans="1:2" x14ac:dyDescent="0.25">
      <c r="A517" s="10" t="s">
        <v>20</v>
      </c>
      <c r="B517" s="10">
        <v>236</v>
      </c>
    </row>
    <row r="518" spans="1:2" x14ac:dyDescent="0.25">
      <c r="A518" s="10" t="s">
        <v>20</v>
      </c>
      <c r="B518" s="10">
        <v>191</v>
      </c>
    </row>
    <row r="519" spans="1:2" x14ac:dyDescent="0.25">
      <c r="A519" s="10" t="s">
        <v>20</v>
      </c>
      <c r="B519" s="10">
        <v>3934</v>
      </c>
    </row>
    <row r="520" spans="1:2" x14ac:dyDescent="0.25">
      <c r="A520" s="10" t="s">
        <v>20</v>
      </c>
      <c r="B520" s="10">
        <v>80</v>
      </c>
    </row>
    <row r="521" spans="1:2" x14ac:dyDescent="0.25">
      <c r="A521" s="10" t="s">
        <v>20</v>
      </c>
      <c r="B521" s="10">
        <v>462</v>
      </c>
    </row>
    <row r="522" spans="1:2" x14ac:dyDescent="0.25">
      <c r="A522" s="10" t="s">
        <v>20</v>
      </c>
      <c r="B522" s="10">
        <v>179</v>
      </c>
    </row>
    <row r="523" spans="1:2" x14ac:dyDescent="0.25">
      <c r="A523" s="10" t="s">
        <v>20</v>
      </c>
      <c r="B523" s="10">
        <v>1866</v>
      </c>
    </row>
    <row r="524" spans="1:2" x14ac:dyDescent="0.25">
      <c r="A524" s="10" t="s">
        <v>20</v>
      </c>
      <c r="B524" s="10">
        <v>156</v>
      </c>
    </row>
    <row r="525" spans="1:2" x14ac:dyDescent="0.25">
      <c r="A525" s="10" t="s">
        <v>20</v>
      </c>
      <c r="B525" s="10">
        <v>255</v>
      </c>
    </row>
    <row r="526" spans="1:2" x14ac:dyDescent="0.25">
      <c r="A526" s="10" t="s">
        <v>20</v>
      </c>
      <c r="B526" s="10">
        <v>2261</v>
      </c>
    </row>
    <row r="527" spans="1:2" x14ac:dyDescent="0.25">
      <c r="A527" s="10" t="s">
        <v>20</v>
      </c>
      <c r="B527" s="10">
        <v>40</v>
      </c>
    </row>
    <row r="528" spans="1:2" x14ac:dyDescent="0.25">
      <c r="A528" s="10" t="s">
        <v>20</v>
      </c>
      <c r="B528" s="10">
        <v>2289</v>
      </c>
    </row>
    <row r="529" spans="1:2" x14ac:dyDescent="0.25">
      <c r="A529" s="10" t="s">
        <v>20</v>
      </c>
      <c r="B529" s="10">
        <v>65</v>
      </c>
    </row>
    <row r="530" spans="1:2" x14ac:dyDescent="0.25">
      <c r="A530" s="10" t="s">
        <v>20</v>
      </c>
      <c r="B530" s="10">
        <v>3777</v>
      </c>
    </row>
    <row r="531" spans="1:2" x14ac:dyDescent="0.25">
      <c r="A531" s="10" t="s">
        <v>20</v>
      </c>
      <c r="B531" s="10">
        <v>184</v>
      </c>
    </row>
    <row r="532" spans="1:2" x14ac:dyDescent="0.25">
      <c r="A532" s="10" t="s">
        <v>20</v>
      </c>
      <c r="B532" s="10">
        <v>85</v>
      </c>
    </row>
    <row r="533" spans="1:2" x14ac:dyDescent="0.25">
      <c r="A533" s="10" t="s">
        <v>20</v>
      </c>
      <c r="B533" s="10">
        <v>144</v>
      </c>
    </row>
    <row r="534" spans="1:2" x14ac:dyDescent="0.25">
      <c r="A534" s="10" t="s">
        <v>20</v>
      </c>
      <c r="B534" s="10">
        <v>1902</v>
      </c>
    </row>
    <row r="535" spans="1:2" x14ac:dyDescent="0.25">
      <c r="A535" s="10" t="s">
        <v>20</v>
      </c>
      <c r="B535" s="10">
        <v>105</v>
      </c>
    </row>
    <row r="536" spans="1:2" x14ac:dyDescent="0.25">
      <c r="A536" s="10" t="s">
        <v>20</v>
      </c>
      <c r="B536" s="10">
        <v>132</v>
      </c>
    </row>
    <row r="537" spans="1:2" x14ac:dyDescent="0.25">
      <c r="A537" s="10" t="s">
        <v>20</v>
      </c>
      <c r="B537" s="10">
        <v>96</v>
      </c>
    </row>
    <row r="538" spans="1:2" x14ac:dyDescent="0.25">
      <c r="A538" s="10" t="s">
        <v>20</v>
      </c>
      <c r="B538" s="10">
        <v>114</v>
      </c>
    </row>
    <row r="539" spans="1:2" x14ac:dyDescent="0.25">
      <c r="A539" s="10" t="s">
        <v>20</v>
      </c>
      <c r="B539" s="10">
        <v>203</v>
      </c>
    </row>
    <row r="540" spans="1:2" x14ac:dyDescent="0.25">
      <c r="A540" s="10" t="s">
        <v>20</v>
      </c>
      <c r="B540" s="10">
        <v>1559</v>
      </c>
    </row>
    <row r="541" spans="1:2" x14ac:dyDescent="0.25">
      <c r="A541" s="10" t="s">
        <v>20</v>
      </c>
      <c r="B541" s="10">
        <v>1548</v>
      </c>
    </row>
    <row r="542" spans="1:2" x14ac:dyDescent="0.25">
      <c r="A542" s="10" t="s">
        <v>20</v>
      </c>
      <c r="B542" s="10">
        <v>80</v>
      </c>
    </row>
    <row r="543" spans="1:2" x14ac:dyDescent="0.25">
      <c r="A543" s="10" t="s">
        <v>20</v>
      </c>
      <c r="B543" s="10">
        <v>131</v>
      </c>
    </row>
    <row r="544" spans="1:2" x14ac:dyDescent="0.25">
      <c r="A544" s="10" t="s">
        <v>20</v>
      </c>
      <c r="B544" s="10">
        <v>112</v>
      </c>
    </row>
    <row r="545" spans="1:2" x14ac:dyDescent="0.25">
      <c r="A545" s="10" t="s">
        <v>20</v>
      </c>
      <c r="B545" s="10">
        <v>155</v>
      </c>
    </row>
    <row r="546" spans="1:2" x14ac:dyDescent="0.25">
      <c r="A546" s="10" t="s">
        <v>20</v>
      </c>
      <c r="B546" s="10">
        <v>266</v>
      </c>
    </row>
    <row r="547" spans="1:2" x14ac:dyDescent="0.25">
      <c r="A547" s="10" t="s">
        <v>20</v>
      </c>
      <c r="B547" s="10">
        <v>155</v>
      </c>
    </row>
    <row r="548" spans="1:2" x14ac:dyDescent="0.25">
      <c r="A548" s="10" t="s">
        <v>20</v>
      </c>
      <c r="B548" s="10">
        <v>207</v>
      </c>
    </row>
    <row r="549" spans="1:2" x14ac:dyDescent="0.25">
      <c r="A549" s="10" t="s">
        <v>20</v>
      </c>
      <c r="B549" s="10">
        <v>245</v>
      </c>
    </row>
    <row r="550" spans="1:2" x14ac:dyDescent="0.25">
      <c r="A550" s="10" t="s">
        <v>20</v>
      </c>
      <c r="B550" s="10">
        <v>1573</v>
      </c>
    </row>
    <row r="551" spans="1:2" x14ac:dyDescent="0.25">
      <c r="A551" s="10" t="s">
        <v>20</v>
      </c>
      <c r="B551" s="10">
        <v>114</v>
      </c>
    </row>
    <row r="552" spans="1:2" x14ac:dyDescent="0.25">
      <c r="A552" s="10" t="s">
        <v>20</v>
      </c>
      <c r="B552" s="10">
        <v>93</v>
      </c>
    </row>
    <row r="553" spans="1:2" x14ac:dyDescent="0.25">
      <c r="A553" s="10" t="s">
        <v>20</v>
      </c>
      <c r="B553" s="10">
        <v>1681</v>
      </c>
    </row>
    <row r="554" spans="1:2" x14ac:dyDescent="0.25">
      <c r="A554" s="10" t="s">
        <v>20</v>
      </c>
      <c r="B554" s="10">
        <v>32</v>
      </c>
    </row>
    <row r="555" spans="1:2" x14ac:dyDescent="0.25">
      <c r="A555" s="10" t="s">
        <v>20</v>
      </c>
      <c r="B555" s="10">
        <v>135</v>
      </c>
    </row>
    <row r="556" spans="1:2" x14ac:dyDescent="0.25">
      <c r="A556" s="10" t="s">
        <v>20</v>
      </c>
      <c r="B556" s="10">
        <v>140</v>
      </c>
    </row>
    <row r="557" spans="1:2" x14ac:dyDescent="0.25">
      <c r="A557" s="10" t="s">
        <v>20</v>
      </c>
      <c r="B557" s="10">
        <v>92</v>
      </c>
    </row>
    <row r="558" spans="1:2" x14ac:dyDescent="0.25">
      <c r="A558" s="10" t="s">
        <v>20</v>
      </c>
      <c r="B558" s="10">
        <v>1015</v>
      </c>
    </row>
    <row r="559" spans="1:2" x14ac:dyDescent="0.25">
      <c r="A559" s="10" t="s">
        <v>20</v>
      </c>
      <c r="B559" s="10">
        <v>323</v>
      </c>
    </row>
    <row r="560" spans="1:2" x14ac:dyDescent="0.25">
      <c r="A560" s="10" t="s">
        <v>20</v>
      </c>
      <c r="B560" s="10">
        <v>2326</v>
      </c>
    </row>
    <row r="561" spans="1:2" x14ac:dyDescent="0.25">
      <c r="A561" s="10" t="s">
        <v>20</v>
      </c>
      <c r="B561" s="10">
        <v>381</v>
      </c>
    </row>
    <row r="562" spans="1:2" x14ac:dyDescent="0.25">
      <c r="A562" s="10" t="s">
        <v>20</v>
      </c>
      <c r="B562" s="10">
        <v>480</v>
      </c>
    </row>
    <row r="563" spans="1:2" x14ac:dyDescent="0.25">
      <c r="A563" s="10" t="s">
        <v>20</v>
      </c>
      <c r="B563" s="10">
        <v>226</v>
      </c>
    </row>
    <row r="564" spans="1:2" x14ac:dyDescent="0.25">
      <c r="A564" s="10" t="s">
        <v>20</v>
      </c>
      <c r="B564" s="10">
        <v>241</v>
      </c>
    </row>
    <row r="565" spans="1:2" x14ac:dyDescent="0.25">
      <c r="A565" s="10" t="s">
        <v>20</v>
      </c>
      <c r="B565" s="10">
        <v>132</v>
      </c>
    </row>
    <row r="566" spans="1:2" x14ac:dyDescent="0.25">
      <c r="A566" s="10" t="s">
        <v>20</v>
      </c>
      <c r="B566" s="10">
        <v>2043</v>
      </c>
    </row>
  </sheetData>
  <sortState xmlns:xlrd2="http://schemas.microsoft.com/office/spreadsheetml/2017/richdata2" ref="A2:B566">
    <sortCondition ref="A2:A566"/>
  </sortState>
  <conditionalFormatting sqref="A1:A566 D1:D365"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equal">
      <formula>"failed"</formula>
    </cfRule>
  </conditionalFormatting>
  <conditionalFormatting sqref="A1:A566 D1:D365">
    <cfRule type="cellIs" dxfId="0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(parent category)</vt:lpstr>
      <vt:lpstr>pivot (sub-category)</vt:lpstr>
      <vt:lpstr>pivot (funding status) </vt:lpstr>
      <vt:lpstr>Goal Analysis (New Sheet)</vt:lpstr>
      <vt:lpstr>Crowdfunding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Sunjae youm</cp:lastModifiedBy>
  <dcterms:created xsi:type="dcterms:W3CDTF">2021-09-29T18:52:28Z</dcterms:created>
  <dcterms:modified xsi:type="dcterms:W3CDTF">2024-04-25T23:16:19Z</dcterms:modified>
</cp:coreProperties>
</file>