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E57FBA97-0396-6742-A7F2-F6C420989422}" xr6:coauthVersionLast="47" xr6:coauthVersionMax="47" xr10:uidLastSave="{00000000-0000-0000-0000-000000000000}"/>
  <bookViews>
    <workbookView xWindow="25800" yWindow="500" windowWidth="25800" windowHeight="19640" xr2:uid="{00000000-000D-0000-FFFF-FFFF00000000}"/>
  </bookViews>
  <sheets>
    <sheet name="data" sheetId="1" r:id="rId1"/>
    <sheet name="test" sheetId="10" r:id="rId2"/>
    <sheet name="model_evaluation" sheetId="2" r:id="rId3"/>
    <sheet name="horsepower" sheetId="6" r:id="rId4"/>
    <sheet name="make" sheetId="7" r:id="rId5"/>
    <sheet name="body-style" sheetId="8" r:id="rId6"/>
    <sheet name="wheel-base" sheetId="9" r:id="rId7"/>
  </sheets>
  <definedNames>
    <definedName name="_xlnm._FilterDatabase" localSheetId="0" hidden="1">data!$C$1:$Z$202</definedName>
  </definedNames>
  <calcPr calcId="191028"/>
  <pivotCaches>
    <pivotCache cacheId="2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B3" i="2"/>
  <c r="AB2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B2" i="2" l="1"/>
  <c r="B10" i="9" l="1"/>
  <c r="B9" i="9"/>
  <c r="B8" i="9"/>
  <c r="B7" i="9"/>
  <c r="B6" i="9"/>
  <c r="B4" i="9" a="1"/>
  <c r="B4" i="9" s="1"/>
  <c r="B3" i="9" a="1"/>
  <c r="B3" i="9" s="1"/>
  <c r="B2" i="9"/>
  <c r="B1" i="9"/>
  <c r="B10" i="8"/>
  <c r="B9" i="8"/>
  <c r="B8" i="8"/>
  <c r="B7" i="8"/>
  <c r="B6" i="8"/>
  <c r="B4" i="8" a="1"/>
  <c r="B4" i="8" s="1"/>
  <c r="B3" i="8" a="1"/>
  <c r="B3" i="8" s="1"/>
  <c r="B2" i="8"/>
  <c r="B1" i="8"/>
  <c r="B10" i="7"/>
  <c r="B9" i="7"/>
  <c r="B8" i="7"/>
  <c r="B7" i="7"/>
  <c r="B6" i="7"/>
  <c r="B4" i="7" a="1"/>
  <c r="B4" i="7" s="1"/>
  <c r="B3" i="7" a="1"/>
  <c r="B3" i="7" s="1"/>
  <c r="B2" i="7"/>
  <c r="B1" i="7"/>
  <c r="B10" i="6"/>
  <c r="B9" i="6"/>
  <c r="B8" i="6"/>
  <c r="B7" i="6"/>
  <c r="B6" i="6"/>
  <c r="B4" i="6" a="1"/>
  <c r="B4" i="6" s="1"/>
  <c r="B3" i="6" a="1"/>
  <c r="B3" i="6" s="1"/>
  <c r="B2" i="6"/>
  <c r="B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<sst xmlns="http://schemas.openxmlformats.org/spreadsheetml/2006/main" count="3022" uniqueCount="110">
  <si>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</si>
  <si>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</si>
  <si>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</si>
  <si>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</si>
  <si>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</si>
  <si>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</si>
  <si>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</si>
  <si>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</si>
  <si>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</si>
  <si>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</si>
  <si>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</si>
  <si>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</si>
  <si>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</si>
  <si>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</si>
  <si>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</si>
  <si>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</si>
  <si>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</si>
  <si>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</si>
  <si>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</si>
  <si>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</si>
  <si>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</si>
  <si>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</si>
  <si>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</si>
  <si>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</si>
  <si>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</si>
  <si>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</si>
  <si>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</si>
  <si>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</si>
  <si>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</si>
  <si>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</si>
  <si>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</si>
  <si>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</si>
  <si>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</si>
  <si>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</si>
  <si>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</si>
  <si>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</si>
  <si>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</si>
  <si>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</si>
  <si>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</si>
  <si>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</si>
  <si>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</si>
  <si>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</si>
  <si>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</si>
  <si>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</si>
  <si>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</si>
  <si>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</si>
  <si>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</si>
  <si>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</si>
  <si>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</si>
  <si>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</si>
  <si>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</si>
  <si>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</si>
  <si>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</si>
  <si>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</si>
  <si>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</si>
  <si>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</si>
  <si>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</si>
  <si>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</si>
  <si>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</si>
  <si>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</si>
  <si>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</si>
  <si>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</si>
  <si>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</si>
  <si>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</si>
  <si>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</si>
  <si>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</si>
  <si>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</si>
  <si>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</si>
  <si>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</si>
  <si>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</si>
  <si>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</si>
  <si>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</si>
  <si>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</si>
  <si>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</si>
  <si>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</si>
  <si>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</si>
  <si>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</si>
  <si>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</si>
  <si>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</si>
  <si>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</si>
  <si>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</si>
  <si>
    <t>training</t>
  </si>
  <si>
    <t>test</t>
  </si>
  <si>
    <t>data_split</t>
  </si>
  <si>
    <t>prediction</t>
  </si>
  <si>
    <t>one hundred</t>
  </si>
  <si>
    <t>ninety nine</t>
  </si>
  <si>
    <t>id</t>
  </si>
  <si>
    <t>Horsepower Nr. observations</t>
  </si>
  <si>
    <t>Nr. of empty cells</t>
  </si>
  <si>
    <t>Nr. of numeric values</t>
  </si>
  <si>
    <t>Nr. of text values</t>
  </si>
  <si>
    <t>relative Häufigkeitsverteilung</t>
  </si>
  <si>
    <t>?</t>
  </si>
  <si>
    <t>minimum value</t>
  </si>
  <si>
    <t>maximum value</t>
  </si>
  <si>
    <t>mean</t>
  </si>
  <si>
    <t>median</t>
  </si>
  <si>
    <t>standard deviation</t>
  </si>
  <si>
    <t>Row Labels</t>
  </si>
  <si>
    <t>Grand Total</t>
  </si>
  <si>
    <t>Count of make</t>
  </si>
  <si>
    <t>Count of make2</t>
  </si>
  <si>
    <t>MSE</t>
  </si>
  <si>
    <t>RMSD</t>
  </si>
  <si>
    <t>MAE</t>
  </si>
  <si>
    <t>Count of body-style</t>
  </si>
  <si>
    <t>Count of body-style2</t>
  </si>
  <si>
    <t>Count of wheel-base</t>
  </si>
  <si>
    <t>abs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</si>
</sst>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8EA9DB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bottom style="thin">
          <color rgb="FF8EA9DB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782637</xdr:colOff>
      <xdr:row>28</xdr:row>
      <xdr:rowOff>106360</xdr:rowOff>
    </xdr:from>
    <xdr:to>
      <xdr:col>13</xdr:col>
      <xdr:colOff>482600</xdr:colOff>
      <xdr:row>43</xdr:row>
      <xdr:rowOff>87311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A9D93DE-6CA5-497D-B997-397B77E609F3}"/>
            </a:ext>
          </a:extLst>
        </xdr:cNvPr>
        <xdr:cNvSpPr txBox="1"/>
      </xdr:nvSpPr>
      <xdr:spPr>
        <a:xfrm>
          <a:off x="4910137" y="4729160"/>
          <a:ext cx="6303963" cy="24574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13</xdr:row>
      <xdr:rowOff>38100</xdr:rowOff>
    </xdr:from>
    <xdr:to>
      <xdr:col>14</xdr:col>
      <xdr:colOff>361950</xdr:colOff>
      <xdr:row>28</xdr:row>
      <xdr:rowOff>14288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C07A974-F7DB-4891-9152-F4AB5645EDB3}"/>
            </a:ext>
          </a:extLst>
        </xdr:cNvPr>
        <xdr:cNvSpPr txBox="1"/>
      </xdr:nvSpPr>
      <xdr:spPr>
        <a:xfrm>
          <a:off x="5892800" y="2184400"/>
          <a:ext cx="7004050" cy="245268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12</xdr:row>
      <xdr:rowOff>139700</xdr:rowOff>
    </xdr:from>
    <xdr:to>
      <xdr:col>14</xdr:col>
      <xdr:colOff>203200</xdr:colOff>
      <xdr:row>27</xdr:row>
      <xdr:rowOff>122238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AB83543-2476-4A9B-A152-E5D35140B7D7}"/>
            </a:ext>
          </a:extLst>
        </xdr:cNvPr>
        <xdr:cNvSpPr txBox="1"/>
      </xdr:nvSpPr>
      <xdr:spPr>
        <a:xfrm>
          <a:off x="4692650" y="2120900"/>
          <a:ext cx="7067550" cy="245903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22</xdr:row>
      <xdr:rowOff>14286</xdr:rowOff>
    </xdr:from>
    <xdr:to>
      <xdr:col>11</xdr:col>
      <xdr:colOff>255587</xdr:colOff>
      <xdr:row>36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1BD20F9-34B0-4501-BDED-9FF6133FF579}"/>
            </a:ext>
          </a:extLst>
        </xdr:cNvPr>
        <xdr:cNvSpPr txBox="1"/>
      </xdr:nvSpPr>
      <xdr:spPr>
        <a:xfrm>
          <a:off x="2895600" y="3646486"/>
          <a:ext cx="6440487" cy="24495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Bratschi" refreshedDate="45675.501455902777" createdVersion="8" refreshedVersion="8" minRefreshableVersion="3" recordCount="201" xr:uid="{051D70EE-D990-BC4B-8901-D3200AB2E335}">
  <cacheSource type="worksheet">
    <worksheetSource name="data"/>
  </cacheSource>
  <cacheFields count="27">
    <cacheField name="id" numFmtId="0">
      <sharedItems containsSemiMixedTypes="0" containsString="0" containsNumber="1" containsInteger="1" minValue="1" maxValue="201" count="2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</sharedItems>
    </cacheField>
    <cacheField name="data_split" numFmtId="0">
      <sharedItems count="2">
        <s v="training"/>
        <s v="test"/>
      </sharedItems>
    </cacheField>
    <cacheField name="make" numFmtId="0">
      <sharedItems count="22">
        <s v="saab"/>
        <s v="peugot"/>
        <s v="renault"/>
        <s v="mercury"/>
        <s v="bmw"/>
        <s v="subaru"/>
        <s v="mitsubishi"/>
        <s v="audi"/>
        <s v="nissan"/>
        <s v="plymouth"/>
        <s v="toyota"/>
        <s v="honda"/>
        <s v="volvo"/>
        <s v="mazda"/>
        <s v="jaguar"/>
        <s v="mercedes-benz"/>
        <s v="volkswagen"/>
        <s v="isuzu"/>
        <s v="dodge"/>
        <s v="chevrolet"/>
        <s v="porsche"/>
        <s v="alfa-romero"/>
      </sharedItems>
    </cacheField>
    <cacheField name="fuel-type" numFmtId="0">
      <sharedItems count="2">
        <s v="gas"/>
        <s v="diesel"/>
      </sharedItems>
    </cacheField>
    <cacheField name="aspiration" numFmtId="0">
      <sharedItems count="2">
        <s v="std"/>
        <s v="turbo"/>
      </sharedItems>
    </cacheField>
    <cacheField name="num-of-doors" numFmtId="0">
      <sharedItems containsBlank="1" count="3">
        <s v="four"/>
        <s v="two"/>
        <m/>
      </sharedItems>
    </cacheField>
    <cacheField name="body-style" numFmtId="0">
      <sharedItems count="5">
        <s v="sedan"/>
        <s v="hatchback"/>
        <s v="wagon"/>
        <s v="hardtop"/>
        <s v="convertible"/>
      </sharedItems>
    </cacheField>
    <cacheField name="drive-wheels" numFmtId="0">
      <sharedItems/>
    </cacheField>
    <cacheField name="engine-location" numFmtId="0">
      <sharedItems/>
    </cacheField>
    <cacheField name="wheel-base" numFmtId="0">
      <sharedItems containsMixedTypes="1" containsNumber="1" minValue="86.6" maxValue="120.9" count="54">
        <n v="99.1"/>
        <n v="107.9"/>
        <n v="96.1"/>
        <n v="102.7"/>
        <n v="103.5"/>
        <n v="97.2"/>
        <n v="95.9"/>
        <n v="93.3"/>
        <n v="105.8"/>
        <n v="93.7"/>
        <n v="114.2"/>
        <n v="100.4"/>
        <n v="94.5"/>
        <n v="95.7"/>
        <n v="96.3"/>
        <n v="96.5"/>
        <n v="104.3"/>
        <n v="95.3"/>
        <n v="98.8"/>
        <n v="93.1"/>
        <n v="113"/>
        <n v="112"/>
        <n v="97.3"/>
        <n v="94.3"/>
        <n v="109.1"/>
        <n v="98.4"/>
        <n v="110"/>
        <n v="103.3"/>
        <n v="99.8"/>
        <n v="95.1"/>
        <n v="115.6"/>
        <n v="88.4"/>
        <s v="ninety nine"/>
        <n v="99.4"/>
        <n v="97"/>
        <n v="102"/>
        <n v="104.9"/>
        <n v="93"/>
        <n v="120.9"/>
        <n v="104.5"/>
        <n v="108"/>
        <n v="102.9"/>
        <n v="102.4"/>
        <n v="99.2"/>
        <s v="one hundred"/>
        <n v="86.6"/>
        <n v="96.9"/>
        <n v="88.6"/>
        <n v="101.2"/>
        <n v="96"/>
        <n v="96.6"/>
        <n v="91.3"/>
        <n v="89.5"/>
        <n v="106.7"/>
      </sharedItems>
    </cacheField>
    <cacheField name="length" numFmtId="0">
      <sharedItems containsSemiMixedTypes="0" containsString="0" containsNumber="1" minValue="141.1" maxValue="208.1"/>
    </cacheField>
    <cacheField name="width" numFmtId="0">
      <sharedItems containsSemiMixedTypes="0" containsString="0" containsNumber="1" minValue="60.3" maxValue="72"/>
    </cacheField>
    <cacheField name="height" numFmtId="0">
      <sharedItems containsSemiMixedTypes="0" containsString="0" containsNumber="1" minValue="47.8" maxValue="59.8"/>
    </cacheField>
    <cacheField name="curb-weight" numFmtId="0">
      <sharedItems containsSemiMixedTypes="0" containsString="0" containsNumber="1" containsInteger="1" minValue="1488" maxValue="4066"/>
    </cacheField>
    <cacheField name="engine-type" numFmtId="0">
      <sharedItems/>
    </cacheField>
    <cacheField name="num-of-cylinders" numFmtId="0">
      <sharedItems/>
    </cacheField>
    <cacheField name="engine-size" numFmtId="0">
      <sharedItems containsSemiMixedTypes="0" containsString="0" containsNumber="1" containsInteger="1" minValue="61" maxValue="326"/>
    </cacheField>
    <cacheField name="fuel-system" numFmtId="0">
      <sharedItems/>
    </cacheField>
    <cacheField name="bore" numFmtId="0">
      <sharedItems containsString="0" containsBlank="1" containsNumber="1" minValue="2.54" maxValue="3.94"/>
    </cacheField>
    <cacheField name="stroke" numFmtId="0">
      <sharedItems containsString="0" containsBlank="1" containsNumber="1" minValue="2.0699999999999998" maxValue="4.17"/>
    </cacheField>
    <cacheField name="compression-ratio" numFmtId="0">
      <sharedItems containsSemiMixedTypes="0" containsString="0" containsNumber="1" minValue="7" maxValue="23"/>
    </cacheField>
    <cacheField name="horsepower" numFmtId="0">
      <sharedItems containsString="0" containsBlank="1" containsNumber="1" containsInteger="1" minValue="-145" maxValue="262"/>
    </cacheField>
    <cacheField name="peak-rpm" numFmtId="0">
      <sharedItems containsString="0" containsBlank="1" containsNumber="1" containsInteger="1" minValue="4150" maxValue="6600"/>
    </cacheField>
    <cacheField name="city-mpg" numFmtId="0">
      <sharedItems containsSemiMixedTypes="0" containsString="0" containsNumber="1" containsInteger="1" minValue="13" maxValue="49"/>
    </cacheField>
    <cacheField name="highway-mpg" numFmtId="0">
      <sharedItems containsSemiMixedTypes="0" containsString="0" containsNumber="1" containsInteger="1" minValue="16" maxValue="54"/>
    </cacheField>
    <cacheField name="price" numFmtId="0">
      <sharedItems containsSemiMixedTypes="0" containsString="0" containsNumber="1" containsInteger="1" minValue="5118" maxValue="45400"/>
    </cacheField>
    <cacheField name="prediction" numFmtId="0">
      <sharedItems containsSemiMixedTypes="0" containsString="0" containsNumber="1" minValue="-821.39654099851396" maxValue="41961.0685740502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  <x v="0"/>
    <x v="0"/>
    <x v="0"/>
    <x v="0"/>
    <x v="0"/>
    <s v="fwd"/>
    <s v="front"/>
    <x v="0"/>
    <n v="186.6"/>
    <n v="66.5"/>
    <n v="56.1"/>
    <n v="2758"/>
    <s v="ohc"/>
    <s v="four"/>
    <n v="121"/>
    <s v="mpfi"/>
    <n v="3.54"/>
    <n v="3.07"/>
    <n v="9.3000000000000007"/>
    <n v="110"/>
    <n v="5250"/>
    <n v="21"/>
    <n v="28"/>
    <n v="15510"/>
    <n v="12799.725762594673"/>
  </r>
  <r>
    <x v="1"/>
    <x v="0"/>
    <x v="1"/>
    <x v="0"/>
    <x v="0"/>
    <x v="0"/>
    <x v="0"/>
    <s v="rwd"/>
    <s v="front"/>
    <x v="1"/>
    <n v="186.7"/>
    <n v="68.400000000000006"/>
    <n v="56.7"/>
    <n v="3075"/>
    <s v="l"/>
    <s v="four"/>
    <n v="120"/>
    <s v="mpfi"/>
    <n v="3.46"/>
    <n v="2.19"/>
    <n v="8.4"/>
    <n v="95"/>
    <n v="5000"/>
    <n v="19"/>
    <n v="24"/>
    <n v="15580"/>
    <n v="16179.139677728275"/>
  </r>
  <r>
    <x v="2"/>
    <x v="0"/>
    <x v="2"/>
    <x v="0"/>
    <x v="0"/>
    <x v="1"/>
    <x v="1"/>
    <s v="fwd"/>
    <s v="front"/>
    <x v="2"/>
    <n v="176.8"/>
    <n v="66.599999999999994"/>
    <n v="50.5"/>
    <n v="2460"/>
    <s v="ohc"/>
    <s v="four"/>
    <n v="132"/>
    <s v="mpfi"/>
    <n v="3.46"/>
    <n v="3.9"/>
    <n v="8.6999999999999993"/>
    <m/>
    <m/>
    <n v="23"/>
    <n v="31"/>
    <n v="9895"/>
    <n v="-821.39654099851396"/>
  </r>
  <r>
    <x v="3"/>
    <x v="0"/>
    <x v="3"/>
    <x v="0"/>
    <x v="1"/>
    <x v="1"/>
    <x v="1"/>
    <s v="rwd"/>
    <s v="front"/>
    <x v="3"/>
    <n v="178.4"/>
    <n v="68"/>
    <n v="54.8"/>
    <n v="2910"/>
    <s v="ohc"/>
    <s v="four"/>
    <n v="140"/>
    <s v="mpfi"/>
    <n v="3.78"/>
    <n v="3.12"/>
    <n v="8"/>
    <n v="175"/>
    <n v="5000"/>
    <n v="19"/>
    <n v="24"/>
    <n v="16503"/>
    <n v="18341.838026095822"/>
  </r>
  <r>
    <x v="4"/>
    <x v="0"/>
    <x v="4"/>
    <x v="0"/>
    <x v="0"/>
    <x v="0"/>
    <x v="0"/>
    <s v="rwd"/>
    <s v="front"/>
    <x v="4"/>
    <n v="189"/>
    <n v="66.900000000000006"/>
    <n v="55.7"/>
    <n v="3230"/>
    <s v="ohc"/>
    <s v="six"/>
    <n v="209"/>
    <s v="mpfi"/>
    <n v="3.62"/>
    <n v="3.39"/>
    <n v="8"/>
    <n v="182"/>
    <n v="5400"/>
    <n v="16"/>
    <n v="22"/>
    <n v="30760"/>
    <n v="25589.681316128073"/>
  </r>
  <r>
    <x v="5"/>
    <x v="0"/>
    <x v="5"/>
    <x v="0"/>
    <x v="0"/>
    <x v="0"/>
    <x v="0"/>
    <s v="fwd"/>
    <s v="front"/>
    <x v="5"/>
    <n v="172"/>
    <n v="65.400000000000006"/>
    <n v="52.5"/>
    <n v="2190"/>
    <s v="ohcf"/>
    <s v="four"/>
    <n v="108"/>
    <s v="2bbl"/>
    <n v="3.62"/>
    <n v="2.64"/>
    <n v="9.5"/>
    <n v="82"/>
    <n v="4400"/>
    <n v="28"/>
    <n v="33"/>
    <n v="7775"/>
    <n v="7281.1492227450644"/>
  </r>
  <r>
    <x v="6"/>
    <x v="0"/>
    <x v="6"/>
    <x v="0"/>
    <x v="1"/>
    <x v="1"/>
    <x v="1"/>
    <s v="fwd"/>
    <s v="front"/>
    <x v="6"/>
    <n v="173.2"/>
    <n v="66.3"/>
    <n v="50.2"/>
    <n v="2921"/>
    <s v="ohc"/>
    <s v="four"/>
    <n v="156"/>
    <s v="spdi"/>
    <n v="3.59"/>
    <n v="3.86"/>
    <n v="7"/>
    <n v="145"/>
    <n v="5000"/>
    <n v="19"/>
    <n v="24"/>
    <n v="14869"/>
    <n v="15008.676462709815"/>
  </r>
  <r>
    <x v="7"/>
    <x v="0"/>
    <x v="5"/>
    <x v="0"/>
    <x v="0"/>
    <x v="1"/>
    <x v="1"/>
    <s v="4wd"/>
    <s v="front"/>
    <x v="7"/>
    <n v="157.30000000000001"/>
    <n v="63.8"/>
    <n v="55.7"/>
    <n v="2240"/>
    <s v="ohcf"/>
    <s v="four"/>
    <n v="108"/>
    <s v="2bbl"/>
    <n v="3.62"/>
    <n v="2.64"/>
    <n v="8.6999999999999993"/>
    <n v="73"/>
    <n v="4400"/>
    <n v="26"/>
    <n v="31"/>
    <n v="7603"/>
    <n v="6702.8191086038114"/>
  </r>
  <r>
    <x v="8"/>
    <x v="0"/>
    <x v="7"/>
    <x v="0"/>
    <x v="0"/>
    <x v="0"/>
    <x v="0"/>
    <s v="fwd"/>
    <s v="front"/>
    <x v="8"/>
    <n v="192.7"/>
    <n v="71.400000000000006"/>
    <n v="55.7"/>
    <n v="2844"/>
    <s v="ohc"/>
    <s v="five"/>
    <n v="136"/>
    <s v="mpfi"/>
    <n v="3.19"/>
    <n v="3.4"/>
    <n v="8.5"/>
    <n v="110"/>
    <n v="5500"/>
    <n v="19"/>
    <n v="25"/>
    <n v="17710"/>
    <n v="19402.908554719292"/>
  </r>
  <r>
    <x v="9"/>
    <x v="0"/>
    <x v="0"/>
    <x v="0"/>
    <x v="1"/>
    <x v="1"/>
    <x v="1"/>
    <s v="fwd"/>
    <s v="front"/>
    <x v="0"/>
    <n v="186.6"/>
    <n v="66.5"/>
    <n v="56.1"/>
    <n v="2808"/>
    <s v="dohc"/>
    <s v="four"/>
    <n v="121"/>
    <s v="mpfi"/>
    <n v="3.54"/>
    <n v="3.07"/>
    <n v="9"/>
    <n v="160"/>
    <n v="5500"/>
    <n v="19"/>
    <n v="26"/>
    <n v="18150"/>
    <n v="15005.691460436301"/>
  </r>
  <r>
    <x v="10"/>
    <x v="0"/>
    <x v="6"/>
    <x v="0"/>
    <x v="0"/>
    <x v="1"/>
    <x v="1"/>
    <s v="fwd"/>
    <s v="front"/>
    <x v="9"/>
    <n v="157.30000000000001"/>
    <n v="64.400000000000006"/>
    <n v="50.8"/>
    <n v="2004"/>
    <s v="ohc"/>
    <s v="four"/>
    <n v="92"/>
    <s v="2bbl"/>
    <n v="2.97"/>
    <n v="3.23"/>
    <n v="9.4"/>
    <n v="68"/>
    <n v="5500"/>
    <n v="31"/>
    <n v="38"/>
    <n v="6669"/>
    <n v="7166.1249465005967"/>
  </r>
  <r>
    <x v="11"/>
    <x v="0"/>
    <x v="1"/>
    <x v="1"/>
    <x v="1"/>
    <x v="0"/>
    <x v="2"/>
    <s v="rwd"/>
    <s v="front"/>
    <x v="10"/>
    <n v="198.9"/>
    <n v="68.400000000000006"/>
    <n v="58.7"/>
    <n v="3430"/>
    <s v="l"/>
    <s v="four"/>
    <n v="152"/>
    <s v="idi"/>
    <n v="3.7"/>
    <n v="3.52"/>
    <n v="21"/>
    <n v="95"/>
    <n v="4150"/>
    <n v="25"/>
    <n v="25"/>
    <n v="13860"/>
    <n v="17680.796851217729"/>
  </r>
  <r>
    <x v="12"/>
    <x v="0"/>
    <x v="8"/>
    <x v="0"/>
    <x v="0"/>
    <x v="0"/>
    <x v="0"/>
    <s v="fwd"/>
    <s v="front"/>
    <x v="5"/>
    <n v="173.4"/>
    <n v="65.2"/>
    <n v="54.7"/>
    <n v="2302"/>
    <s v="ohc"/>
    <s v="four"/>
    <n v="120"/>
    <s v="2bbl"/>
    <n v="3.33"/>
    <n v="3.47"/>
    <n v="8.5"/>
    <n v="97"/>
    <n v="5200"/>
    <n v="27"/>
    <n v="34"/>
    <n v="9549"/>
    <n v="11015.147595322193"/>
  </r>
  <r>
    <x v="13"/>
    <x v="0"/>
    <x v="9"/>
    <x v="0"/>
    <x v="0"/>
    <x v="0"/>
    <x v="0"/>
    <s v="fwd"/>
    <s v="front"/>
    <x v="9"/>
    <n v="167.3"/>
    <n v="63.8"/>
    <n v="50.8"/>
    <n v="2191"/>
    <s v="ohc"/>
    <s v="four"/>
    <n v="98"/>
    <s v="2bbl"/>
    <n v="2.97"/>
    <n v="3.23"/>
    <n v="9.4"/>
    <n v="68"/>
    <n v="5500"/>
    <n v="31"/>
    <n v="38"/>
    <n v="7609"/>
    <n v="6881.0970555328786"/>
  </r>
  <r>
    <x v="14"/>
    <x v="0"/>
    <x v="8"/>
    <x v="0"/>
    <x v="0"/>
    <x v="0"/>
    <x v="2"/>
    <s v="fwd"/>
    <s v="front"/>
    <x v="11"/>
    <n v="184.6"/>
    <n v="66.5"/>
    <n v="56.1"/>
    <n v="3296"/>
    <s v="ohcv"/>
    <s v="six"/>
    <n v="181"/>
    <s v="mpfi"/>
    <n v="3.43"/>
    <n v="3.27"/>
    <n v="9"/>
    <n v="152"/>
    <n v="5200"/>
    <n v="17"/>
    <n v="22"/>
    <n v="14399"/>
    <n v="21149.720056406361"/>
  </r>
  <r>
    <x v="15"/>
    <x v="0"/>
    <x v="8"/>
    <x v="0"/>
    <x v="0"/>
    <x v="1"/>
    <x v="1"/>
    <s v="fwd"/>
    <s v="front"/>
    <x v="12"/>
    <n v="165.6"/>
    <n v="63.8"/>
    <n v="53.3"/>
    <n v="2028"/>
    <s v="ohc"/>
    <s v="four"/>
    <n v="97"/>
    <s v="2bbl"/>
    <n v="3.15"/>
    <n v="3.29"/>
    <n v="9.4"/>
    <n v="69"/>
    <n v="5200"/>
    <n v="31"/>
    <n v="37"/>
    <n v="7799"/>
    <n v="6226.9784795449532"/>
  </r>
  <r>
    <x v="16"/>
    <x v="0"/>
    <x v="10"/>
    <x v="0"/>
    <x v="0"/>
    <x v="0"/>
    <x v="2"/>
    <s v="4wd"/>
    <s v="front"/>
    <x v="13"/>
    <n v="169.7"/>
    <n v="63.6"/>
    <n v="59.1"/>
    <n v="2290"/>
    <s v="ohc"/>
    <s v="four"/>
    <n v="92"/>
    <s v="2bbl"/>
    <n v="3.05"/>
    <n v="3.03"/>
    <n v="9"/>
    <n v="62"/>
    <n v="4800"/>
    <n v="27"/>
    <n v="32"/>
    <n v="7898"/>
    <n v="6159.2070800081647"/>
  </r>
  <r>
    <x v="17"/>
    <x v="0"/>
    <x v="6"/>
    <x v="0"/>
    <x v="1"/>
    <x v="0"/>
    <x v="0"/>
    <s v="fwd"/>
    <s v="front"/>
    <x v="14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  <n v="10587.844795126279"/>
  </r>
  <r>
    <x v="18"/>
    <x v="0"/>
    <x v="11"/>
    <x v="0"/>
    <x v="0"/>
    <x v="1"/>
    <x v="1"/>
    <s v="fwd"/>
    <s v="front"/>
    <x v="15"/>
    <n v="167.5"/>
    <n v="65.2"/>
    <n v="53.3"/>
    <n v="2236"/>
    <s v="ohc"/>
    <s v="four"/>
    <n v="110"/>
    <s v="1bbl"/>
    <n v="3.15"/>
    <n v="3.58"/>
    <n v="9"/>
    <n v="86"/>
    <n v="5800"/>
    <n v="27"/>
    <n v="33"/>
    <n v="7895"/>
    <n v="10366.679029348808"/>
  </r>
  <r>
    <x v="19"/>
    <x v="0"/>
    <x v="12"/>
    <x v="0"/>
    <x v="0"/>
    <x v="0"/>
    <x v="0"/>
    <s v="rwd"/>
    <s v="front"/>
    <x v="16"/>
    <n v="188.8"/>
    <n v="67.2"/>
    <n v="56.2"/>
    <n v="2935"/>
    <s v="ohc"/>
    <s v="four"/>
    <n v="141"/>
    <s v="mpfi"/>
    <n v="3.78"/>
    <n v="3.15"/>
    <n v="9.5"/>
    <n v="114"/>
    <n v="5400"/>
    <n v="24"/>
    <n v="28"/>
    <n v="15985"/>
    <n v="16272.596327408901"/>
  </r>
  <r>
    <x v="20"/>
    <x v="0"/>
    <x v="1"/>
    <x v="0"/>
    <x v="0"/>
    <x v="0"/>
    <x v="2"/>
    <s v="rwd"/>
    <s v="front"/>
    <x v="10"/>
    <n v="198.9"/>
    <n v="68.400000000000006"/>
    <n v="56.7"/>
    <n v="3285"/>
    <s v="l"/>
    <s v="four"/>
    <n v="120"/>
    <s v="mpfi"/>
    <n v="3.46"/>
    <n v="2.19"/>
    <n v="8.4"/>
    <n v="95"/>
    <n v="5000"/>
    <n v="19"/>
    <n v="24"/>
    <n v="16695"/>
    <n v="17034.069751367566"/>
  </r>
  <r>
    <x v="21"/>
    <x v="0"/>
    <x v="7"/>
    <x v="0"/>
    <x v="0"/>
    <x v="0"/>
    <x v="2"/>
    <s v="fwd"/>
    <s v="front"/>
    <x v="8"/>
    <n v="192.7"/>
    <n v="71.400000000000006"/>
    <n v="55.7"/>
    <n v="2954"/>
    <s v="ohc"/>
    <s v="five"/>
    <n v="136"/>
    <s v="mpfi"/>
    <n v="3.19"/>
    <n v="3.4"/>
    <n v="8.5"/>
    <n v="110"/>
    <n v="5500"/>
    <n v="19"/>
    <n v="25"/>
    <n v="18920"/>
    <n v="19666.547635242256"/>
  </r>
  <r>
    <x v="22"/>
    <x v="0"/>
    <x v="0"/>
    <x v="0"/>
    <x v="0"/>
    <x v="1"/>
    <x v="1"/>
    <s v="fwd"/>
    <s v="front"/>
    <x v="0"/>
    <n v="186.6"/>
    <n v="66.5"/>
    <n v="56.1"/>
    <n v="2707"/>
    <s v="ohc"/>
    <s v="four"/>
    <n v="121"/>
    <s v="mpfi"/>
    <n v="2.54"/>
    <n v="2.0699999999999998"/>
    <n v="9.3000000000000007"/>
    <n v="110"/>
    <n v="5250"/>
    <n v="21"/>
    <n v="28"/>
    <n v="15040"/>
    <n v="15074.588458206043"/>
  </r>
  <r>
    <x v="23"/>
    <x v="0"/>
    <x v="11"/>
    <x v="0"/>
    <x v="0"/>
    <x v="1"/>
    <x v="0"/>
    <s v="fwd"/>
    <s v="front"/>
    <x v="15"/>
    <n v="169.1"/>
    <n v="66"/>
    <n v="51"/>
    <n v="2293"/>
    <s v="ohc"/>
    <s v="four"/>
    <n v="110"/>
    <s v="2bbl"/>
    <n v="3.15"/>
    <n v="3.58"/>
    <n v="9.1"/>
    <n v="100"/>
    <n v="5500"/>
    <n v="25"/>
    <n v="31"/>
    <n v="10345"/>
    <n v="10284.603458310185"/>
  </r>
  <r>
    <x v="24"/>
    <x v="0"/>
    <x v="13"/>
    <x v="0"/>
    <x v="0"/>
    <x v="1"/>
    <x v="1"/>
    <s v="rwd"/>
    <s v="front"/>
    <x v="17"/>
    <n v="169"/>
    <n v="65.7"/>
    <n v="49.6"/>
    <n v="2380"/>
    <s v="rotor"/>
    <s v="two"/>
    <n v="70"/>
    <s v="4bbl"/>
    <m/>
    <m/>
    <n v="9.4"/>
    <n v="101"/>
    <n v="6000"/>
    <n v="17"/>
    <n v="23"/>
    <n v="10945"/>
    <n v="13546.665147552681"/>
  </r>
  <r>
    <x v="25"/>
    <x v="0"/>
    <x v="13"/>
    <x v="0"/>
    <x v="0"/>
    <x v="0"/>
    <x v="0"/>
    <s v="fwd"/>
    <s v="front"/>
    <x v="18"/>
    <n v="177.8"/>
    <n v="66.5"/>
    <n v="55.5"/>
    <n v="2410"/>
    <s v="ohc"/>
    <s v="four"/>
    <n v="122"/>
    <s v="2bbl"/>
    <n v="3.39"/>
    <n v="3.39"/>
    <n v="8.6"/>
    <n v="84"/>
    <n v="4800"/>
    <n v="26"/>
    <n v="32"/>
    <n v="8495"/>
    <n v="11098.01304292309"/>
  </r>
  <r>
    <x v="26"/>
    <x v="0"/>
    <x v="13"/>
    <x v="0"/>
    <x v="0"/>
    <x v="0"/>
    <x v="0"/>
    <s v="fwd"/>
    <s v="front"/>
    <x v="19"/>
    <n v="166.8"/>
    <n v="64.2"/>
    <n v="54.1"/>
    <n v="1945"/>
    <s v="ohc"/>
    <s v="four"/>
    <n v="91"/>
    <s v="2bbl"/>
    <n v="3.03"/>
    <n v="3.15"/>
    <n v="9"/>
    <n v="68"/>
    <n v="5000"/>
    <n v="31"/>
    <n v="38"/>
    <n v="6695"/>
    <n v="5700.9200970371003"/>
  </r>
  <r>
    <x v="27"/>
    <x v="0"/>
    <x v="12"/>
    <x v="0"/>
    <x v="1"/>
    <x v="0"/>
    <x v="0"/>
    <s v="rwd"/>
    <s v="front"/>
    <x v="16"/>
    <n v="188.8"/>
    <n v="67.2"/>
    <n v="56.2"/>
    <n v="3045"/>
    <s v="ohc"/>
    <s v="four"/>
    <n v="130"/>
    <s v="mpfi"/>
    <n v="3.62"/>
    <n v="3.15"/>
    <n v="7.5"/>
    <n v="162"/>
    <n v="5100"/>
    <n v="17"/>
    <n v="22"/>
    <n v="18420"/>
    <n v="16455.295144730808"/>
  </r>
  <r>
    <x v="28"/>
    <x v="0"/>
    <x v="14"/>
    <x v="0"/>
    <x v="0"/>
    <x v="0"/>
    <x v="0"/>
    <s v="rwd"/>
    <s v="front"/>
    <x v="20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5550"/>
    <n v="32567.902826178197"/>
  </r>
  <r>
    <x v="29"/>
    <x v="0"/>
    <x v="12"/>
    <x v="0"/>
    <x v="1"/>
    <x v="0"/>
    <x v="2"/>
    <s v="rwd"/>
    <s v="front"/>
    <x v="16"/>
    <n v="188.8"/>
    <n v="67.2"/>
    <n v="57.5"/>
    <n v="3157"/>
    <s v="ohc"/>
    <s v="four"/>
    <n v="130"/>
    <s v="mpfi"/>
    <n v="3.62"/>
    <n v="3.15"/>
    <n v="7.5"/>
    <n v="162"/>
    <n v="5100"/>
    <n v="17"/>
    <n v="22"/>
    <n v="18950"/>
    <n v="17020.757504924284"/>
  </r>
  <r>
    <x v="30"/>
    <x v="0"/>
    <x v="15"/>
    <x v="0"/>
    <x v="0"/>
    <x v="1"/>
    <x v="3"/>
    <s v="rwd"/>
    <s v="front"/>
    <x v="21"/>
    <n v="199.2"/>
    <n v="72"/>
    <n v="55.4"/>
    <n v="3715"/>
    <s v="ohcv"/>
    <s v="eight"/>
    <n v="304"/>
    <s v="mpfi"/>
    <n v="3.8"/>
    <n v="3.35"/>
    <n v="8"/>
    <n v="184"/>
    <n v="4500"/>
    <n v="14"/>
    <n v="16"/>
    <n v="45400"/>
    <n v="38376.572879520376"/>
  </r>
  <r>
    <x v="31"/>
    <x v="0"/>
    <x v="16"/>
    <x v="1"/>
    <x v="0"/>
    <x v="1"/>
    <x v="0"/>
    <s v="fwd"/>
    <s v="front"/>
    <x v="22"/>
    <n v="171.7"/>
    <n v="65.5"/>
    <n v="55.7"/>
    <n v="2261"/>
    <s v="ohc"/>
    <s v="four"/>
    <n v="97"/>
    <s v="idi"/>
    <n v="3.01"/>
    <n v="3.4"/>
    <n v="23"/>
    <n v="52"/>
    <n v="4800"/>
    <n v="37"/>
    <n v="46"/>
    <n v="7775"/>
    <n v="9340.6611326710663"/>
  </r>
  <r>
    <x v="32"/>
    <x v="0"/>
    <x v="8"/>
    <x v="0"/>
    <x v="0"/>
    <x v="0"/>
    <x v="0"/>
    <s v="fwd"/>
    <s v="front"/>
    <x v="11"/>
    <n v="181.7"/>
    <n v="66.5"/>
    <n v="55.1"/>
    <n v="3095"/>
    <s v="ohcv"/>
    <s v="six"/>
    <n v="181"/>
    <s v="mpfi"/>
    <n v="3.43"/>
    <n v="3.27"/>
    <n v="9"/>
    <n v="152"/>
    <n v="5200"/>
    <n v="17"/>
    <n v="22"/>
    <n v="13499"/>
    <n v="20691.958810149335"/>
  </r>
  <r>
    <x v="33"/>
    <x v="0"/>
    <x v="17"/>
    <x v="0"/>
    <x v="0"/>
    <x v="0"/>
    <x v="0"/>
    <s v="rwd"/>
    <s v="front"/>
    <x v="23"/>
    <n v="170.7"/>
    <n v="61.8"/>
    <n v="53.5"/>
    <n v="2337"/>
    <s v="ohc"/>
    <s v="four"/>
    <n v="111"/>
    <s v="2bbl"/>
    <n v="3.31"/>
    <n v="3.23"/>
    <n v="8.5"/>
    <n v="78"/>
    <n v="4800"/>
    <n v="24"/>
    <n v="29"/>
    <n v="6785"/>
    <n v="4803.0487915926751"/>
  </r>
  <r>
    <x v="34"/>
    <x v="0"/>
    <x v="13"/>
    <x v="0"/>
    <x v="0"/>
    <x v="0"/>
    <x v="0"/>
    <s v="fwd"/>
    <s v="front"/>
    <x v="19"/>
    <n v="166.8"/>
    <n v="64.2"/>
    <n v="54.1"/>
    <n v="1950"/>
    <s v="ohc"/>
    <s v="four"/>
    <n v="91"/>
    <s v="2bbl"/>
    <n v="3.08"/>
    <n v="3.15"/>
    <n v="9"/>
    <n v="68"/>
    <n v="5000"/>
    <n v="31"/>
    <n v="38"/>
    <n v="7395"/>
    <n v="5637.1162717043535"/>
  </r>
  <r>
    <x v="35"/>
    <x v="0"/>
    <x v="8"/>
    <x v="0"/>
    <x v="0"/>
    <x v="0"/>
    <x v="2"/>
    <s v="fwd"/>
    <s v="front"/>
    <x v="12"/>
    <n v="170.2"/>
    <n v="63.8"/>
    <n v="53.5"/>
    <n v="2024"/>
    <s v="ohc"/>
    <s v="four"/>
    <n v="97"/>
    <s v="2bbl"/>
    <n v="3.15"/>
    <n v="3.29"/>
    <n v="9.4"/>
    <n v="69"/>
    <n v="5200"/>
    <n v="31"/>
    <n v="37"/>
    <n v="7349"/>
    <n v="5862.6287626018484"/>
  </r>
  <r>
    <x v="36"/>
    <x v="0"/>
    <x v="13"/>
    <x v="0"/>
    <x v="0"/>
    <x v="1"/>
    <x v="1"/>
    <s v="fwd"/>
    <s v="front"/>
    <x v="19"/>
    <n v="159.1"/>
    <n v="64.2"/>
    <n v="54.1"/>
    <n v="1905"/>
    <s v="ohc"/>
    <s v="four"/>
    <n v="91"/>
    <s v="2bbl"/>
    <n v="3.03"/>
    <n v="3.15"/>
    <n v="9"/>
    <n v="68"/>
    <n v="5000"/>
    <n v="31"/>
    <n v="38"/>
    <n v="6795"/>
    <n v="6275.3861227120706"/>
  </r>
  <r>
    <x v="37"/>
    <x v="0"/>
    <x v="0"/>
    <x v="0"/>
    <x v="1"/>
    <x v="0"/>
    <x v="0"/>
    <s v="fwd"/>
    <s v="front"/>
    <x v="0"/>
    <n v="186.6"/>
    <n v="66.5"/>
    <n v="56.1"/>
    <n v="2847"/>
    <s v="dohc"/>
    <s v="four"/>
    <n v="121"/>
    <s v="mpfi"/>
    <n v="3.54"/>
    <n v="3.07"/>
    <n v="9"/>
    <n v="160"/>
    <n v="5500"/>
    <n v="19"/>
    <n v="26"/>
    <n v="18620"/>
    <n v="15099.163498076261"/>
  </r>
  <r>
    <x v="38"/>
    <x v="0"/>
    <x v="12"/>
    <x v="0"/>
    <x v="0"/>
    <x v="0"/>
    <x v="0"/>
    <s v="rwd"/>
    <s v="front"/>
    <x v="24"/>
    <n v="188.8"/>
    <n v="68.900000000000006"/>
    <n v="55.5"/>
    <n v="2952"/>
    <s v="ohc"/>
    <s v="four"/>
    <n v="141"/>
    <s v="mpfi"/>
    <n v="3.78"/>
    <n v="3.15"/>
    <n v="9.5"/>
    <n v="114"/>
    <n v="5400"/>
    <n v="23"/>
    <n v="28"/>
    <n v="16845"/>
    <n v="18732.94174898864"/>
  </r>
  <r>
    <x v="39"/>
    <x v="0"/>
    <x v="6"/>
    <x v="0"/>
    <x v="1"/>
    <x v="1"/>
    <x v="1"/>
    <s v="fwd"/>
    <s v="front"/>
    <x v="6"/>
    <n v="173.2"/>
    <n v="66.3"/>
    <n v="50.2"/>
    <n v="2833"/>
    <s v="ohc"/>
    <s v="four"/>
    <n v="156"/>
    <s v="spdi"/>
    <n v="3.58"/>
    <n v="3.86"/>
    <n v="7"/>
    <n v="145"/>
    <n v="5000"/>
    <n v="19"/>
    <n v="24"/>
    <n v="12629"/>
    <n v="14812.922682271839"/>
  </r>
  <r>
    <x v="40"/>
    <x v="0"/>
    <x v="12"/>
    <x v="0"/>
    <x v="0"/>
    <x v="0"/>
    <x v="2"/>
    <s v="rwd"/>
    <s v="front"/>
    <x v="16"/>
    <n v="188.8"/>
    <n v="67.2"/>
    <n v="57.5"/>
    <n v="3042"/>
    <s v="ohc"/>
    <s v="four"/>
    <n v="141"/>
    <s v="mpfi"/>
    <n v="3.78"/>
    <n v="3.15"/>
    <n v="9.5"/>
    <n v="114"/>
    <n v="5400"/>
    <n v="24"/>
    <n v="28"/>
    <n v="16515"/>
    <n v="16826.075093033156"/>
  </r>
  <r>
    <x v="41"/>
    <x v="0"/>
    <x v="10"/>
    <x v="0"/>
    <x v="0"/>
    <x v="1"/>
    <x v="4"/>
    <s v="rwd"/>
    <s v="front"/>
    <x v="25"/>
    <n v="176.2"/>
    <n v="65.599999999999994"/>
    <n v="53"/>
    <n v="2975"/>
    <s v="ohc"/>
    <s v="four"/>
    <n v="146"/>
    <s v="mpfi"/>
    <n v="3.62"/>
    <n v="3.5"/>
    <n v="9.3000000000000007"/>
    <n v="116"/>
    <n v="4800"/>
    <n v="24"/>
    <n v="30"/>
    <n v="17669"/>
    <n v="14222.9990014902"/>
  </r>
  <r>
    <x v="42"/>
    <x v="0"/>
    <x v="6"/>
    <x v="0"/>
    <x v="0"/>
    <x v="1"/>
    <x v="1"/>
    <s v="fwd"/>
    <s v="front"/>
    <x v="9"/>
    <n v="157.30000000000001"/>
    <n v="64.400000000000006"/>
    <n v="50.8"/>
    <n v="1944"/>
    <s v="ohc"/>
    <s v="four"/>
    <n v="92"/>
    <s v="2bbl"/>
    <n v="2.97"/>
    <n v="3.23"/>
    <n v="9.4"/>
    <n v="68"/>
    <n v="5500"/>
    <n v="31"/>
    <n v="38"/>
    <n v="6189"/>
    <n v="7022.3218116698881"/>
  </r>
  <r>
    <x v="43"/>
    <x v="0"/>
    <x v="13"/>
    <x v="0"/>
    <x v="0"/>
    <x v="1"/>
    <x v="1"/>
    <s v="fwd"/>
    <s v="front"/>
    <x v="19"/>
    <n v="159.1"/>
    <n v="64.2"/>
    <n v="54.1"/>
    <n v="1900"/>
    <s v="ohc"/>
    <s v="four"/>
    <n v="91"/>
    <s v="2bbl"/>
    <n v="3.03"/>
    <n v="3.15"/>
    <n v="9"/>
    <n v="68"/>
    <n v="5000"/>
    <n v="31"/>
    <n v="38"/>
    <n v="6095"/>
    <n v="6263.4025281428458"/>
  </r>
  <r>
    <x v="44"/>
    <x v="0"/>
    <x v="15"/>
    <x v="1"/>
    <x v="1"/>
    <x v="0"/>
    <x v="0"/>
    <s v="rwd"/>
    <s v="front"/>
    <x v="26"/>
    <n v="190.9"/>
    <n v="70.3"/>
    <n v="56.5"/>
    <n v="3515"/>
    <s v="ohc"/>
    <s v="five"/>
    <n v="183"/>
    <s v="idi"/>
    <n v="3.58"/>
    <n v="3.64"/>
    <n v="21.5"/>
    <n v="123"/>
    <n v="4350"/>
    <n v="22"/>
    <n v="25"/>
    <n v="25552"/>
    <n v="23754.254015462873"/>
  </r>
  <r>
    <x v="45"/>
    <x v="0"/>
    <x v="6"/>
    <x v="0"/>
    <x v="1"/>
    <x v="1"/>
    <x v="1"/>
    <s v="fwd"/>
    <s v="front"/>
    <x v="14"/>
    <n v="173"/>
    <n v="65.400000000000006"/>
    <n v="49.4"/>
    <n v="2370"/>
    <s v="ohc"/>
    <s v="four"/>
    <n v="110"/>
    <s v="spdi"/>
    <n v="3.17"/>
    <n v="3.46"/>
    <n v="7.5"/>
    <n v="116"/>
    <n v="5500"/>
    <n v="23"/>
    <n v="30"/>
    <n v="9959"/>
    <n v="9953.853305639117"/>
  </r>
  <r>
    <x v="46"/>
    <x v="0"/>
    <x v="18"/>
    <x v="0"/>
    <x v="0"/>
    <x v="0"/>
    <x v="0"/>
    <s v="fwd"/>
    <s v="front"/>
    <x v="9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7609"/>
    <n v="6410.0067567379519"/>
  </r>
  <r>
    <x v="47"/>
    <x v="0"/>
    <x v="9"/>
    <x v="0"/>
    <x v="0"/>
    <x v="0"/>
    <x v="2"/>
    <s v="fwd"/>
    <s v="front"/>
    <x v="27"/>
    <n v="174.6"/>
    <n v="64.599999999999994"/>
    <n v="59.8"/>
    <n v="2535"/>
    <s v="ohc"/>
    <s v="four"/>
    <n v="122"/>
    <s v="2bbl"/>
    <n v="3.35"/>
    <n v="3.46"/>
    <n v="8.5"/>
    <n v="88"/>
    <n v="5000"/>
    <n v="24"/>
    <n v="30"/>
    <n v="8921"/>
    <n v="12436.911026967304"/>
  </r>
  <r>
    <x v="48"/>
    <x v="0"/>
    <x v="9"/>
    <x v="0"/>
    <x v="1"/>
    <x v="1"/>
    <x v="1"/>
    <s v="rwd"/>
    <s v="front"/>
    <x v="6"/>
    <n v="173.2"/>
    <n v="66.3"/>
    <n v="50.2"/>
    <n v="2818"/>
    <s v="ohc"/>
    <s v="four"/>
    <n v="156"/>
    <s v="spdi"/>
    <n v="3.59"/>
    <n v="3.86"/>
    <n v="7"/>
    <n v="-145"/>
    <n v="5000"/>
    <n v="19"/>
    <n v="24"/>
    <n v="12764"/>
    <n v="14761.81441458377"/>
  </r>
  <r>
    <x v="49"/>
    <x v="0"/>
    <x v="16"/>
    <x v="0"/>
    <x v="0"/>
    <x v="0"/>
    <x v="0"/>
    <s v="fwd"/>
    <s v="front"/>
    <x v="22"/>
    <n v="171.7"/>
    <n v="65.5"/>
    <n v="55.7"/>
    <n v="2300"/>
    <s v="ohc"/>
    <s v="four"/>
    <n v="109"/>
    <s v="mpfi"/>
    <n v="3.19"/>
    <n v="3.4"/>
    <n v="10"/>
    <n v="100"/>
    <n v="5500"/>
    <n v="26"/>
    <n v="32"/>
    <n v="9995"/>
    <n v="11060.038483683242"/>
  </r>
  <r>
    <x v="50"/>
    <x v="0"/>
    <x v="7"/>
    <x v="0"/>
    <x v="0"/>
    <x v="0"/>
    <x v="0"/>
    <s v="fwd"/>
    <s v="front"/>
    <x v="28"/>
    <n v="176.6"/>
    <n v="66.2"/>
    <n v="54.3"/>
    <n v="2337"/>
    <s v="ohc"/>
    <s v="four"/>
    <n v="109"/>
    <s v="mpfi"/>
    <n v="3.19"/>
    <n v="3.4"/>
    <n v="10"/>
    <n v="102"/>
    <n v="5500"/>
    <n v="24"/>
    <n v="30"/>
    <n v="13950"/>
    <n v="11370.756174177623"/>
  </r>
  <r>
    <x v="51"/>
    <x v="0"/>
    <x v="16"/>
    <x v="0"/>
    <x v="0"/>
    <x v="0"/>
    <x v="0"/>
    <s v="fwd"/>
    <s v="front"/>
    <x v="11"/>
    <n v="180.2"/>
    <n v="66.900000000000006"/>
    <n v="55.1"/>
    <n v="2661"/>
    <s v="ohc"/>
    <s v="five"/>
    <n v="136"/>
    <s v="mpfi"/>
    <n v="3.19"/>
    <n v="3.4"/>
    <n v="8.5"/>
    <n v="110"/>
    <n v="5500"/>
    <n v="19"/>
    <n v="24"/>
    <n v="13295"/>
    <n v="14891.608933113677"/>
  </r>
  <r>
    <x v="52"/>
    <x v="0"/>
    <x v="8"/>
    <x v="0"/>
    <x v="0"/>
    <x v="1"/>
    <x v="3"/>
    <s v="fwd"/>
    <s v="front"/>
    <x v="29"/>
    <n v="162.4"/>
    <n v="63.8"/>
    <n v="53.3"/>
    <n v="2008"/>
    <s v="ohc"/>
    <s v="four"/>
    <n v="97"/>
    <s v="2bbl"/>
    <n v="3.15"/>
    <n v="3.29"/>
    <n v="9.4"/>
    <n v="69"/>
    <n v="5200"/>
    <n v="31"/>
    <n v="37"/>
    <n v="8249"/>
    <n v="6592.2636449837419"/>
  </r>
  <r>
    <x v="53"/>
    <x v="0"/>
    <x v="13"/>
    <x v="0"/>
    <x v="0"/>
    <x v="1"/>
    <x v="1"/>
    <s v="rwd"/>
    <s v="front"/>
    <x v="17"/>
    <n v="169"/>
    <n v="65.7"/>
    <n v="49.6"/>
    <n v="2500"/>
    <s v="rotor"/>
    <s v="two"/>
    <n v="80"/>
    <s v="mpfi"/>
    <m/>
    <m/>
    <n v="9.4"/>
    <n v="135"/>
    <n v="6000"/>
    <n v="16"/>
    <n v="23"/>
    <n v="15645"/>
    <n v="16305.139436122627"/>
  </r>
  <r>
    <x v="54"/>
    <x v="0"/>
    <x v="15"/>
    <x v="0"/>
    <x v="0"/>
    <x v="0"/>
    <x v="0"/>
    <s v="rwd"/>
    <s v="front"/>
    <x v="30"/>
    <n v="202.6"/>
    <n v="71.7"/>
    <n v="56.5"/>
    <n v="3740"/>
    <s v="ohcv"/>
    <s v="eight"/>
    <n v="234"/>
    <s v="mpfi"/>
    <n v="3.46"/>
    <n v="3.1"/>
    <n v="8.3000000000000007"/>
    <n v="155"/>
    <n v="4750"/>
    <n v="16"/>
    <n v="18"/>
    <n v="34184"/>
    <n v="32135.26015127969"/>
  </r>
  <r>
    <x v="55"/>
    <x v="0"/>
    <x v="10"/>
    <x v="0"/>
    <x v="0"/>
    <x v="0"/>
    <x v="0"/>
    <s v="fwd"/>
    <s v="front"/>
    <x v="13"/>
    <n v="166.3"/>
    <n v="64.400000000000006"/>
    <n v="53"/>
    <n v="2094"/>
    <s v="ohc"/>
    <s v="four"/>
    <n v="98"/>
    <s v="2bbl"/>
    <n v="3.19"/>
    <n v="3.03"/>
    <n v="9"/>
    <n v="70"/>
    <n v="4800"/>
    <n v="38"/>
    <n v="47"/>
    <n v="7738"/>
    <n v="8224.8219303005208"/>
  </r>
  <r>
    <x v="56"/>
    <x v="0"/>
    <x v="10"/>
    <x v="0"/>
    <x v="0"/>
    <x v="1"/>
    <x v="0"/>
    <s v="rwd"/>
    <s v="front"/>
    <x v="12"/>
    <n v="168.7"/>
    <n v="64"/>
    <n v="52.6"/>
    <n v="2265"/>
    <s v="dohc"/>
    <s v="four"/>
    <n v="98"/>
    <s v="mpfi"/>
    <n v="3.24"/>
    <n v="3.08"/>
    <n v="9.4"/>
    <n v="112"/>
    <n v="6600"/>
    <n v="26"/>
    <n v="29"/>
    <n v="9298"/>
    <n v="9250.5742702383941"/>
  </r>
  <r>
    <x v="57"/>
    <x v="0"/>
    <x v="6"/>
    <x v="0"/>
    <x v="1"/>
    <x v="1"/>
    <x v="1"/>
    <s v="fwd"/>
    <s v="front"/>
    <x v="6"/>
    <n v="173.2"/>
    <n v="66.3"/>
    <n v="50.2"/>
    <n v="2926"/>
    <s v="ohc"/>
    <s v="four"/>
    <n v="156"/>
    <s v="spdi"/>
    <n v="3.59"/>
    <n v="3.86"/>
    <n v="7"/>
    <n v="145"/>
    <n v="5000"/>
    <n v="19"/>
    <n v="24"/>
    <n v="14489"/>
    <n v="15020.660057279041"/>
  </r>
  <r>
    <x v="58"/>
    <x v="0"/>
    <x v="7"/>
    <x v="0"/>
    <x v="0"/>
    <x v="1"/>
    <x v="0"/>
    <s v="fwd"/>
    <s v="front"/>
    <x v="28"/>
    <n v="177.3"/>
    <n v="66.3"/>
    <n v="53.1"/>
    <n v="2507"/>
    <s v="ohc"/>
    <s v="five"/>
    <n v="136"/>
    <s v="mpfi"/>
    <n v="3.19"/>
    <n v="3.4"/>
    <n v="8.5"/>
    <n v="110"/>
    <n v="5500"/>
    <n v="19"/>
    <n v="25"/>
    <n v="15250"/>
    <n v="13987.555566777766"/>
  </r>
  <r>
    <x v="59"/>
    <x v="0"/>
    <x v="11"/>
    <x v="0"/>
    <x v="0"/>
    <x v="1"/>
    <x v="1"/>
    <s v="fwd"/>
    <s v="front"/>
    <x v="9"/>
    <n v="150"/>
    <n v="64"/>
    <n v="52.6"/>
    <n v="1940"/>
    <s v="ohc"/>
    <s v="four"/>
    <n v="92"/>
    <s v="1bbl"/>
    <n v="2.91"/>
    <n v="3.41"/>
    <n v="9.1999999999999993"/>
    <n v="76"/>
    <n v="6000"/>
    <n v="30"/>
    <n v="34"/>
    <n v="6529"/>
    <n v="7869.1057539850954"/>
  </r>
  <r>
    <x v="60"/>
    <x v="0"/>
    <x v="16"/>
    <x v="0"/>
    <x v="0"/>
    <x v="1"/>
    <x v="1"/>
    <s v="fwd"/>
    <s v="front"/>
    <x v="12"/>
    <n v="165.7"/>
    <n v="64"/>
    <n v="51.4"/>
    <n v="2221"/>
    <s v="ohc"/>
    <s v="four"/>
    <n v="109"/>
    <s v="mpfi"/>
    <n v="3.19"/>
    <n v="3.4"/>
    <n v="8.5"/>
    <n v="90"/>
    <n v="5500"/>
    <n v="24"/>
    <n v="29"/>
    <n v="9980"/>
    <n v="7698.69884631077"/>
  </r>
  <r>
    <x v="61"/>
    <x v="0"/>
    <x v="8"/>
    <x v="0"/>
    <x v="0"/>
    <x v="0"/>
    <x v="1"/>
    <s v="fwd"/>
    <s v="front"/>
    <x v="5"/>
    <n v="173.4"/>
    <n v="65.2"/>
    <n v="54.7"/>
    <n v="2324"/>
    <s v="ohc"/>
    <s v="four"/>
    <n v="120"/>
    <s v="2bbl"/>
    <n v="3.33"/>
    <n v="3.47"/>
    <n v="8.5"/>
    <n v="97"/>
    <n v="5200"/>
    <n v="27"/>
    <n v="34"/>
    <n v="8949"/>
    <n v="11067.875411426783"/>
  </r>
  <r>
    <x v="62"/>
    <x v="0"/>
    <x v="16"/>
    <x v="1"/>
    <x v="0"/>
    <x v="0"/>
    <x v="0"/>
    <s v="fwd"/>
    <s v="front"/>
    <x v="22"/>
    <n v="171.7"/>
    <n v="65.5"/>
    <n v="55.7"/>
    <n v="2264"/>
    <s v="ohc"/>
    <s v="four"/>
    <n v="97"/>
    <s v="idi"/>
    <n v="3.01"/>
    <n v="3.4"/>
    <n v="23"/>
    <n v="52"/>
    <n v="4800"/>
    <n v="37"/>
    <n v="46"/>
    <n v="7995"/>
    <n v="9347.8512894126034"/>
  </r>
  <r>
    <x v="63"/>
    <x v="0"/>
    <x v="19"/>
    <x v="0"/>
    <x v="0"/>
    <x v="1"/>
    <x v="1"/>
    <s v="fwd"/>
    <s v="front"/>
    <x v="31"/>
    <n v="141.1"/>
    <n v="60.3"/>
    <n v="53.2"/>
    <n v="1488"/>
    <s v="l"/>
    <s v="three"/>
    <n v="61"/>
    <s v="2bbl"/>
    <n v="2.91"/>
    <n v="3.03"/>
    <n v="9.5"/>
    <n v="48"/>
    <n v="5100"/>
    <n v="47"/>
    <n v="53"/>
    <n v="5151"/>
    <n v="650.70286023140579"/>
  </r>
  <r>
    <x v="64"/>
    <x v="0"/>
    <x v="13"/>
    <x v="0"/>
    <x v="0"/>
    <x v="1"/>
    <x v="1"/>
    <s v="fwd"/>
    <s v="front"/>
    <x v="18"/>
    <n v="177.8"/>
    <n v="66.5"/>
    <n v="53.7"/>
    <n v="2385"/>
    <s v="ohc"/>
    <s v="four"/>
    <n v="122"/>
    <s v="2bbl"/>
    <n v="3.39"/>
    <n v="3.39"/>
    <n v="8.6"/>
    <n v="84"/>
    <n v="4800"/>
    <n v="26"/>
    <n v="32"/>
    <n v="10595"/>
    <n v="10626.82298137151"/>
  </r>
  <r>
    <x v="65"/>
    <x v="0"/>
    <x v="12"/>
    <x v="0"/>
    <x v="0"/>
    <x v="0"/>
    <x v="0"/>
    <s v="rwd"/>
    <s v="front"/>
    <x v="24"/>
    <n v="188.8"/>
    <n v="68.900000000000006"/>
    <n v="55.5"/>
    <n v="3012"/>
    <s v="ohcv"/>
    <s v="six"/>
    <n v="173"/>
    <s v="mpfi"/>
    <n v="3.58"/>
    <n v="2.87"/>
    <n v="8.8000000000000007"/>
    <n v="134"/>
    <n v="5500"/>
    <n v="18"/>
    <n v="23"/>
    <n v="21485"/>
    <n v="23037.537887865103"/>
  </r>
  <r>
    <x v="66"/>
    <x v="0"/>
    <x v="0"/>
    <x v="0"/>
    <x v="0"/>
    <x v="0"/>
    <x v="0"/>
    <s v="fwd"/>
    <s v="front"/>
    <x v="32"/>
    <n v="186.6"/>
    <n v="66.5"/>
    <n v="56.1"/>
    <n v="2695"/>
    <s v="ohc"/>
    <s v="four"/>
    <n v="121"/>
    <s v="mpfi"/>
    <n v="3.54"/>
    <n v="3.07"/>
    <n v="9.3000000000000007"/>
    <n v="110"/>
    <n v="5250"/>
    <n v="21"/>
    <n v="28"/>
    <n v="12170"/>
    <n v="12648.732471022431"/>
  </r>
  <r>
    <x v="67"/>
    <x v="0"/>
    <x v="16"/>
    <x v="0"/>
    <x v="0"/>
    <x v="1"/>
    <x v="0"/>
    <s v="fwd"/>
    <s v="front"/>
    <x v="22"/>
    <n v="171.7"/>
    <n v="65.5"/>
    <n v="55.7"/>
    <n v="2209"/>
    <s v="ohc"/>
    <s v="four"/>
    <n v="109"/>
    <s v="mpfi"/>
    <n v="3.19"/>
    <n v="3.4"/>
    <n v="9"/>
    <n v="85"/>
    <n v="5250"/>
    <n v="27"/>
    <n v="34"/>
    <n v="7975"/>
    <n v="10222.713582618147"/>
  </r>
  <r>
    <x v="68"/>
    <x v="0"/>
    <x v="1"/>
    <x v="1"/>
    <x v="1"/>
    <x v="0"/>
    <x v="0"/>
    <s v="rwd"/>
    <s v="front"/>
    <x v="1"/>
    <n v="186.7"/>
    <n v="68.400000000000006"/>
    <n v="56.7"/>
    <n v="3197"/>
    <s v="l"/>
    <s v="four"/>
    <n v="152"/>
    <s v="idi"/>
    <n v="3.7"/>
    <n v="3.52"/>
    <n v="21"/>
    <n v="95"/>
    <n v="4150"/>
    <n v="28"/>
    <n v="33"/>
    <n v="13200"/>
    <n v="18019.970695487984"/>
  </r>
  <r>
    <x v="69"/>
    <x v="0"/>
    <x v="7"/>
    <x v="0"/>
    <x v="0"/>
    <x v="0"/>
    <x v="0"/>
    <s v="4wd"/>
    <s v="front"/>
    <x v="33"/>
    <n v="176.6"/>
    <n v="66.400000000000006"/>
    <n v="54.3"/>
    <n v="2824"/>
    <s v="ohc"/>
    <s v="five"/>
    <n v="136"/>
    <s v="mpfi"/>
    <n v="3.19"/>
    <n v="3.4"/>
    <n v="8"/>
    <n v="115"/>
    <n v="5500"/>
    <n v="18"/>
    <n v="22"/>
    <n v="17450"/>
    <n v="14589.851520392163"/>
  </r>
  <r>
    <x v="70"/>
    <x v="0"/>
    <x v="5"/>
    <x v="0"/>
    <x v="0"/>
    <x v="0"/>
    <x v="2"/>
    <s v="fwd"/>
    <s v="front"/>
    <x v="34"/>
    <n v="173.5"/>
    <n v="65.400000000000006"/>
    <n v="53"/>
    <n v="2290"/>
    <s v="ohcf"/>
    <s v="four"/>
    <n v="108"/>
    <s v="2bbl"/>
    <n v="3.62"/>
    <n v="2.64"/>
    <n v="9"/>
    <n v="82"/>
    <n v="4800"/>
    <n v="28"/>
    <n v="32"/>
    <n v="7463"/>
    <n v="7836.4228826071931"/>
  </r>
  <r>
    <x v="71"/>
    <x v="0"/>
    <x v="13"/>
    <x v="0"/>
    <x v="0"/>
    <x v="0"/>
    <x v="1"/>
    <s v="fwd"/>
    <s v="front"/>
    <x v="18"/>
    <n v="177.8"/>
    <n v="66.5"/>
    <n v="55.5"/>
    <n v="2425"/>
    <s v="ohc"/>
    <s v="four"/>
    <n v="122"/>
    <s v="2bbl"/>
    <n v="3.39"/>
    <n v="3.39"/>
    <n v="8.6"/>
    <n v="84"/>
    <n v="4800"/>
    <n v="26"/>
    <n v="32"/>
    <n v="11245"/>
    <n v="11133.963826630767"/>
  </r>
  <r>
    <x v="72"/>
    <x v="0"/>
    <x v="14"/>
    <x v="0"/>
    <x v="0"/>
    <x v="1"/>
    <x v="0"/>
    <s v="rwd"/>
    <s v="front"/>
    <x v="35"/>
    <n v="191.7"/>
    <n v="70.599999999999994"/>
    <n v="47.8"/>
    <n v="3950"/>
    <s v="ohcv"/>
    <s v="twelve"/>
    <n v="326"/>
    <s v="mpfi"/>
    <n v="3.54"/>
    <n v="2.76"/>
    <n v="11.5"/>
    <n v="262"/>
    <n v="5000"/>
    <n v="13"/>
    <n v="17"/>
    <n v="36000"/>
    <n v="41961.068574050281"/>
  </r>
  <r>
    <x v="73"/>
    <x v="0"/>
    <x v="6"/>
    <x v="0"/>
    <x v="0"/>
    <x v="1"/>
    <x v="1"/>
    <s v="fwd"/>
    <s v="front"/>
    <x v="9"/>
    <n v="157.30000000000001"/>
    <n v="64.400000000000006"/>
    <n v="50.8"/>
    <n v="1918"/>
    <s v="ohc"/>
    <s v="four"/>
    <n v="92"/>
    <s v="2bbl"/>
    <n v="2.97"/>
    <n v="3.23"/>
    <n v="9.4"/>
    <n v="68"/>
    <n v="5500"/>
    <n v="37"/>
    <n v="41"/>
    <n v="5389"/>
    <n v="6788.2923926500507"/>
  </r>
  <r>
    <x v="74"/>
    <x v="0"/>
    <x v="12"/>
    <x v="1"/>
    <x v="1"/>
    <x v="0"/>
    <x v="0"/>
    <s v="rwd"/>
    <s v="front"/>
    <x v="24"/>
    <n v="188.8"/>
    <n v="68.900000000000006"/>
    <n v="55.5"/>
    <n v="3217"/>
    <s v="ohc"/>
    <s v="six"/>
    <n v="145"/>
    <s v="idi"/>
    <n v="3.01"/>
    <n v="3.4"/>
    <n v="23"/>
    <n v="106"/>
    <n v="4800"/>
    <n v="26"/>
    <n v="27"/>
    <n v="22470"/>
    <n v="18929.378770010499"/>
  </r>
  <r>
    <x v="75"/>
    <x v="0"/>
    <x v="7"/>
    <x v="0"/>
    <x v="1"/>
    <x v="0"/>
    <x v="0"/>
    <s v="fwd"/>
    <s v="front"/>
    <x v="8"/>
    <n v="192.7"/>
    <n v="71.400000000000006"/>
    <n v="55.9"/>
    <n v="3086"/>
    <s v="ohc"/>
    <s v="five"/>
    <n v="131"/>
    <s v="mpfi"/>
    <n v="3.13"/>
    <n v="3.4"/>
    <n v="8.3000000000000007"/>
    <n v="140"/>
    <n v="5500"/>
    <n v="17"/>
    <n v="20"/>
    <n v="23875"/>
    <n v="19700.334138062881"/>
  </r>
  <r>
    <x v="76"/>
    <x v="0"/>
    <x v="13"/>
    <x v="1"/>
    <x v="0"/>
    <x v="0"/>
    <x v="0"/>
    <s v="rwd"/>
    <s v="front"/>
    <x v="36"/>
    <n v="175"/>
    <n v="66.099999999999994"/>
    <n v="54.4"/>
    <n v="2700"/>
    <s v="ohc"/>
    <s v="four"/>
    <n v="134"/>
    <s v="idi"/>
    <n v="3.43"/>
    <n v="3.64"/>
    <n v="22"/>
    <n v="72"/>
    <n v="4200"/>
    <n v="31"/>
    <n v="39"/>
    <n v="18344"/>
    <n v="13704.203460933146"/>
  </r>
  <r>
    <x v="77"/>
    <x v="0"/>
    <x v="10"/>
    <x v="0"/>
    <x v="0"/>
    <x v="0"/>
    <x v="2"/>
    <s v="fwd"/>
    <s v="front"/>
    <x v="13"/>
    <n v="169.7"/>
    <n v="63.6"/>
    <n v="59.1"/>
    <n v="2280"/>
    <s v="ohc"/>
    <s v="four"/>
    <n v="92"/>
    <s v="2bbl"/>
    <n v="3.05"/>
    <n v="3.03"/>
    <n v="9"/>
    <n v="62"/>
    <n v="4800"/>
    <n v="31"/>
    <n v="37"/>
    <n v="6918"/>
    <n v="6847.8656232644589"/>
  </r>
  <r>
    <x v="78"/>
    <x v="0"/>
    <x v="13"/>
    <x v="0"/>
    <x v="0"/>
    <x v="1"/>
    <x v="1"/>
    <s v="fwd"/>
    <s v="front"/>
    <x v="18"/>
    <n v="177.8"/>
    <n v="66.5"/>
    <n v="53.7"/>
    <n v="2385"/>
    <s v="ohc"/>
    <s v="four"/>
    <n v="122"/>
    <s v="2bbl"/>
    <n v="3.39"/>
    <n v="3.39"/>
    <n v="8.6"/>
    <n v="84"/>
    <n v="4800"/>
    <n v="26"/>
    <n v="32"/>
    <n v="8845"/>
    <n v="10626.82298137151"/>
  </r>
  <r>
    <x v="79"/>
    <x v="0"/>
    <x v="6"/>
    <x v="0"/>
    <x v="0"/>
    <x v="0"/>
    <x v="0"/>
    <s v="fwd"/>
    <s v="front"/>
    <x v="14"/>
    <n v="172.4"/>
    <n v="65.400000000000006"/>
    <n v="51.6"/>
    <n v="2365"/>
    <s v="ohc"/>
    <s v="four"/>
    <n v="122"/>
    <s v="2bbl"/>
    <n v="3.35"/>
    <n v="3.46"/>
    <n v="8.5"/>
    <n v="88"/>
    <n v="5000"/>
    <n v="25"/>
    <n v="32"/>
    <n v="6989"/>
    <n v="9790.2525981806011"/>
  </r>
  <r>
    <x v="80"/>
    <x v="0"/>
    <x v="10"/>
    <x v="0"/>
    <x v="0"/>
    <x v="1"/>
    <x v="1"/>
    <s v="fwd"/>
    <s v="front"/>
    <x v="13"/>
    <n v="158.69999999999999"/>
    <n v="63.6"/>
    <n v="54.5"/>
    <n v="1985"/>
    <s v="ohc"/>
    <s v="four"/>
    <n v="92"/>
    <s v="2bbl"/>
    <n v="3.05"/>
    <n v="3.03"/>
    <n v="9"/>
    <n v="62"/>
    <n v="4800"/>
    <n v="35"/>
    <n v="39"/>
    <n v="5348"/>
    <n v="5932.9495051737758"/>
  </r>
  <r>
    <x v="81"/>
    <x v="0"/>
    <x v="1"/>
    <x v="1"/>
    <x v="1"/>
    <x v="0"/>
    <x v="2"/>
    <s v="rwd"/>
    <s v="front"/>
    <x v="10"/>
    <n v="198.9"/>
    <n v="68.400000000000006"/>
    <n v="58.7"/>
    <n v="3485"/>
    <s v="l"/>
    <s v="four"/>
    <n v="152"/>
    <s v="idi"/>
    <n v="3.7"/>
    <n v="3.52"/>
    <n v="21"/>
    <n v="95"/>
    <n v="4150"/>
    <n v="25"/>
    <n v="25"/>
    <n v="17075"/>
    <n v="17812.616391479209"/>
  </r>
  <r>
    <x v="82"/>
    <x v="0"/>
    <x v="10"/>
    <x v="0"/>
    <x v="0"/>
    <x v="0"/>
    <x v="2"/>
    <s v="4wd"/>
    <s v="front"/>
    <x v="13"/>
    <n v="169.7"/>
    <n v="63.6"/>
    <n v="59.1"/>
    <n v="3110"/>
    <s v="ohc"/>
    <s v="four"/>
    <n v="92"/>
    <s v="2bbl"/>
    <n v="3.05"/>
    <n v="3.03"/>
    <n v="9"/>
    <n v="62"/>
    <n v="4800"/>
    <n v="27"/>
    <n v="32"/>
    <n v="8778"/>
    <n v="8124.5165893611529"/>
  </r>
  <r>
    <x v="83"/>
    <x v="0"/>
    <x v="18"/>
    <x v="0"/>
    <x v="0"/>
    <x v="1"/>
    <x v="1"/>
    <s v="fwd"/>
    <s v="front"/>
    <x v="9"/>
    <n v="157.30000000000001"/>
    <n v="63.8"/>
    <n v="50.8"/>
    <n v="1876"/>
    <s v="ohc"/>
    <s v="four"/>
    <n v="90"/>
    <s v="2bbl"/>
    <n v="2.97"/>
    <n v="3.23"/>
    <n v="9.41"/>
    <n v="68"/>
    <n v="5500"/>
    <n v="37"/>
    <n v="41"/>
    <n v="5572"/>
    <n v="6013.3682738835105"/>
  </r>
  <r>
    <x v="84"/>
    <x v="0"/>
    <x v="10"/>
    <x v="0"/>
    <x v="0"/>
    <x v="0"/>
    <x v="1"/>
    <s v="fwd"/>
    <s v="front"/>
    <x v="13"/>
    <n v="166.3"/>
    <n v="64.400000000000006"/>
    <n v="52.8"/>
    <n v="2109"/>
    <s v="ohc"/>
    <s v="four"/>
    <n v="98"/>
    <s v="2bbl"/>
    <n v="3.19"/>
    <n v="3.03"/>
    <n v="9"/>
    <n v="70"/>
    <n v="4800"/>
    <n v="30"/>
    <n v="37"/>
    <n v="7198"/>
    <n v="6789.8243504736593"/>
  </r>
  <r>
    <x v="85"/>
    <x v="0"/>
    <x v="20"/>
    <x v="0"/>
    <x v="0"/>
    <x v="1"/>
    <x v="1"/>
    <s v="rwd"/>
    <s v="front"/>
    <x v="12"/>
    <n v="168.9"/>
    <n v="68.3"/>
    <n v="50.2"/>
    <n v="2778"/>
    <s v="ohc"/>
    <s v="four"/>
    <n v="151"/>
    <s v="mpfi"/>
    <n v="3.94"/>
    <n v="3.11"/>
    <n v="9.5"/>
    <n v="143"/>
    <n v="5500"/>
    <n v="19"/>
    <n v="27"/>
    <n v="22018"/>
    <n v="17553.039013245991"/>
  </r>
  <r>
    <x v="86"/>
    <x v="0"/>
    <x v="6"/>
    <x v="0"/>
    <x v="1"/>
    <x v="1"/>
    <x v="1"/>
    <s v="fwd"/>
    <s v="front"/>
    <x v="37"/>
    <n v="157.30000000000001"/>
    <n v="63.8"/>
    <n v="50.8"/>
    <n v="2145"/>
    <s v="ohc"/>
    <s v="four"/>
    <n v="98"/>
    <s v="spdi"/>
    <n v="3.03"/>
    <n v="3.39"/>
    <n v="7.6"/>
    <n v="102"/>
    <n v="5500"/>
    <n v="24"/>
    <n v="30"/>
    <n v="7689"/>
    <n v="7464.1316404238705"/>
  </r>
  <r>
    <x v="87"/>
    <x v="0"/>
    <x v="8"/>
    <x v="0"/>
    <x v="0"/>
    <x v="0"/>
    <x v="0"/>
    <s v="fwd"/>
    <s v="front"/>
    <x v="12"/>
    <n v="165.3"/>
    <n v="63.8"/>
    <n v="54.5"/>
    <n v="1938"/>
    <s v="ohc"/>
    <s v="four"/>
    <n v="97"/>
    <s v="2bbl"/>
    <n v="3.15"/>
    <n v="3.29"/>
    <n v="9.4"/>
    <n v="69"/>
    <n v="5200"/>
    <n v="31"/>
    <n v="37"/>
    <n v="6849"/>
    <n v="6311.5721093365437"/>
  </r>
  <r>
    <x v="88"/>
    <x v="0"/>
    <x v="6"/>
    <x v="0"/>
    <x v="0"/>
    <x v="0"/>
    <x v="0"/>
    <s v="fwd"/>
    <s v="front"/>
    <x v="14"/>
    <n v="172.4"/>
    <n v="65.400000000000006"/>
    <n v="51.6"/>
    <n v="2405"/>
    <s v="ohc"/>
    <s v="four"/>
    <n v="122"/>
    <s v="2bbl"/>
    <n v="3.35"/>
    <n v="3.46"/>
    <n v="8.5"/>
    <n v="88"/>
    <n v="5000"/>
    <n v="25"/>
    <n v="32"/>
    <n v="8189"/>
    <n v="9886.1213547344069"/>
  </r>
  <r>
    <x v="89"/>
    <x v="0"/>
    <x v="1"/>
    <x v="0"/>
    <x v="0"/>
    <x v="0"/>
    <x v="0"/>
    <s v="rwd"/>
    <s v="front"/>
    <x v="1"/>
    <n v="186.7"/>
    <n v="68.400000000000006"/>
    <n v="56.7"/>
    <n v="3075"/>
    <s v="l"/>
    <s v="four"/>
    <n v="120"/>
    <s v="mpfi"/>
    <n v="3.46"/>
    <n v="3.19"/>
    <n v="8.4"/>
    <n v="97"/>
    <n v="5000"/>
    <n v="19"/>
    <n v="24"/>
    <n v="16630"/>
    <n v="15373.652861934732"/>
  </r>
  <r>
    <x v="90"/>
    <x v="0"/>
    <x v="15"/>
    <x v="0"/>
    <x v="0"/>
    <x v="0"/>
    <x v="0"/>
    <s v="rwd"/>
    <s v="front"/>
    <x v="38"/>
    <n v="208.1"/>
    <n v="71.7"/>
    <n v="56.7"/>
    <n v="3900"/>
    <s v="ohcv"/>
    <s v="eight"/>
    <n v="308"/>
    <s v="mpfi"/>
    <n v="3.8"/>
    <n v="3.35"/>
    <n v="8"/>
    <n v="184"/>
    <n v="4500"/>
    <n v="14"/>
    <n v="16"/>
    <n v="40960"/>
    <n v="40509.48896187514"/>
  </r>
  <r>
    <x v="91"/>
    <x v="0"/>
    <x v="13"/>
    <x v="0"/>
    <x v="0"/>
    <x v="1"/>
    <x v="1"/>
    <s v="fwd"/>
    <s v="front"/>
    <x v="19"/>
    <n v="159.1"/>
    <n v="64.2"/>
    <n v="54.1"/>
    <n v="1890"/>
    <s v="ohc"/>
    <s v="four"/>
    <n v="91"/>
    <s v="2bbl"/>
    <n v="3.03"/>
    <n v="3.15"/>
    <n v="9"/>
    <n v="-68"/>
    <n v="5000"/>
    <n v="30"/>
    <n v="31"/>
    <n v="5195"/>
    <n v="4475.9996562059523"/>
  </r>
  <r>
    <x v="92"/>
    <x v="0"/>
    <x v="10"/>
    <x v="0"/>
    <x v="0"/>
    <x v="0"/>
    <x v="1"/>
    <s v="fwd"/>
    <s v="front"/>
    <x v="13"/>
    <n v="158.69999999999999"/>
    <n v="63.6"/>
    <n v="54.5"/>
    <n v="2015"/>
    <s v="ohc"/>
    <s v="four"/>
    <n v="92"/>
    <s v="2bbl"/>
    <n v="3.05"/>
    <n v="3.03"/>
    <n v="9"/>
    <n v="62"/>
    <n v="4800"/>
    <n v="31"/>
    <n v="38"/>
    <n v="6488"/>
    <n v="6395.0282965072602"/>
  </r>
  <r>
    <x v="93"/>
    <x v="0"/>
    <x v="10"/>
    <x v="0"/>
    <x v="0"/>
    <x v="1"/>
    <x v="1"/>
    <s v="rwd"/>
    <s v="front"/>
    <x v="12"/>
    <n v="168.7"/>
    <n v="64"/>
    <n v="52.6"/>
    <n v="2300"/>
    <s v="dohc"/>
    <s v="four"/>
    <n v="98"/>
    <s v="mpfi"/>
    <n v="3.24"/>
    <n v="3.08"/>
    <n v="9.4"/>
    <n v="112"/>
    <n v="6600"/>
    <n v="26"/>
    <n v="29"/>
    <n v="9538"/>
    <n v="9334.4594322229714"/>
  </r>
  <r>
    <x v="94"/>
    <x v="0"/>
    <x v="5"/>
    <x v="0"/>
    <x v="0"/>
    <x v="1"/>
    <x v="1"/>
    <s v="fwd"/>
    <s v="front"/>
    <x v="9"/>
    <n v="156.9"/>
    <n v="63.4"/>
    <n v="53.7"/>
    <n v="2050"/>
    <s v="ohcf"/>
    <s v="four"/>
    <n v="97"/>
    <s v="2bbl"/>
    <n v="3.62"/>
    <n v="2.36"/>
    <n v="9"/>
    <n v="69"/>
    <n v="4900"/>
    <n v="31"/>
    <n v="36"/>
    <n v="5118"/>
    <n v="5960.620913683998"/>
  </r>
  <r>
    <x v="95"/>
    <x v="0"/>
    <x v="16"/>
    <x v="0"/>
    <x v="0"/>
    <x v="0"/>
    <x v="0"/>
    <s v="fwd"/>
    <s v="front"/>
    <x v="22"/>
    <n v="171.7"/>
    <n v="65.5"/>
    <n v="55.7"/>
    <n v="2212"/>
    <s v="ohc"/>
    <s v="four"/>
    <n v="109"/>
    <s v="mpfi"/>
    <n v="3.19"/>
    <n v="3.4"/>
    <n v="9"/>
    <n v="85"/>
    <n v="5250"/>
    <n v="27"/>
    <n v="34"/>
    <n v="8195"/>
    <n v="10229.903739359683"/>
  </r>
  <r>
    <x v="96"/>
    <x v="0"/>
    <x v="16"/>
    <x v="0"/>
    <x v="0"/>
    <x v="1"/>
    <x v="4"/>
    <s v="fwd"/>
    <s v="front"/>
    <x v="12"/>
    <n v="159.30000000000001"/>
    <n v="64.2"/>
    <n v="55.6"/>
    <n v="2254"/>
    <s v="ohc"/>
    <s v="four"/>
    <n v="109"/>
    <s v="mpfi"/>
    <n v="3.19"/>
    <n v="3.4"/>
    <n v="8.5"/>
    <n v="90"/>
    <n v="5500"/>
    <n v="24"/>
    <n v="29"/>
    <n v="11595"/>
    <n v="9451.7585880123934"/>
  </r>
  <r>
    <x v="97"/>
    <x v="0"/>
    <x v="12"/>
    <x v="0"/>
    <x v="0"/>
    <x v="0"/>
    <x v="2"/>
    <s v="rwd"/>
    <s v="front"/>
    <x v="16"/>
    <n v="188.8"/>
    <n v="67.2"/>
    <n v="57.5"/>
    <n v="3034"/>
    <s v="ohc"/>
    <s v="four"/>
    <n v="141"/>
    <s v="mpfi"/>
    <n v="3.78"/>
    <n v="3.15"/>
    <n v="9.5"/>
    <n v="114"/>
    <n v="5400"/>
    <n v="23"/>
    <n v="28"/>
    <n v="13415"/>
    <n v="16973.370832471483"/>
  </r>
  <r>
    <x v="98"/>
    <x v="0"/>
    <x v="1"/>
    <x v="0"/>
    <x v="0"/>
    <x v="0"/>
    <x v="0"/>
    <s v="rwd"/>
    <s v="front"/>
    <x v="1"/>
    <n v="186.7"/>
    <n v="68.400000000000006"/>
    <n v="56.7"/>
    <n v="3020"/>
    <s v="l"/>
    <s v="four"/>
    <n v="120"/>
    <s v="mpfi"/>
    <n v="3.46"/>
    <n v="3.19"/>
    <n v="8.4"/>
    <n v="97"/>
    <n v="5000"/>
    <n v="19"/>
    <n v="24"/>
    <n v="11900"/>
    <n v="15241.833321673252"/>
  </r>
  <r>
    <x v="99"/>
    <x v="0"/>
    <x v="1"/>
    <x v="1"/>
    <x v="1"/>
    <x v="0"/>
    <x v="0"/>
    <s v="rwd"/>
    <s v="front"/>
    <x v="1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7950"/>
    <n v="18151.790235749464"/>
  </r>
  <r>
    <x v="100"/>
    <x v="0"/>
    <x v="10"/>
    <x v="0"/>
    <x v="0"/>
    <x v="1"/>
    <x v="1"/>
    <s v="rwd"/>
    <s v="front"/>
    <x v="25"/>
    <n v="176.2"/>
    <n v="65.599999999999994"/>
    <n v="52"/>
    <n v="2714"/>
    <s v="ohc"/>
    <s v="four"/>
    <n v="146"/>
    <s v="mpfi"/>
    <n v="3.62"/>
    <n v="3.5"/>
    <n v="9.3000000000000007"/>
    <n v="116"/>
    <n v="4800"/>
    <n v="24"/>
    <n v="30"/>
    <n v="11549"/>
    <n v="13368.970871251371"/>
  </r>
  <r>
    <x v="101"/>
    <x v="0"/>
    <x v="11"/>
    <x v="0"/>
    <x v="0"/>
    <x v="0"/>
    <x v="0"/>
    <s v="fwd"/>
    <s v="front"/>
    <x v="15"/>
    <n v="175.4"/>
    <n v="65.2"/>
    <n v="54.1"/>
    <n v="2304"/>
    <s v="ohc"/>
    <s v="four"/>
    <n v="110"/>
    <s v="1bbl"/>
    <n v="3.15"/>
    <n v="3.58"/>
    <n v="9"/>
    <n v="86"/>
    <n v="5800"/>
    <n v="27"/>
    <n v="33"/>
    <n v="8845"/>
    <n v="10024.697435196798"/>
  </r>
  <r>
    <x v="102"/>
    <x v="0"/>
    <x v="10"/>
    <x v="0"/>
    <x v="0"/>
    <x v="0"/>
    <x v="0"/>
    <s v="rwd"/>
    <s v="front"/>
    <x v="39"/>
    <n v="187.8"/>
    <n v="66.5"/>
    <n v="54.1"/>
    <n v="3131"/>
    <s v="dohc"/>
    <s v="six"/>
    <n v="171"/>
    <s v="mpfi"/>
    <n v="3.27"/>
    <n v="3.35"/>
    <n v="9.1999999999999993"/>
    <n v="156"/>
    <n v="5200"/>
    <n v="20"/>
    <n v="24"/>
    <n v="15690"/>
    <n v="20303.864839532183"/>
  </r>
  <r>
    <x v="103"/>
    <x v="0"/>
    <x v="1"/>
    <x v="0"/>
    <x v="1"/>
    <x v="0"/>
    <x v="0"/>
    <s v="rwd"/>
    <s v="front"/>
    <x v="40"/>
    <n v="186.7"/>
    <n v="68.3"/>
    <n v="56"/>
    <n v="3130"/>
    <s v="l"/>
    <s v="four"/>
    <n v="134"/>
    <s v="mpfi"/>
    <n v="3.61"/>
    <n v="3.21"/>
    <n v="7"/>
    <n v="142"/>
    <n v="5600"/>
    <n v="18"/>
    <n v="24"/>
    <n v="18150"/>
    <n v="19303.63619862359"/>
  </r>
  <r>
    <x v="104"/>
    <x v="0"/>
    <x v="18"/>
    <x v="0"/>
    <x v="0"/>
    <x v="0"/>
    <x v="2"/>
    <s v="fwd"/>
    <s v="front"/>
    <x v="27"/>
    <n v="174.6"/>
    <n v="64.599999999999994"/>
    <n v="59.8"/>
    <n v="2535"/>
    <s v="ohc"/>
    <s v="four"/>
    <n v="122"/>
    <s v="2bbl"/>
    <n v="3.34"/>
    <n v="3.46"/>
    <n v="8.5"/>
    <n v="88"/>
    <n v="5000"/>
    <n v="24"/>
    <n v="30"/>
    <n v="8921"/>
    <n v="12452.068510947698"/>
  </r>
  <r>
    <x v="105"/>
    <x v="0"/>
    <x v="10"/>
    <x v="0"/>
    <x v="0"/>
    <x v="1"/>
    <x v="3"/>
    <s v="rwd"/>
    <s v="front"/>
    <x v="25"/>
    <n v="176.2"/>
    <n v="65.599999999999994"/>
    <n v="52"/>
    <n v="2536"/>
    <s v="ohc"/>
    <s v="four"/>
    <n v="146"/>
    <s v="mpfi"/>
    <n v="3.62"/>
    <n v="3.5"/>
    <n v="9.3000000000000007"/>
    <n v="116"/>
    <n v="4800"/>
    <n v="24"/>
    <n v="30"/>
    <n v="9639"/>
    <n v="12942.354904586944"/>
  </r>
  <r>
    <x v="106"/>
    <x v="0"/>
    <x v="19"/>
    <x v="0"/>
    <x v="0"/>
    <x v="0"/>
    <x v="0"/>
    <s v="fwd"/>
    <s v="front"/>
    <x v="12"/>
    <n v="158.80000000000001"/>
    <n v="63.6"/>
    <n v="52"/>
    <n v="1909"/>
    <s v="ohc"/>
    <s v="four"/>
    <n v="90"/>
    <s v="2bbl"/>
    <n v="3.03"/>
    <n v="3.11"/>
    <n v="9.6"/>
    <n v="70"/>
    <n v="5400"/>
    <n v="38"/>
    <n v="43"/>
    <n v="6575"/>
    <n v="6572.2369097087349"/>
  </r>
  <r>
    <x v="107"/>
    <x v="0"/>
    <x v="13"/>
    <x v="0"/>
    <x v="0"/>
    <x v="1"/>
    <x v="1"/>
    <s v="rwd"/>
    <s v="front"/>
    <x v="17"/>
    <n v="169"/>
    <n v="65.7"/>
    <n v="49.6"/>
    <n v="2385"/>
    <s v="rotor"/>
    <s v="two"/>
    <n v="70"/>
    <s v="4bbl"/>
    <m/>
    <m/>
    <n v="9.4"/>
    <n v="101"/>
    <n v="6000"/>
    <n v="17"/>
    <n v="23"/>
    <n v="13645"/>
    <n v="13558.648742121906"/>
  </r>
  <r>
    <x v="108"/>
    <x v="0"/>
    <x v="10"/>
    <x v="0"/>
    <x v="0"/>
    <x v="0"/>
    <x v="1"/>
    <s v="fwd"/>
    <s v="front"/>
    <x v="13"/>
    <n v="166.3"/>
    <n v="64.400000000000006"/>
    <n v="52.8"/>
    <n v="2122"/>
    <s v="ohc"/>
    <s v="four"/>
    <n v="98"/>
    <s v="2bbl"/>
    <n v="3.19"/>
    <n v="3.03"/>
    <n v="9"/>
    <n v="70"/>
    <n v="4800"/>
    <n v="28"/>
    <n v="34"/>
    <n v="8358"/>
    <n v="6326.8184606171662"/>
  </r>
  <r>
    <x v="109"/>
    <x v="0"/>
    <x v="10"/>
    <x v="0"/>
    <x v="0"/>
    <x v="0"/>
    <x v="0"/>
    <s v="fwd"/>
    <s v="front"/>
    <x v="13"/>
    <n v="166.3"/>
    <n v="64.400000000000006"/>
    <n v="53"/>
    <n v="2081"/>
    <s v="ohc"/>
    <s v="four"/>
    <n v="98"/>
    <s v="2bbl"/>
    <n v="3.19"/>
    <n v="3.03"/>
    <n v="9"/>
    <n v="70"/>
    <n v="4800"/>
    <n v="30"/>
    <n v="37"/>
    <n v="6938"/>
    <n v="6768.4131196310454"/>
  </r>
  <r>
    <x v="110"/>
    <x v="0"/>
    <x v="10"/>
    <x v="0"/>
    <x v="0"/>
    <x v="1"/>
    <x v="1"/>
    <s v="rwd"/>
    <s v="front"/>
    <x v="41"/>
    <n v="183.5"/>
    <n v="67.7"/>
    <n v="52"/>
    <n v="3016"/>
    <s v="dohc"/>
    <s v="six"/>
    <n v="171"/>
    <s v="mpfi"/>
    <n v="3.27"/>
    <n v="3.35"/>
    <n v="9.3000000000000007"/>
    <n v="161"/>
    <n v="5200"/>
    <n v="19"/>
    <n v="24"/>
    <n v="15998"/>
    <n v="20864.966866152856"/>
  </r>
  <r>
    <x v="111"/>
    <x v="0"/>
    <x v="10"/>
    <x v="1"/>
    <x v="0"/>
    <x v="0"/>
    <x v="0"/>
    <s v="fwd"/>
    <s v="front"/>
    <x v="13"/>
    <n v="166.3"/>
    <n v="64.400000000000006"/>
    <n v="53"/>
    <n v="2275"/>
    <s v="ohc"/>
    <s v="four"/>
    <n v="110"/>
    <s v="idi"/>
    <n v="3.27"/>
    <n v="3.35"/>
    <n v="22.5"/>
    <n v="56"/>
    <n v="4500"/>
    <n v="34"/>
    <n v="36"/>
    <n v="7898"/>
    <n v="6359.5888662092657"/>
  </r>
  <r>
    <x v="112"/>
    <x v="0"/>
    <x v="10"/>
    <x v="0"/>
    <x v="0"/>
    <x v="1"/>
    <x v="1"/>
    <s v="rwd"/>
    <s v="front"/>
    <x v="12"/>
    <n v="168.7"/>
    <n v="64"/>
    <n v="52.6"/>
    <n v="2204"/>
    <s v="ohc"/>
    <s v="four"/>
    <n v="98"/>
    <s v="2bbl"/>
    <n v="3.19"/>
    <n v="3.03"/>
    <n v="9"/>
    <n v="70"/>
    <n v="4800"/>
    <n v="29"/>
    <n v="34"/>
    <n v="8238"/>
    <n v="5518.6262626014613"/>
  </r>
  <r>
    <x v="113"/>
    <x v="0"/>
    <x v="9"/>
    <x v="0"/>
    <x v="1"/>
    <x v="1"/>
    <x v="1"/>
    <s v="fwd"/>
    <s v="front"/>
    <x v="9"/>
    <n v="157.30000000000001"/>
    <n v="63.8"/>
    <n v="50.8"/>
    <n v="2128"/>
    <s v="ohc"/>
    <s v="four"/>
    <n v="98"/>
    <s v="spdi"/>
    <n v="3.03"/>
    <n v="3.39"/>
    <n v="7.6"/>
    <n v="102"/>
    <n v="5500"/>
    <n v="24"/>
    <n v="30"/>
    <n v="7957"/>
    <n v="7580.4660830519379"/>
  </r>
  <r>
    <x v="114"/>
    <x v="0"/>
    <x v="15"/>
    <x v="1"/>
    <x v="1"/>
    <x v="0"/>
    <x v="2"/>
    <s v="rwd"/>
    <s v="front"/>
    <x v="26"/>
    <n v="190.9"/>
    <n v="70.3"/>
    <n v="58.7"/>
    <n v="3750"/>
    <s v="ohc"/>
    <s v="five"/>
    <n v="183"/>
    <s v="idi"/>
    <n v="3.58"/>
    <n v="3.64"/>
    <n v="21.5"/>
    <n v="123"/>
    <n v="4350"/>
    <n v="22"/>
    <n v="25"/>
    <n v="28248"/>
    <n v="24820.14884641203"/>
  </r>
  <r>
    <x v="115"/>
    <x v="0"/>
    <x v="9"/>
    <x v="0"/>
    <x v="0"/>
    <x v="0"/>
    <x v="1"/>
    <s v="fwd"/>
    <s v="front"/>
    <x v="9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  <n v="6357.2789406333613"/>
  </r>
  <r>
    <x v="116"/>
    <x v="0"/>
    <x v="13"/>
    <x v="0"/>
    <x v="0"/>
    <x v="0"/>
    <x v="0"/>
    <s v="rwd"/>
    <s v="front"/>
    <x v="36"/>
    <n v="175"/>
    <n v="66.099999999999994"/>
    <n v="54.4"/>
    <n v="2670"/>
    <s v="ohc"/>
    <s v="four"/>
    <n v="140"/>
    <s v="mpfi"/>
    <n v="3.76"/>
    <n v="3.16"/>
    <n v="8"/>
    <n v="120"/>
    <n v="5000"/>
    <n v="19"/>
    <n v="27"/>
    <n v="18280"/>
    <n v="15707.776972450418"/>
  </r>
  <r>
    <x v="117"/>
    <x v="0"/>
    <x v="10"/>
    <x v="0"/>
    <x v="0"/>
    <x v="0"/>
    <x v="0"/>
    <s v="fwd"/>
    <s v="front"/>
    <x v="42"/>
    <n v="175.6"/>
    <n v="66.5"/>
    <n v="54.9"/>
    <n v="2414"/>
    <s v="ohc"/>
    <s v="four"/>
    <n v="122"/>
    <s v="mpfi"/>
    <n v="3.31"/>
    <n v="3.54"/>
    <n v="8.6999999999999993"/>
    <n v="92"/>
    <n v="4200"/>
    <n v="27"/>
    <n v="32"/>
    <n v="10898"/>
    <n v="11103.550742715568"/>
  </r>
  <r>
    <x v="118"/>
    <x v="0"/>
    <x v="11"/>
    <x v="0"/>
    <x v="0"/>
    <x v="0"/>
    <x v="0"/>
    <s v="fwd"/>
    <s v="front"/>
    <x v="15"/>
    <n v="175.4"/>
    <n v="62.5"/>
    <n v="54.1"/>
    <n v="2372"/>
    <s v="ohc"/>
    <s v="four"/>
    <n v="110"/>
    <s v="1bbl"/>
    <n v="3.15"/>
    <n v="3.58"/>
    <n v="9"/>
    <n v="86"/>
    <n v="5800"/>
    <n v="27"/>
    <n v="33"/>
    <n v="10295"/>
    <n v="8065.8554741042835"/>
  </r>
  <r>
    <x v="119"/>
    <x v="0"/>
    <x v="10"/>
    <x v="0"/>
    <x v="0"/>
    <x v="0"/>
    <x v="1"/>
    <s v="fwd"/>
    <s v="front"/>
    <x v="42"/>
    <n v="175.6"/>
    <n v="66.5"/>
    <n v="53.9"/>
    <n v="2458"/>
    <s v="ohc"/>
    <s v="four"/>
    <n v="122"/>
    <s v="mpfi"/>
    <n v="3.31"/>
    <n v="3.54"/>
    <n v="8.6999999999999993"/>
    <n v="92"/>
    <n v="4200"/>
    <n v="27"/>
    <n v="32"/>
    <n v="11248"/>
    <n v="10980.521881199502"/>
  </r>
  <r>
    <x v="120"/>
    <x v="0"/>
    <x v="18"/>
    <x v="0"/>
    <x v="0"/>
    <x v="1"/>
    <x v="1"/>
    <s v="fwd"/>
    <s v="front"/>
    <x v="9"/>
    <n v="157.30000000000001"/>
    <n v="63.8"/>
    <n v="50.8"/>
    <n v="1876"/>
    <s v="ohc"/>
    <s v="four"/>
    <n v="90"/>
    <s v="2bbl"/>
    <n v="2.97"/>
    <n v="3.23"/>
    <n v="9.4"/>
    <n v="68"/>
    <n v="5500"/>
    <n v="31"/>
    <n v="38"/>
    <n v="6377"/>
    <n v="6184.8744182185028"/>
  </r>
  <r>
    <x v="121"/>
    <x v="0"/>
    <x v="9"/>
    <x v="0"/>
    <x v="0"/>
    <x v="1"/>
    <x v="1"/>
    <s v="fwd"/>
    <s v="front"/>
    <x v="9"/>
    <n v="157.30000000000001"/>
    <n v="63.8"/>
    <n v="50.8"/>
    <n v="1918"/>
    <s v="ohc"/>
    <s v="four"/>
    <n v="90"/>
    <s v="2bbl"/>
    <n v="2.97"/>
    <n v="3.23"/>
    <n v="9.4"/>
    <n v="68"/>
    <n v="5500"/>
    <n v="37"/>
    <n v="41"/>
    <n v="5572"/>
    <n v="6113.8218853401331"/>
  </r>
  <r>
    <x v="122"/>
    <x v="0"/>
    <x v="8"/>
    <x v="1"/>
    <x v="0"/>
    <x v="1"/>
    <x v="0"/>
    <s v="fwd"/>
    <s v="front"/>
    <x v="12"/>
    <n v="165.3"/>
    <n v="63.8"/>
    <n v="54.5"/>
    <n v="2017"/>
    <s v="ohc"/>
    <s v="four"/>
    <n v="103"/>
    <s v="idi"/>
    <n v="2.99"/>
    <n v="3.47"/>
    <n v="21.9"/>
    <n v="55"/>
    <n v="4800"/>
    <n v="45"/>
    <n v="50"/>
    <n v="7099"/>
    <n v="7513.9464636234243"/>
  </r>
  <r>
    <x v="123"/>
    <x v="0"/>
    <x v="11"/>
    <x v="0"/>
    <x v="0"/>
    <x v="1"/>
    <x v="1"/>
    <s v="fwd"/>
    <s v="front"/>
    <x v="9"/>
    <n v="150"/>
    <n v="64"/>
    <n v="52.6"/>
    <n v="1837"/>
    <s v="ohc"/>
    <s v="four"/>
    <n v="79"/>
    <s v="1bbl"/>
    <n v="2.91"/>
    <n v="3.07"/>
    <n v="10.1"/>
    <n v="60"/>
    <n v="5500"/>
    <n v="38"/>
    <n v="42"/>
    <n v="5399"/>
    <n v="6059.7419464028726"/>
  </r>
  <r>
    <x v="124"/>
    <x v="0"/>
    <x v="12"/>
    <x v="0"/>
    <x v="0"/>
    <x v="0"/>
    <x v="0"/>
    <s v="rwd"/>
    <s v="front"/>
    <x v="16"/>
    <n v="188.8"/>
    <n v="67.2"/>
    <n v="56.2"/>
    <n v="2912"/>
    <s v="ohc"/>
    <s v="four"/>
    <n v="141"/>
    <s v="mpfi"/>
    <n v="3.78"/>
    <n v="3.15"/>
    <n v="9.5"/>
    <n v="114"/>
    <n v="5400"/>
    <n v="23"/>
    <n v="28"/>
    <n v="12940"/>
    <n v="16383.941283139551"/>
  </r>
  <r>
    <x v="125"/>
    <x v="0"/>
    <x v="8"/>
    <x v="0"/>
    <x v="0"/>
    <x v="0"/>
    <x v="0"/>
    <s v="fwd"/>
    <s v="front"/>
    <x v="11"/>
    <n v="184.6"/>
    <n v="66.5"/>
    <n v="55.1"/>
    <n v="3060"/>
    <s v="ohcv"/>
    <s v="six"/>
    <n v="181"/>
    <s v="mpfi"/>
    <n v="3.43"/>
    <n v="3.27"/>
    <n v="9"/>
    <n v="152"/>
    <n v="5200"/>
    <n v="19"/>
    <n v="25"/>
    <n v="13499"/>
    <n v="20849.773134750139"/>
  </r>
  <r>
    <x v="126"/>
    <x v="0"/>
    <x v="12"/>
    <x v="0"/>
    <x v="1"/>
    <x v="0"/>
    <x v="0"/>
    <s v="rwd"/>
    <s v="front"/>
    <x v="24"/>
    <n v="188.8"/>
    <n v="68.900000000000006"/>
    <n v="55.5"/>
    <n v="3062"/>
    <s v="ohc"/>
    <s v="four"/>
    <n v="141"/>
    <s v="mpfi"/>
    <n v="3.78"/>
    <n v="3.15"/>
    <n v="9.5"/>
    <n v="114"/>
    <n v="5400"/>
    <n v="19"/>
    <n v="25"/>
    <n v="22625"/>
    <n v="18835.356575273294"/>
  </r>
  <r>
    <x v="127"/>
    <x v="0"/>
    <x v="21"/>
    <x v="0"/>
    <x v="0"/>
    <x v="1"/>
    <x v="1"/>
    <s v="rwd"/>
    <s v="front"/>
    <x v="12"/>
    <n v="171.2"/>
    <n v="65.5"/>
    <n v="52.4"/>
    <n v="2823"/>
    <s v="ohcv"/>
    <s v="six"/>
    <n v="152"/>
    <s v="mpfi"/>
    <n v="2.68"/>
    <n v="3.47"/>
    <n v="9"/>
    <n v="154"/>
    <n v="5000"/>
    <n v="19"/>
    <n v="26"/>
    <n v="16500"/>
    <n v="16759.367095101352"/>
  </r>
  <r>
    <x v="128"/>
    <x v="0"/>
    <x v="16"/>
    <x v="0"/>
    <x v="0"/>
    <x v="0"/>
    <x v="2"/>
    <s v="fwd"/>
    <s v="front"/>
    <x v="11"/>
    <n v="183.1"/>
    <n v="66.900000000000006"/>
    <n v="55.1"/>
    <n v="2563"/>
    <s v="ohc"/>
    <s v="four"/>
    <n v="109"/>
    <s v="mpfi"/>
    <n v="3.19"/>
    <n v="3.4"/>
    <n v="9"/>
    <n v="88"/>
    <n v="5500"/>
    <n v="25"/>
    <n v="31"/>
    <n v="12290"/>
    <n v="11771.427188491094"/>
  </r>
  <r>
    <x v="129"/>
    <x v="0"/>
    <x v="18"/>
    <x v="0"/>
    <x v="1"/>
    <x v="1"/>
    <x v="1"/>
    <s v="fwd"/>
    <s v="front"/>
    <x v="9"/>
    <n v="157.30000000000001"/>
    <n v="63.8"/>
    <n v="50.8"/>
    <n v="2128"/>
    <s v="ohc"/>
    <s v="four"/>
    <n v="98"/>
    <s v="mpfi"/>
    <n v="3.03"/>
    <n v="3.39"/>
    <n v="7.6"/>
    <n v="102"/>
    <n v="5500"/>
    <n v="24"/>
    <n v="30"/>
    <n v="7957"/>
    <n v="7580.4660830519379"/>
  </r>
  <r>
    <x v="130"/>
    <x v="0"/>
    <x v="8"/>
    <x v="0"/>
    <x v="0"/>
    <x v="1"/>
    <x v="1"/>
    <s v="rwd"/>
    <s v="front"/>
    <x v="43"/>
    <n v="178.5"/>
    <n v="67.900000000000006"/>
    <n v="49.7"/>
    <n v="3139"/>
    <s v="ohcv"/>
    <s v="six"/>
    <n v="181"/>
    <s v="mpfi"/>
    <n v="3.43"/>
    <n v="3.27"/>
    <n v="9"/>
    <n v="160"/>
    <n v="5200"/>
    <n v="19"/>
    <n v="25"/>
    <n v="18399"/>
    <n v="21470.707341473084"/>
  </r>
  <r>
    <x v="131"/>
    <x v="0"/>
    <x v="4"/>
    <x v="0"/>
    <x v="0"/>
    <x v="1"/>
    <x v="0"/>
    <s v="rwd"/>
    <s v="front"/>
    <x v="44"/>
    <n v="193.8"/>
    <n v="67.900000000000006"/>
    <n v="53.7"/>
    <n v="3380"/>
    <s v="ohc"/>
    <s v="six"/>
    <n v="209"/>
    <s v="mpfi"/>
    <n v="3.62"/>
    <n v="3.39"/>
    <n v="8"/>
    <n v="182"/>
    <n v="5400"/>
    <n v="16"/>
    <n v="22"/>
    <n v="41315"/>
    <n v="25860.207964985537"/>
  </r>
  <r>
    <x v="132"/>
    <x v="0"/>
    <x v="5"/>
    <x v="0"/>
    <x v="0"/>
    <x v="0"/>
    <x v="0"/>
    <s v="fwd"/>
    <s v="front"/>
    <x v="5"/>
    <n v="172"/>
    <n v="65.400000000000006"/>
    <n v="52.5"/>
    <n v="2145"/>
    <s v="ohcf"/>
    <s v="four"/>
    <n v="108"/>
    <s v="2bbl"/>
    <n v="3.62"/>
    <n v="2.64"/>
    <n v="9.5"/>
    <n v="82"/>
    <n v="4800"/>
    <n v="32"/>
    <n v="37"/>
    <n v="7126"/>
    <n v="8273.1755880446872"/>
  </r>
  <r>
    <x v="133"/>
    <x v="0"/>
    <x v="8"/>
    <x v="0"/>
    <x v="0"/>
    <x v="0"/>
    <x v="0"/>
    <s v="fwd"/>
    <s v="front"/>
    <x v="12"/>
    <n v="165.3"/>
    <n v="63.8"/>
    <n v="54.5"/>
    <n v="1971"/>
    <s v="ohc"/>
    <s v="four"/>
    <n v="97"/>
    <s v="2bbl"/>
    <n v="3.15"/>
    <n v="3.29"/>
    <n v="9.4"/>
    <n v="69"/>
    <n v="5200"/>
    <n v="31"/>
    <n v="37"/>
    <n v="7499"/>
    <n v="6390.6638334934332"/>
  </r>
  <r>
    <x v="134"/>
    <x v="0"/>
    <x v="11"/>
    <x v="0"/>
    <x v="0"/>
    <x v="1"/>
    <x v="1"/>
    <s v="fwd"/>
    <s v="front"/>
    <x v="45"/>
    <n v="144.6"/>
    <n v="63.9"/>
    <n v="50.8"/>
    <n v="1819"/>
    <s v="ohc"/>
    <s v="four"/>
    <n v="92"/>
    <s v="1bbl"/>
    <n v="2.91"/>
    <n v="3.41"/>
    <n v="9.1999999999999993"/>
    <n v="76"/>
    <n v="6000"/>
    <n v="31"/>
    <n v="38"/>
    <n v="6855"/>
    <n v="6902.4567204491022"/>
  </r>
  <r>
    <x v="135"/>
    <x v="0"/>
    <x v="14"/>
    <x v="0"/>
    <x v="0"/>
    <x v="0"/>
    <x v="0"/>
    <s v="rwd"/>
    <s v="front"/>
    <x v="20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2250"/>
    <n v="32567.902826178197"/>
  </r>
  <r>
    <x v="136"/>
    <x v="0"/>
    <x v="9"/>
    <x v="0"/>
    <x v="0"/>
    <x v="0"/>
    <x v="0"/>
    <s v="fwd"/>
    <s v="front"/>
    <x v="9"/>
    <n v="167.3"/>
    <n v="63.8"/>
    <n v="50.8"/>
    <n v="1989"/>
    <s v="ohc"/>
    <s v="four"/>
    <n v="90"/>
    <s v="2bbl"/>
    <n v="2.97"/>
    <n v="3.23"/>
    <n v="9.4"/>
    <n v="68"/>
    <n v="5500"/>
    <n v="31"/>
    <n v="38"/>
    <n v="6692"/>
    <n v="5585.1390032378322"/>
  </r>
  <r>
    <x v="137"/>
    <x v="0"/>
    <x v="11"/>
    <x v="0"/>
    <x v="0"/>
    <x v="1"/>
    <x v="1"/>
    <s v="fwd"/>
    <s v="front"/>
    <x v="45"/>
    <n v="144.6"/>
    <n v="63.9"/>
    <n v="50.8"/>
    <n v="1713"/>
    <s v="ohc"/>
    <s v="four"/>
    <n v="92"/>
    <s v="1bbl"/>
    <n v="2.91"/>
    <n v="3.41"/>
    <n v="9.6"/>
    <n v="58"/>
    <n v="4800"/>
    <n v="49"/>
    <n v="54"/>
    <n v="6479"/>
    <n v="5399.9063375655296"/>
  </r>
  <r>
    <x v="138"/>
    <x v="0"/>
    <x v="5"/>
    <x v="0"/>
    <x v="0"/>
    <x v="0"/>
    <x v="2"/>
    <s v="4wd"/>
    <s v="front"/>
    <x v="46"/>
    <n v="173.6"/>
    <n v="65.400000000000006"/>
    <n v="54.9"/>
    <n v="2420"/>
    <s v="ohcf"/>
    <s v="four"/>
    <n v="108"/>
    <s v="2bbl"/>
    <n v="3.62"/>
    <n v="2.64"/>
    <n v="9"/>
    <n v="82"/>
    <n v="4800"/>
    <n v="23"/>
    <n v="29"/>
    <n v="8013"/>
    <n v="8556.216660307171"/>
  </r>
  <r>
    <x v="139"/>
    <x v="0"/>
    <x v="11"/>
    <x v="0"/>
    <x v="0"/>
    <x v="1"/>
    <x v="1"/>
    <s v="fwd"/>
    <s v="front"/>
    <x v="9"/>
    <n v="150"/>
    <n v="64"/>
    <n v="52.6"/>
    <n v="1956"/>
    <s v="ohc"/>
    <s v="four"/>
    <n v="92"/>
    <s v="1bbl"/>
    <n v="2.91"/>
    <n v="3.41"/>
    <n v="9.1999999999999993"/>
    <n v="76"/>
    <n v="6000"/>
    <n v="30"/>
    <n v="34"/>
    <n v="7129"/>
    <n v="7907.4532566066173"/>
  </r>
  <r>
    <x v="140"/>
    <x v="1"/>
    <x v="6"/>
    <x v="0"/>
    <x v="0"/>
    <x v="1"/>
    <x v="1"/>
    <s v="fwd"/>
    <s v="front"/>
    <x v="14"/>
    <n v="173"/>
    <n v="65.400000000000006"/>
    <n v="49.4"/>
    <n v="2328"/>
    <s v="ohc"/>
    <s v="four"/>
    <n v="122"/>
    <s v="2bbl"/>
    <n v="3.35"/>
    <n v="3.46"/>
    <n v="8.5"/>
    <n v="88"/>
    <n v="5000"/>
    <n v="25"/>
    <n v="32"/>
    <n v="8499"/>
    <n v="9146.6742330380603"/>
  </r>
  <r>
    <x v="141"/>
    <x v="1"/>
    <x v="12"/>
    <x v="0"/>
    <x v="1"/>
    <x v="0"/>
    <x v="0"/>
    <s v="rwd"/>
    <s v="front"/>
    <x v="24"/>
    <n v="188.8"/>
    <n v="68.8"/>
    <n v="55.5"/>
    <n v="3049"/>
    <s v="ohc"/>
    <s v="four"/>
    <n v="141"/>
    <s v="mpfi"/>
    <n v="3.78"/>
    <n v="3.15"/>
    <n v="8.6999999999999993"/>
    <n v="160"/>
    <n v="5300"/>
    <n v="19"/>
    <n v="25"/>
    <n v="19045"/>
    <n v="20287.971648239458"/>
  </r>
  <r>
    <x v="142"/>
    <x v="1"/>
    <x v="21"/>
    <x v="0"/>
    <x v="0"/>
    <x v="1"/>
    <x v="4"/>
    <s v="rwd"/>
    <s v="front"/>
    <x v="47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6500"/>
    <n v="8640.5938156956436"/>
  </r>
  <r>
    <x v="143"/>
    <x v="1"/>
    <x v="16"/>
    <x v="0"/>
    <x v="0"/>
    <x v="0"/>
    <x v="0"/>
    <s v="fwd"/>
    <s v="front"/>
    <x v="22"/>
    <n v="171.7"/>
    <n v="65.5"/>
    <n v="55.7"/>
    <n v="2275"/>
    <s v="ohc"/>
    <s v="four"/>
    <n v="109"/>
    <s v="mpfi"/>
    <n v="3.19"/>
    <n v="3.4"/>
    <n v="9"/>
    <n v="85"/>
    <n v="5250"/>
    <n v="27"/>
    <n v="34"/>
    <n v="8495"/>
    <n v="10380.897030931925"/>
  </r>
  <r>
    <x v="144"/>
    <x v="1"/>
    <x v="10"/>
    <x v="0"/>
    <x v="0"/>
    <x v="1"/>
    <x v="1"/>
    <s v="fwd"/>
    <s v="front"/>
    <x v="13"/>
    <n v="158.69999999999999"/>
    <n v="63.6"/>
    <n v="54.5"/>
    <n v="2040"/>
    <s v="ohc"/>
    <s v="four"/>
    <n v="92"/>
    <s v="2bbl"/>
    <n v="3.05"/>
    <n v="3.03"/>
    <n v="9"/>
    <n v="62"/>
    <n v="4800"/>
    <n v="31"/>
    <n v="38"/>
    <n v="6338"/>
    <n v="6454.9462693533878"/>
  </r>
  <r>
    <x v="145"/>
    <x v="1"/>
    <x v="13"/>
    <x v="0"/>
    <x v="0"/>
    <x v="1"/>
    <x v="1"/>
    <s v="rwd"/>
    <s v="front"/>
    <x v="17"/>
    <n v="169"/>
    <n v="65.7"/>
    <n v="49.6"/>
    <n v="2380"/>
    <s v="rotor"/>
    <s v="two"/>
    <n v="70"/>
    <s v="4bbl"/>
    <m/>
    <m/>
    <n v="9.4"/>
    <n v="101"/>
    <n v="6000"/>
    <n v="17"/>
    <n v="23"/>
    <n v="11845"/>
    <n v="13546.665147552681"/>
  </r>
  <r>
    <x v="146"/>
    <x v="1"/>
    <x v="4"/>
    <x v="0"/>
    <x v="0"/>
    <x v="0"/>
    <x v="0"/>
    <s v="rwd"/>
    <s v="front"/>
    <x v="48"/>
    <n v="176.8"/>
    <n v="64.8"/>
    <n v="54.3"/>
    <n v="2765"/>
    <s v="ohc"/>
    <s v="six"/>
    <n v="164"/>
    <s v="mpfi"/>
    <n v="3.31"/>
    <n v="3.19"/>
    <n v="9"/>
    <n v="121"/>
    <n v="4250"/>
    <n v="21"/>
    <n v="28"/>
    <n v="21105"/>
    <n v="15753.646519121066"/>
  </r>
  <r>
    <x v="147"/>
    <x v="1"/>
    <x v="18"/>
    <x v="0"/>
    <x v="0"/>
    <x v="0"/>
    <x v="1"/>
    <s v="fwd"/>
    <s v="front"/>
    <x v="9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  <n v="6357.2789406333613"/>
  </r>
  <r>
    <x v="148"/>
    <x v="1"/>
    <x v="11"/>
    <x v="0"/>
    <x v="0"/>
    <x v="0"/>
    <x v="0"/>
    <s v="fwd"/>
    <s v="front"/>
    <x v="15"/>
    <n v="175.4"/>
    <n v="65.2"/>
    <n v="54.1"/>
    <n v="2465"/>
    <s v="ohc"/>
    <s v="four"/>
    <n v="110"/>
    <s v="mpfi"/>
    <n v="3.15"/>
    <n v="3.58"/>
    <n v="9"/>
    <n v="101"/>
    <n v="5800"/>
    <n v="24"/>
    <n v="28"/>
    <n v="12945"/>
    <n v="10100.425055065793"/>
  </r>
  <r>
    <x v="149"/>
    <x v="1"/>
    <x v="10"/>
    <x v="1"/>
    <x v="0"/>
    <x v="0"/>
    <x v="1"/>
    <s v="fwd"/>
    <s v="front"/>
    <x v="13"/>
    <n v="166.3"/>
    <n v="64.400000000000006"/>
    <n v="52.8"/>
    <n v="2275"/>
    <s v="ohc"/>
    <s v="four"/>
    <n v="110"/>
    <s v="idi"/>
    <n v="3.27"/>
    <n v="3.35"/>
    <n v="22.5"/>
    <n v="56"/>
    <n v="4500"/>
    <n v="38"/>
    <n v="47"/>
    <n v="7788"/>
    <n v="8680.7221343282727"/>
  </r>
  <r>
    <x v="150"/>
    <x v="1"/>
    <x v="5"/>
    <x v="0"/>
    <x v="0"/>
    <x v="0"/>
    <x v="0"/>
    <s v="fwd"/>
    <s v="front"/>
    <x v="5"/>
    <n v="172"/>
    <n v="65.400000000000006"/>
    <n v="52.5"/>
    <n v="2340"/>
    <s v="ohcf"/>
    <s v="four"/>
    <n v="108"/>
    <s v="mpfi"/>
    <n v="3.62"/>
    <n v="2.64"/>
    <n v="9"/>
    <n v="94"/>
    <n v="5200"/>
    <n v="26"/>
    <n v="32"/>
    <n v="9960"/>
    <n v="9468.5344805173263"/>
  </r>
  <r>
    <x v="151"/>
    <x v="1"/>
    <x v="17"/>
    <x v="0"/>
    <x v="0"/>
    <x v="1"/>
    <x v="1"/>
    <s v="rwd"/>
    <s v="front"/>
    <x v="49"/>
    <n v="172.6"/>
    <n v="65.2"/>
    <n v="51.4"/>
    <n v="2734"/>
    <s v="ohc"/>
    <s v="four"/>
    <n v="119"/>
    <s v="spfi"/>
    <n v="3.43"/>
    <n v="3.23"/>
    <n v="9.1999999999999993"/>
    <n v="90"/>
    <n v="5000"/>
    <n v="24"/>
    <n v="29"/>
    <n v="11048"/>
    <n v="9593.8878338501563"/>
  </r>
  <r>
    <x v="152"/>
    <x v="1"/>
    <x v="10"/>
    <x v="0"/>
    <x v="0"/>
    <x v="1"/>
    <x v="3"/>
    <s v="rwd"/>
    <s v="front"/>
    <x v="25"/>
    <n v="176.2"/>
    <n v="65.599999999999994"/>
    <n v="52"/>
    <n v="2540"/>
    <s v="ohc"/>
    <s v="four"/>
    <n v="146"/>
    <s v="mpfi"/>
    <n v="3.62"/>
    <n v="3.5"/>
    <n v="9.3000000000000007"/>
    <n v="116"/>
    <n v="4800"/>
    <n v="24"/>
    <n v="30"/>
    <n v="8449"/>
    <n v="12951.941780242323"/>
  </r>
  <r>
    <x v="153"/>
    <x v="1"/>
    <x v="0"/>
    <x v="0"/>
    <x v="0"/>
    <x v="1"/>
    <x v="1"/>
    <s v="fwd"/>
    <s v="front"/>
    <x v="0"/>
    <n v="186.6"/>
    <n v="66.5"/>
    <n v="56.1"/>
    <n v="2658"/>
    <s v="ohc"/>
    <s v="four"/>
    <n v="121"/>
    <s v="mpfi"/>
    <n v="3.54"/>
    <n v="3.07"/>
    <n v="9.31"/>
    <n v="110"/>
    <n v="5250"/>
    <n v="21"/>
    <n v="28"/>
    <n v="11850"/>
    <n v="12560.262454135036"/>
  </r>
  <r>
    <x v="154"/>
    <x v="1"/>
    <x v="8"/>
    <x v="0"/>
    <x v="0"/>
    <x v="1"/>
    <x v="0"/>
    <s v="fwd"/>
    <s v="front"/>
    <x v="12"/>
    <n v="165.3"/>
    <n v="63.8"/>
    <n v="54.5"/>
    <n v="1918"/>
    <s v="ohc"/>
    <s v="four"/>
    <n v="97"/>
    <s v="2bbl"/>
    <n v="3.15"/>
    <n v="3.29"/>
    <n v="9.4"/>
    <n v="69"/>
    <n v="5200"/>
    <n v="31"/>
    <n v="37"/>
    <n v="6649"/>
    <n v="6263.6377310596426"/>
  </r>
  <r>
    <x v="155"/>
    <x v="1"/>
    <x v="10"/>
    <x v="0"/>
    <x v="0"/>
    <x v="0"/>
    <x v="2"/>
    <s v="rwd"/>
    <s v="front"/>
    <x v="39"/>
    <n v="187.8"/>
    <n v="66.5"/>
    <n v="54.1"/>
    <n v="3151"/>
    <s v="dohc"/>
    <s v="six"/>
    <n v="161"/>
    <s v="mpfi"/>
    <n v="3.27"/>
    <n v="3.35"/>
    <n v="9.1999999999999993"/>
    <n v="156"/>
    <n v="5200"/>
    <n v="19"/>
    <n v="24"/>
    <n v="15750"/>
    <n v="19503.492668935258"/>
  </r>
  <r>
    <x v="156"/>
    <x v="1"/>
    <x v="15"/>
    <x v="0"/>
    <x v="0"/>
    <x v="1"/>
    <x v="4"/>
    <s v="rwd"/>
    <s v="front"/>
    <x v="50"/>
    <n v="180.3"/>
    <n v="70.5"/>
    <n v="50.8"/>
    <n v="3685"/>
    <s v="ohcv"/>
    <s v="eight"/>
    <n v="234"/>
    <s v="mpfi"/>
    <n v="3.46"/>
    <n v="3.1"/>
    <n v="8.3000000000000007"/>
    <n v="155"/>
    <n v="4750"/>
    <n v="16"/>
    <n v="18"/>
    <n v="35056"/>
    <n v="27435.843830941325"/>
  </r>
  <r>
    <x v="157"/>
    <x v="1"/>
    <x v="8"/>
    <x v="0"/>
    <x v="0"/>
    <x v="1"/>
    <x v="1"/>
    <s v="rwd"/>
    <s v="front"/>
    <x v="51"/>
    <n v="170.7"/>
    <n v="67.900000000000006"/>
    <n v="49.7"/>
    <n v="3071"/>
    <s v="ohcv"/>
    <s v="six"/>
    <n v="181"/>
    <s v="mpfi"/>
    <n v="3.43"/>
    <n v="3.27"/>
    <n v="9"/>
    <n v="160"/>
    <n v="5200"/>
    <n v="19"/>
    <n v="25"/>
    <n v="17199"/>
    <n v="20214.025959952618"/>
  </r>
  <r>
    <x v="158"/>
    <x v="1"/>
    <x v="8"/>
    <x v="0"/>
    <x v="0"/>
    <x v="1"/>
    <x v="0"/>
    <s v="fwd"/>
    <s v="front"/>
    <x v="12"/>
    <n v="165.3"/>
    <n v="63.8"/>
    <n v="54.5"/>
    <n v="1951"/>
    <s v="ohc"/>
    <s v="four"/>
    <n v="97"/>
    <s v="2bbl"/>
    <n v="3.15"/>
    <n v="3.29"/>
    <n v="9.4"/>
    <n v="69"/>
    <n v="5200"/>
    <n v="31"/>
    <n v="37"/>
    <n v="7299"/>
    <n v="6342.7294552165304"/>
  </r>
  <r>
    <x v="159"/>
    <x v="1"/>
    <x v="4"/>
    <x v="0"/>
    <x v="0"/>
    <x v="0"/>
    <x v="0"/>
    <s v="rwd"/>
    <s v="front"/>
    <x v="26"/>
    <n v="197"/>
    <n v="70.900000000000006"/>
    <n v="56.3"/>
    <n v="3505"/>
    <s v="ohc"/>
    <s v="six"/>
    <n v="209"/>
    <s v="mpfi"/>
    <n v="3.62"/>
    <n v="3.39"/>
    <n v="8"/>
    <n v="182"/>
    <n v="5400"/>
    <n v="15"/>
    <n v="20"/>
    <n v="36880"/>
    <n v="29906.50892950601"/>
  </r>
  <r>
    <x v="160"/>
    <x v="1"/>
    <x v="8"/>
    <x v="0"/>
    <x v="0"/>
    <x v="0"/>
    <x v="2"/>
    <s v="fwd"/>
    <s v="front"/>
    <x v="12"/>
    <n v="170.2"/>
    <n v="63.8"/>
    <n v="53.5"/>
    <n v="2037"/>
    <s v="ohc"/>
    <s v="four"/>
    <n v="97"/>
    <s v="2bbl"/>
    <n v="3.15"/>
    <n v="3.29"/>
    <n v="9.4"/>
    <n v="69"/>
    <n v="5200"/>
    <n v="31"/>
    <n v="37"/>
    <n v="7999"/>
    <n v="5893.7861084818351"/>
  </r>
  <r>
    <x v="161"/>
    <x v="1"/>
    <x v="13"/>
    <x v="1"/>
    <x v="0"/>
    <x v="2"/>
    <x v="0"/>
    <s v="fwd"/>
    <s v="front"/>
    <x v="18"/>
    <n v="177.8"/>
    <n v="66.5"/>
    <n v="55.5"/>
    <n v="2443"/>
    <s v="ohc"/>
    <s v="four"/>
    <n v="122"/>
    <s v="idi"/>
    <n v="3.39"/>
    <n v="3.39"/>
    <n v="22.7"/>
    <n v="64"/>
    <n v="4650"/>
    <n v="36"/>
    <n v="42"/>
    <n v="10795"/>
    <n v="11556.310064434521"/>
  </r>
  <r>
    <x v="162"/>
    <x v="1"/>
    <x v="5"/>
    <x v="0"/>
    <x v="0"/>
    <x v="1"/>
    <x v="1"/>
    <s v="fwd"/>
    <s v="front"/>
    <x v="9"/>
    <n v="157.9"/>
    <n v="63.6"/>
    <n v="53.7"/>
    <n v="2120"/>
    <s v="ohcf"/>
    <s v="four"/>
    <n v="108"/>
    <s v="2bbl"/>
    <n v="3.62"/>
    <n v="2.64"/>
    <n v="8.6999999999999993"/>
    <n v="73"/>
    <n v="4400"/>
    <n v="26"/>
    <n v="31"/>
    <n v="7053"/>
    <n v="5838.5974425602362"/>
  </r>
  <r>
    <x v="163"/>
    <x v="1"/>
    <x v="18"/>
    <x v="0"/>
    <x v="1"/>
    <x v="2"/>
    <x v="0"/>
    <s v="fwd"/>
    <s v="front"/>
    <x v="9"/>
    <n v="157.30000000000001"/>
    <n v="63.8"/>
    <n v="50.6"/>
    <n v="2191"/>
    <s v="ohc"/>
    <s v="four"/>
    <n v="98"/>
    <s v="mpfi"/>
    <n v="3.03"/>
    <n v="3.39"/>
    <n v="7.6"/>
    <n v="102"/>
    <n v="5500"/>
    <n v="24"/>
    <n v="30"/>
    <n v="8558"/>
    <n v="7685.7624758791308"/>
  </r>
  <r>
    <x v="164"/>
    <x v="1"/>
    <x v="8"/>
    <x v="0"/>
    <x v="0"/>
    <x v="1"/>
    <x v="0"/>
    <s v="fwd"/>
    <s v="front"/>
    <x v="12"/>
    <n v="165.3"/>
    <n v="63.8"/>
    <n v="54.5"/>
    <n v="1889"/>
    <s v="ohc"/>
    <s v="four"/>
    <n v="97"/>
    <s v="2bbl"/>
    <n v="3.15"/>
    <n v="3.29"/>
    <n v="9.4"/>
    <n v="69"/>
    <n v="5200"/>
    <n v="31"/>
    <n v="37"/>
    <n v="5499"/>
    <n v="6194.132882558134"/>
  </r>
  <r>
    <x v="165"/>
    <x v="1"/>
    <x v="4"/>
    <x v="0"/>
    <x v="0"/>
    <x v="1"/>
    <x v="0"/>
    <s v="rwd"/>
    <s v="front"/>
    <x v="48"/>
    <n v="176.8"/>
    <n v="64.8"/>
    <n v="54.3"/>
    <n v="2710"/>
    <s v="ohc"/>
    <s v="six"/>
    <n v="164"/>
    <s v="mpfi"/>
    <n v="3.31"/>
    <n v="3.19"/>
    <n v="9"/>
    <n v="121"/>
    <n v="4250"/>
    <n v="21"/>
    <n v="28"/>
    <n v="20970"/>
    <n v="15621.826978859583"/>
  </r>
  <r>
    <x v="166"/>
    <x v="1"/>
    <x v="8"/>
    <x v="0"/>
    <x v="1"/>
    <x v="1"/>
    <x v="1"/>
    <s v="rwd"/>
    <s v="front"/>
    <x v="51"/>
    <n v="170.7"/>
    <n v="67.900000000000006"/>
    <n v="49.7"/>
    <n v="3139"/>
    <s v="ohcv"/>
    <s v="six"/>
    <n v="181"/>
    <s v="mpfi"/>
    <n v="3.43"/>
    <n v="3.27"/>
    <n v="7.8"/>
    <n v="200"/>
    <n v="5200"/>
    <n v="17"/>
    <n v="23"/>
    <n v="19699"/>
    <n v="21650.713326140914"/>
  </r>
  <r>
    <x v="167"/>
    <x v="1"/>
    <x v="18"/>
    <x v="0"/>
    <x v="0"/>
    <x v="0"/>
    <x v="0"/>
    <s v="fwd"/>
    <s v="front"/>
    <x v="9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6692"/>
    <n v="6410.0067567379519"/>
  </r>
  <r>
    <x v="168"/>
    <x v="1"/>
    <x v="15"/>
    <x v="1"/>
    <x v="1"/>
    <x v="0"/>
    <x v="0"/>
    <s v="rwd"/>
    <s v="front"/>
    <x v="30"/>
    <n v="202.6"/>
    <n v="71.7"/>
    <n v="56.3"/>
    <n v="3770"/>
    <s v="ohc"/>
    <s v="five"/>
    <n v="183"/>
    <s v="idi"/>
    <n v="3.58"/>
    <n v="3.64"/>
    <n v="21.5"/>
    <n v="123"/>
    <n v="4350"/>
    <n v="22"/>
    <n v="25"/>
    <n v="31600"/>
    <n v="25657.991475161423"/>
  </r>
  <r>
    <x v="169"/>
    <x v="1"/>
    <x v="1"/>
    <x v="0"/>
    <x v="0"/>
    <x v="0"/>
    <x v="2"/>
    <s v="rwd"/>
    <s v="front"/>
    <x v="10"/>
    <n v="198.9"/>
    <n v="68.400000000000006"/>
    <n v="58.7"/>
    <n v="3230"/>
    <s v="l"/>
    <s v="four"/>
    <n v="120"/>
    <s v="mpfi"/>
    <n v="3.46"/>
    <n v="3.19"/>
    <n v="8.4"/>
    <n v="97"/>
    <n v="5000"/>
    <n v="19"/>
    <n v="24"/>
    <n v="12440"/>
    <n v="16553.732382763046"/>
  </r>
  <r>
    <x v="170"/>
    <x v="1"/>
    <x v="21"/>
    <x v="0"/>
    <x v="0"/>
    <x v="1"/>
    <x v="4"/>
    <s v="rwd"/>
    <s v="front"/>
    <x v="47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3495"/>
    <n v="8640.5938156956436"/>
  </r>
  <r>
    <x v="171"/>
    <x v="1"/>
    <x v="11"/>
    <x v="0"/>
    <x v="0"/>
    <x v="0"/>
    <x v="0"/>
    <s v="fwd"/>
    <s v="front"/>
    <x v="15"/>
    <n v="163.4"/>
    <n v="64"/>
    <n v="54.5"/>
    <n v="2010"/>
    <s v="ohc"/>
    <s v="four"/>
    <n v="92"/>
    <s v="1bbl"/>
    <n v="2.91"/>
    <n v="3.41"/>
    <n v="9.1999999999999993"/>
    <n v="76"/>
    <n v="6000"/>
    <n v="30"/>
    <n v="34"/>
    <n v="7295"/>
    <n v="7932.7546386774575"/>
  </r>
  <r>
    <x v="172"/>
    <x v="1"/>
    <x v="6"/>
    <x v="0"/>
    <x v="0"/>
    <x v="0"/>
    <x v="0"/>
    <s v="fwd"/>
    <s v="front"/>
    <x v="14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  <n v="10587.844795126279"/>
  </r>
  <r>
    <x v="173"/>
    <x v="1"/>
    <x v="20"/>
    <x v="0"/>
    <x v="0"/>
    <x v="1"/>
    <x v="3"/>
    <s v="rwd"/>
    <s v="rear"/>
    <x v="52"/>
    <n v="168.9"/>
    <n v="65"/>
    <n v="51.6"/>
    <n v="2756"/>
    <s v="ohcf"/>
    <s v="six"/>
    <n v="194"/>
    <s v="mpfi"/>
    <n v="3.74"/>
    <n v="2.9"/>
    <n v="9.5"/>
    <n v="207"/>
    <n v="5900"/>
    <n v="17"/>
    <n v="25"/>
    <n v="34028"/>
    <n v="21828.650306222913"/>
  </r>
  <r>
    <x v="174"/>
    <x v="1"/>
    <x v="19"/>
    <x v="0"/>
    <x v="0"/>
    <x v="1"/>
    <x v="1"/>
    <s v="fwd"/>
    <s v="front"/>
    <x v="12"/>
    <n v="155.9"/>
    <n v="63.6"/>
    <n v="52"/>
    <n v="1874"/>
    <s v="ohc"/>
    <s v="four"/>
    <n v="90"/>
    <s v="2bbl"/>
    <n v="3.03"/>
    <n v="3.11"/>
    <n v="9.6"/>
    <n v="70"/>
    <n v="5400"/>
    <n v="38"/>
    <n v="43"/>
    <n v="6295"/>
    <n v="6740.8154968752651"/>
  </r>
  <r>
    <x v="175"/>
    <x v="1"/>
    <x v="16"/>
    <x v="1"/>
    <x v="1"/>
    <x v="0"/>
    <x v="0"/>
    <s v="fwd"/>
    <s v="front"/>
    <x v="22"/>
    <n v="171.7"/>
    <n v="65.5"/>
    <n v="55.7"/>
    <n v="2319"/>
    <s v="ohc"/>
    <s v="four"/>
    <n v="97"/>
    <s v="idi"/>
    <n v="3.01"/>
    <n v="3.4"/>
    <n v="23"/>
    <n v="68"/>
    <n v="4500"/>
    <n v="37"/>
    <n v="42"/>
    <n v="9495"/>
    <n v="8486.5337521076253"/>
  </r>
  <r>
    <x v="176"/>
    <x v="1"/>
    <x v="20"/>
    <x v="0"/>
    <x v="0"/>
    <x v="1"/>
    <x v="4"/>
    <s v="rwd"/>
    <s v="rear"/>
    <x v="52"/>
    <n v="168.9"/>
    <n v="65"/>
    <n v="51.6"/>
    <n v="2800"/>
    <s v="ohcf"/>
    <s v="six"/>
    <n v="194"/>
    <s v="mpfi"/>
    <n v="3.74"/>
    <n v="2.9"/>
    <n v="9.5"/>
    <n v="207"/>
    <n v="5900"/>
    <n v="17"/>
    <n v="25"/>
    <n v="37028"/>
    <n v="21934.105938432098"/>
  </r>
  <r>
    <x v="177"/>
    <x v="1"/>
    <x v="5"/>
    <x v="0"/>
    <x v="0"/>
    <x v="0"/>
    <x v="2"/>
    <s v="fwd"/>
    <s v="front"/>
    <x v="34"/>
    <n v="173.5"/>
    <n v="65.400000000000006"/>
    <n v="53"/>
    <n v="2455"/>
    <s v="ohcf"/>
    <s v="four"/>
    <n v="108"/>
    <s v="mpfi"/>
    <n v="3.62"/>
    <n v="2.64"/>
    <n v="9"/>
    <n v="94"/>
    <n v="5200"/>
    <n v="25"/>
    <n v="31"/>
    <n v="10198"/>
    <n v="9573.7038379738187"/>
  </r>
  <r>
    <x v="178"/>
    <x v="1"/>
    <x v="4"/>
    <x v="0"/>
    <x v="0"/>
    <x v="1"/>
    <x v="0"/>
    <s v="rwd"/>
    <s v="front"/>
    <x v="48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430"/>
    <n v="10988.782131005759"/>
  </r>
  <r>
    <x v="179"/>
    <x v="1"/>
    <x v="11"/>
    <x v="0"/>
    <x v="0"/>
    <x v="1"/>
    <x v="1"/>
    <s v="fwd"/>
    <s v="front"/>
    <x v="15"/>
    <n v="167.5"/>
    <n v="65.2"/>
    <n v="53.3"/>
    <n v="2289"/>
    <s v="ohc"/>
    <s v="four"/>
    <n v="110"/>
    <s v="1bbl"/>
    <n v="3.15"/>
    <n v="3.58"/>
    <n v="9"/>
    <n v="86"/>
    <n v="5800"/>
    <n v="27"/>
    <n v="33"/>
    <n v="9095"/>
    <n v="10493.705131782597"/>
  </r>
  <r>
    <x v="180"/>
    <x v="1"/>
    <x v="5"/>
    <x v="0"/>
    <x v="0"/>
    <x v="0"/>
    <x v="0"/>
    <s v="4wd"/>
    <s v="front"/>
    <x v="34"/>
    <n v="172"/>
    <n v="65.400000000000006"/>
    <n v="54.3"/>
    <n v="2385"/>
    <s v="ohcf"/>
    <s v="four"/>
    <n v="108"/>
    <s v="2bbl"/>
    <n v="3.62"/>
    <n v="2.64"/>
    <n v="9"/>
    <n v="82"/>
    <n v="4800"/>
    <n v="24"/>
    <n v="25"/>
    <n v="9233"/>
    <n v="7227.6985085509004"/>
  </r>
  <r>
    <x v="181"/>
    <x v="1"/>
    <x v="10"/>
    <x v="0"/>
    <x v="0"/>
    <x v="0"/>
    <x v="0"/>
    <s v="fwd"/>
    <s v="front"/>
    <x v="13"/>
    <n v="166.3"/>
    <n v="64.400000000000006"/>
    <n v="52.8"/>
    <n v="2140"/>
    <s v="ohc"/>
    <s v="four"/>
    <n v="98"/>
    <s v="2bbl"/>
    <n v="3.19"/>
    <n v="3.03"/>
    <n v="9"/>
    <n v="70"/>
    <n v="4800"/>
    <n v="28"/>
    <n v="34"/>
    <n v="9258"/>
    <n v="6369.9594010663777"/>
  </r>
  <r>
    <x v="182"/>
    <x v="1"/>
    <x v="2"/>
    <x v="0"/>
    <x v="0"/>
    <x v="0"/>
    <x v="2"/>
    <s v="fwd"/>
    <s v="front"/>
    <x v="2"/>
    <n v="181.5"/>
    <n v="66.5"/>
    <n v="55.2"/>
    <n v="2579"/>
    <s v="ohc"/>
    <s v="four"/>
    <n v="132"/>
    <s v="mpfi"/>
    <n v="3.46"/>
    <n v="3.9"/>
    <n v="8.6999999999999993"/>
    <m/>
    <m/>
    <n v="23"/>
    <n v="31"/>
    <n v="9295"/>
    <n v="49.93886047162232"/>
  </r>
  <r>
    <x v="183"/>
    <x v="1"/>
    <x v="10"/>
    <x v="0"/>
    <x v="0"/>
    <x v="1"/>
    <x v="1"/>
    <s v="rwd"/>
    <s v="front"/>
    <x v="25"/>
    <n v="176.2"/>
    <n v="65.599999999999994"/>
    <n v="52"/>
    <n v="2551"/>
    <s v="ohc"/>
    <s v="four"/>
    <n v="146"/>
    <s v="mpfi"/>
    <n v="3.62"/>
    <n v="3.5"/>
    <n v="9.3000000000000007"/>
    <n v="116"/>
    <n v="4800"/>
    <n v="24"/>
    <n v="30"/>
    <n v="9989"/>
    <n v="12978.305688294622"/>
  </r>
  <r>
    <x v="184"/>
    <x v="1"/>
    <x v="11"/>
    <x v="0"/>
    <x v="0"/>
    <x v="0"/>
    <x v="2"/>
    <s v="fwd"/>
    <s v="front"/>
    <x v="15"/>
    <n v="157.1"/>
    <n v="63.9"/>
    <n v="58.3"/>
    <n v="2024"/>
    <s v="ohc"/>
    <s v="four"/>
    <n v="92"/>
    <s v="1bbl"/>
    <n v="2.92"/>
    <n v="3.41"/>
    <n v="9.1999999999999993"/>
    <n v="76"/>
    <n v="6000"/>
    <n v="30"/>
    <n v="34"/>
    <n v="7295"/>
    <n v="9289.2621433304212"/>
  </r>
  <r>
    <x v="185"/>
    <x v="1"/>
    <x v="1"/>
    <x v="1"/>
    <x v="1"/>
    <x v="0"/>
    <x v="0"/>
    <s v="rwd"/>
    <s v="front"/>
    <x v="1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6900"/>
    <n v="18151.790235749464"/>
  </r>
  <r>
    <x v="186"/>
    <x v="1"/>
    <x v="20"/>
    <x v="0"/>
    <x v="0"/>
    <x v="1"/>
    <x v="3"/>
    <s v="rwd"/>
    <s v="rear"/>
    <x v="52"/>
    <n v="168.9"/>
    <n v="65"/>
    <n v="51.6"/>
    <n v="2756"/>
    <s v="ohcf"/>
    <s v="six"/>
    <n v="194"/>
    <s v="mpfi"/>
    <n v="3.74"/>
    <n v="2.9"/>
    <n v="9.5"/>
    <n v="207"/>
    <n v="5900"/>
    <n v="17"/>
    <n v="25"/>
    <n v="32528"/>
    <n v="21828.650306222913"/>
  </r>
  <r>
    <x v="187"/>
    <x v="1"/>
    <x v="13"/>
    <x v="0"/>
    <x v="0"/>
    <x v="0"/>
    <x v="0"/>
    <s v="fwd"/>
    <s v="front"/>
    <x v="18"/>
    <n v="177.8"/>
    <n v="66.5"/>
    <n v="55.5"/>
    <n v="2410"/>
    <s v="ohc"/>
    <s v="four"/>
    <n v="122"/>
    <s v="2bbl"/>
    <n v="3.39"/>
    <n v="3.39"/>
    <n v="8.6"/>
    <n v="84"/>
    <n v="4800"/>
    <n v="26"/>
    <n v="32"/>
    <n v="10245"/>
    <n v="11098.01304292309"/>
  </r>
  <r>
    <x v="188"/>
    <x v="1"/>
    <x v="18"/>
    <x v="0"/>
    <x v="1"/>
    <x v="1"/>
    <x v="1"/>
    <s v="fwd"/>
    <s v="front"/>
    <x v="6"/>
    <n v="173.2"/>
    <n v="66.3"/>
    <n v="50.2"/>
    <n v="2811"/>
    <s v="ohc"/>
    <s v="four"/>
    <n v="156"/>
    <s v="mfi"/>
    <n v="3.6"/>
    <n v="3.9"/>
    <n v="7"/>
    <n v="145"/>
    <n v="5000"/>
    <n v="19"/>
    <n v="24"/>
    <n v="12964"/>
    <n v="14694.626019719339"/>
  </r>
  <r>
    <x v="189"/>
    <x v="1"/>
    <x v="5"/>
    <x v="0"/>
    <x v="1"/>
    <x v="0"/>
    <x v="0"/>
    <s v="4wd"/>
    <s v="front"/>
    <x v="34"/>
    <n v="172"/>
    <n v="65.400000000000006"/>
    <n v="54.3"/>
    <n v="2510"/>
    <s v="ohcf"/>
    <s v="four"/>
    <n v="108"/>
    <s v="mpfi"/>
    <n v="3.62"/>
    <n v="2.64"/>
    <n v="7.7"/>
    <n v="111"/>
    <n v="4800"/>
    <n v="24"/>
    <n v="29"/>
    <n v="11259"/>
    <n v="9702.9476714360026"/>
  </r>
  <r>
    <x v="190"/>
    <x v="1"/>
    <x v="10"/>
    <x v="0"/>
    <x v="0"/>
    <x v="1"/>
    <x v="3"/>
    <s v="rwd"/>
    <s v="front"/>
    <x v="25"/>
    <n v="176.2"/>
    <n v="65.599999999999994"/>
    <n v="52"/>
    <n v="2679"/>
    <s v="ohc"/>
    <s v="four"/>
    <n v="146"/>
    <s v="mpfi"/>
    <n v="3.62"/>
    <n v="3.5"/>
    <n v="9.3000000000000007"/>
    <n v="116"/>
    <n v="4800"/>
    <n v="24"/>
    <n v="30"/>
    <n v="11199"/>
    <n v="13285.085709266794"/>
  </r>
  <r>
    <x v="191"/>
    <x v="1"/>
    <x v="5"/>
    <x v="0"/>
    <x v="1"/>
    <x v="0"/>
    <x v="2"/>
    <s v="4wd"/>
    <s v="front"/>
    <x v="46"/>
    <n v="173.6"/>
    <n v="65.400000000000006"/>
    <n v="54.9"/>
    <n v="2650"/>
    <s v="ohcf"/>
    <s v="four"/>
    <n v="108"/>
    <s v="mpfi"/>
    <n v="3.62"/>
    <n v="2.64"/>
    <n v="7.7"/>
    <n v="111"/>
    <n v="4800"/>
    <n v="23"/>
    <n v="23"/>
    <n v="11694"/>
    <n v="8526.1139183638224"/>
  </r>
  <r>
    <x v="192"/>
    <x v="1"/>
    <x v="4"/>
    <x v="0"/>
    <x v="0"/>
    <x v="0"/>
    <x v="0"/>
    <s v="rwd"/>
    <s v="front"/>
    <x v="4"/>
    <n v="189"/>
    <n v="66.900000000000006"/>
    <n v="55.7"/>
    <n v="3055"/>
    <s v="ohc"/>
    <s v="six"/>
    <n v="164"/>
    <s v="mpfi"/>
    <n v="3.31"/>
    <n v="3.19"/>
    <n v="9"/>
    <n v="121"/>
    <n v="4250"/>
    <n v="20"/>
    <n v="25"/>
    <n v="24565"/>
    <n v="17212.270851798217"/>
  </r>
  <r>
    <x v="193"/>
    <x v="1"/>
    <x v="10"/>
    <x v="0"/>
    <x v="0"/>
    <x v="1"/>
    <x v="0"/>
    <s v="rwd"/>
    <s v="front"/>
    <x v="12"/>
    <n v="168.7"/>
    <n v="64"/>
    <n v="52.6"/>
    <n v="2169"/>
    <s v="ohc"/>
    <s v="four"/>
    <n v="98"/>
    <s v="2bbl"/>
    <n v="3.19"/>
    <n v="3.03"/>
    <n v="9"/>
    <n v="70"/>
    <n v="4800"/>
    <n v="29"/>
    <n v="34"/>
    <n v="8058"/>
    <n v="5434.7411006168822"/>
  </r>
  <r>
    <x v="194"/>
    <x v="1"/>
    <x v="15"/>
    <x v="1"/>
    <x v="1"/>
    <x v="1"/>
    <x v="3"/>
    <s v="rwd"/>
    <s v="front"/>
    <x v="53"/>
    <n v="187.5"/>
    <n v="70.3"/>
    <n v="54.9"/>
    <n v="3495"/>
    <s v="ohc"/>
    <s v="five"/>
    <n v="183"/>
    <s v="idi"/>
    <n v="3.58"/>
    <n v="3.64"/>
    <n v="21.5"/>
    <n v="123"/>
    <n v="4350"/>
    <n v="22"/>
    <n v="25"/>
    <n v="28176"/>
    <n v="22896.222726504151"/>
  </r>
  <r>
    <x v="195"/>
    <x v="1"/>
    <x v="16"/>
    <x v="1"/>
    <x v="1"/>
    <x v="0"/>
    <x v="0"/>
    <s v="fwd"/>
    <s v="front"/>
    <x v="11"/>
    <n v="180.2"/>
    <n v="66.900000000000006"/>
    <n v="55.1"/>
    <n v="2579"/>
    <s v="ohc"/>
    <s v="four"/>
    <n v="97"/>
    <s v="idi"/>
    <n v="3.01"/>
    <n v="3.4"/>
    <n v="23"/>
    <n v="68"/>
    <n v="4500"/>
    <n v="33"/>
    <n v="38"/>
    <n v="13845"/>
    <n v="9591.5214751321018"/>
  </r>
  <r>
    <x v="196"/>
    <x v="1"/>
    <x v="4"/>
    <x v="0"/>
    <x v="0"/>
    <x v="0"/>
    <x v="0"/>
    <s v="rwd"/>
    <s v="front"/>
    <x v="48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925"/>
    <n v="10988.782131005759"/>
  </r>
  <r>
    <x v="197"/>
    <x v="1"/>
    <x v="10"/>
    <x v="0"/>
    <x v="0"/>
    <x v="0"/>
    <x v="1"/>
    <s v="fwd"/>
    <s v="front"/>
    <x v="42"/>
    <n v="175.6"/>
    <n v="66.5"/>
    <n v="53.9"/>
    <n v="2414"/>
    <s v="ohc"/>
    <s v="four"/>
    <n v="122"/>
    <s v="mpfi"/>
    <n v="3.31"/>
    <n v="3.54"/>
    <n v="8.6999999999999993"/>
    <n v="92"/>
    <n v="4200"/>
    <n v="27"/>
    <n v="32"/>
    <n v="9988"/>
    <n v="10875.066248990317"/>
  </r>
  <r>
    <x v="198"/>
    <x v="1"/>
    <x v="10"/>
    <x v="1"/>
    <x v="1"/>
    <x v="0"/>
    <x v="0"/>
    <s v="fwd"/>
    <s v="front"/>
    <x v="42"/>
    <n v="175.6"/>
    <n v="66.5"/>
    <n v="54.9"/>
    <n v="2480"/>
    <s v="ohc"/>
    <s v="four"/>
    <n v="110"/>
    <s v="idi"/>
    <n v="3.27"/>
    <n v="3.35"/>
    <n v="22.5"/>
    <n v="73"/>
    <n v="4500"/>
    <n v="30"/>
    <n v="33"/>
    <n v="10698"/>
    <n v="10112.769407051845"/>
  </r>
  <r>
    <x v="199"/>
    <x v="1"/>
    <x v="10"/>
    <x v="0"/>
    <x v="0"/>
    <x v="0"/>
    <x v="0"/>
    <s v="fwd"/>
    <s v="front"/>
    <x v="42"/>
    <n v="175.6"/>
    <n v="66.5"/>
    <n v="54.9"/>
    <n v="2326"/>
    <s v="ohc"/>
    <s v="four"/>
    <n v="122"/>
    <s v="mpfi"/>
    <n v="3.31"/>
    <n v="3.54"/>
    <n v="8.6999999999999993"/>
    <n v="92"/>
    <n v="4200"/>
    <n v="29"/>
    <n v="34"/>
    <n v="8948"/>
    <n v="11111.101974955465"/>
  </r>
  <r>
    <x v="200"/>
    <x v="1"/>
    <x v="10"/>
    <x v="0"/>
    <x v="0"/>
    <x v="1"/>
    <x v="1"/>
    <s v="rwd"/>
    <s v="front"/>
    <x v="41"/>
    <n v="183.5"/>
    <n v="67.7"/>
    <n v="52"/>
    <n v="2976"/>
    <s v="dohc"/>
    <s v="six"/>
    <n v="171"/>
    <s v="mpfi"/>
    <n v="3.27"/>
    <n v="3.35"/>
    <n v="9.3000000000000007"/>
    <n v="161"/>
    <n v="5200"/>
    <n v="20"/>
    <n v="24"/>
    <n v="16558"/>
    <n v="20602.6286188499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38471-A603-E14F-BEB3-2F15155B72C9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40" firstHeaderRow="0" firstDataRow="1" firstDataCol="1"/>
  <pivotFields count="27">
    <pivotField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showAll="0"/>
    <pivotField axis="axisRow" dataField="1" showAll="0">
      <items count="23">
        <item x="21"/>
        <item x="7"/>
        <item x="4"/>
        <item x="19"/>
        <item x="18"/>
        <item x="11"/>
        <item x="17"/>
        <item x="14"/>
        <item x="13"/>
        <item x="15"/>
        <item x="3"/>
        <item x="6"/>
        <item x="8"/>
        <item x="1"/>
        <item x="9"/>
        <item x="20"/>
        <item x="2"/>
        <item x="0"/>
        <item x="5"/>
        <item x="10"/>
        <item x="1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ke" fld="2" subtotal="count" baseField="0" baseItem="0"/>
    <dataField name="Count of make2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E78DC-50C9-9443-A6AD-29CE841659FB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C20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ody-style" fld="6" subtotal="count" baseField="0" baseItem="0"/>
    <dataField name="Count of body-style2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FA682-13B6-7B46-B4F4-93F79A36C5D9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B69" firstHeaderRow="1" firstDataRow="1" firstDataCol="1"/>
  <pivotFields count="27">
    <pivotField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5">
        <item x="45"/>
        <item x="31"/>
        <item x="47"/>
        <item x="52"/>
        <item x="51"/>
        <item x="37"/>
        <item x="19"/>
        <item x="7"/>
        <item x="9"/>
        <item x="23"/>
        <item x="12"/>
        <item x="29"/>
        <item x="17"/>
        <item x="13"/>
        <item x="6"/>
        <item x="49"/>
        <item x="2"/>
        <item x="14"/>
        <item x="15"/>
        <item x="50"/>
        <item x="46"/>
        <item x="34"/>
        <item x="5"/>
        <item x="22"/>
        <item x="25"/>
        <item x="18"/>
        <item x="0"/>
        <item x="43"/>
        <item x="33"/>
        <item x="28"/>
        <item x="11"/>
        <item x="48"/>
        <item x="35"/>
        <item x="42"/>
        <item x="3"/>
        <item x="41"/>
        <item x="27"/>
        <item x="4"/>
        <item x="16"/>
        <item x="39"/>
        <item x="36"/>
        <item x="8"/>
        <item x="53"/>
        <item x="1"/>
        <item x="40"/>
        <item x="24"/>
        <item x="26"/>
        <item x="21"/>
        <item x="20"/>
        <item x="10"/>
        <item x="30"/>
        <item x="38"/>
        <item x="32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Count of wheel-bas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A202" totalsRowShown="0">
  <tableColumns count="27">
    <tableColumn id="1" xr3:uid="{B4D0522D-D458-4D97-98F5-61F4842DFC02}" name="id"/>
    <tableColumn id="2" xr3:uid="{755193B2-B417-449A-ACC4-4426F6FF2639}" name="data_split"/>
    <tableColumn id="3" xr3:uid="{00000000-0010-0000-0000-000003000000}" name="make"/>
    <tableColumn id="4" xr3:uid="{00000000-0010-0000-0000-000004000000}" name="fuel-type"/>
    <tableColumn id="5" xr3:uid="{00000000-0010-0000-0000-000005000000}" name="aspiration"/>
    <tableColumn id="6" xr3:uid="{00000000-0010-0000-0000-000006000000}" name="num-of-doors"/>
    <tableColumn id="7" xr3:uid="{00000000-0010-0000-0000-000007000000}" name="body-style"/>
    <tableColumn id="8" xr3:uid="{00000000-0010-0000-0000-000008000000}" name="drive-wheels"/>
    <tableColumn id="9" xr3:uid="{00000000-0010-0000-0000-000009000000}" name="engine-location"/>
    <tableColumn id="10" xr3:uid="{00000000-0010-0000-0000-00000A000000}" name="wheel-base"/>
    <tableColumn id="11" xr3:uid="{00000000-0010-0000-0000-00000B000000}" name="length"/>
    <tableColumn id="12" xr3:uid="{00000000-0010-0000-0000-00000C000000}" name="width"/>
    <tableColumn id="13" xr3:uid="{00000000-0010-0000-0000-00000D000000}" name="height"/>
    <tableColumn id="14" xr3:uid="{00000000-0010-0000-0000-00000E000000}" name="curb-weight"/>
    <tableColumn id="15" xr3:uid="{00000000-0010-0000-0000-00000F000000}" name="engine-type"/>
    <tableColumn id="16" xr3:uid="{00000000-0010-0000-0000-000010000000}" name="num-of-cylinders"/>
    <tableColumn id="17" xr3:uid="{00000000-0010-0000-0000-000011000000}" name="engine-size"/>
    <tableColumn id="18" xr3:uid="{00000000-0010-0000-0000-000012000000}" name="fuel-system"/>
    <tableColumn id="19" xr3:uid="{00000000-0010-0000-0000-000013000000}" name="bore"/>
    <tableColumn id="20" xr3:uid="{00000000-0010-0000-0000-000014000000}" name="stroke"/>
    <tableColumn id="21" xr3:uid="{00000000-0010-0000-0000-000015000000}" name="compression-ratio"/>
    <tableColumn id="22" xr3:uid="{00000000-0010-0000-0000-000016000000}" name="horsepower"/>
    <tableColumn id="23" xr3:uid="{00000000-0010-0000-0000-000017000000}" name="peak-rpm"/>
    <tableColumn id="24" xr3:uid="{00000000-0010-0000-0000-000018000000}" name="city-mpg"/>
    <tableColumn id="25" xr3:uid="{00000000-0010-0000-0000-000019000000}" name="highway-mpg"/>
    <tableColumn id="26" xr3:uid="{00000000-0010-0000-0000-00001A000000}" name="price"/>
    <tableColumn id="27" xr3:uid="{A7F976B0-7EC1-45D7-8046-FBE353D01EF9}" name="prediction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6BC26-4836-D842-9040-247FB15651EE}" name="test" displayName="test" ref="A1:AB62" totalsRowShown="0" dataDxfId="1" tableBorderDxfId="29">
  <autoFilter ref="A1:AB62" xr:uid="{C1F6BC26-4836-D842-9040-247FB15651EE}"/>
  <tableColumns count="28">
    <tableColumn id="1" xr3:uid="{6FB9CF10-A6DF-B04B-B13C-DE80F3FD95E1}" name="id" dataDxfId="28"/>
    <tableColumn id="2" xr3:uid="{BB854F48-8C62-DB48-89B7-94C3CBA319C9}" name="data_split" dataDxfId="27"/>
    <tableColumn id="3" xr3:uid="{C33D15A9-B378-CB48-808A-3200A0F3D200}" name="make" dataDxfId="26"/>
    <tableColumn id="4" xr3:uid="{3BF2AE15-095F-994B-A94C-A06CC6321D75}" name="fuel-type" dataDxfId="25"/>
    <tableColumn id="5" xr3:uid="{5FBD7366-C8A0-5742-AD86-4C0D151076D4}" name="aspiration" dataDxfId="24"/>
    <tableColumn id="6" xr3:uid="{76AA9CFC-A09F-A748-A333-7902D00D1BE2}" name="num-of-doors" dataDxfId="23"/>
    <tableColumn id="7" xr3:uid="{4B1873A6-47AE-644F-854E-8E3B83BF7D0A}" name="body-style" dataDxfId="22"/>
    <tableColumn id="8" xr3:uid="{2143DA88-9C08-4447-B72A-A58A02C7DFDC}" name="drive-wheels" dataDxfId="21"/>
    <tableColumn id="9" xr3:uid="{9A36E9CA-C17A-F84B-B053-4E1DE196DAF9}" name="engine-location" dataDxfId="20"/>
    <tableColumn id="10" xr3:uid="{444985A9-2F5E-EE43-991C-F2BD1EC36F2D}" name="wheel-base" dataDxfId="19"/>
    <tableColumn id="11" xr3:uid="{B62C2092-33F0-BF49-B8DC-8F80DF3B14A7}" name="length" dataDxfId="18"/>
    <tableColumn id="12" xr3:uid="{3CE6F7B2-823D-7D40-8598-B753578AF57F}" name="width" dataDxfId="17"/>
    <tableColumn id="13" xr3:uid="{495C4D41-D7EC-0A40-B9E1-E1D366A5EE1D}" name="height" dataDxfId="16"/>
    <tableColumn id="14" xr3:uid="{9DDDE060-FA3B-B647-88A4-9664E8DC5CBA}" name="curb-weight" dataDxfId="15"/>
    <tableColumn id="15" xr3:uid="{BEEA0194-211D-E042-A838-BF132EE7BE83}" name="engine-type" dataDxfId="14"/>
    <tableColumn id="16" xr3:uid="{D86A1D98-333C-5646-9474-8C7939FB9D41}" name="num-of-cylinders" dataDxfId="13"/>
    <tableColumn id="17" xr3:uid="{64E2262D-1FEE-8442-BB62-B285034CFC1C}" name="engine-size" dataDxfId="12"/>
    <tableColumn id="18" xr3:uid="{C3D9BE80-DC03-2141-9B20-FD434CBDF4FC}" name="fuel-system" dataDxfId="11"/>
    <tableColumn id="19" xr3:uid="{78CF6173-84F1-1C41-97DD-E70EC4641F0D}" name="bore" dataDxfId="10"/>
    <tableColumn id="20" xr3:uid="{1D213A81-E890-5C47-BFDE-9DD8F3517E5D}" name="stroke" dataDxfId="9"/>
    <tableColumn id="21" xr3:uid="{54DA2466-B4C0-4948-AFD7-38BC075692AF}" name="compression-ratio" dataDxfId="8"/>
    <tableColumn id="22" xr3:uid="{93BF7A55-7130-2A4D-BD5D-15E9985674BB}" name="horsepower" dataDxfId="7"/>
    <tableColumn id="23" xr3:uid="{A5DA0EF9-25EC-A943-8919-6C229134C3D2}" name="peak-rpm" dataDxfId="6"/>
    <tableColumn id="24" xr3:uid="{E9EF2BB3-C407-E44F-BD71-E75C59889D70}" name="city-mpg" dataDxfId="5"/>
    <tableColumn id="25" xr3:uid="{C90FE553-65EB-1845-BCF2-C7F5EF81F98F}" name="highway-mpg" dataDxfId="4"/>
    <tableColumn id="26" xr3:uid="{91C9F9A8-F2F8-974A-8F77-3CCB0B047EE8}" name="price" dataDxfId="3"/>
    <tableColumn id="27" xr3:uid="{0C3853BA-2845-7440-9EBA-77D1BEB6FF95}" name="prediction" dataDxfId="2"/>
    <tableColumn id="28" xr3:uid="{ECBCDC88-4474-4F49-B9E3-3F85DE5D9E49}" name="abs diff" dataDxfId="0">
      <calculatedColumnFormula>ABS(test[[#This Row],[price]]-test[[#This Row],[prediction]])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tabSelected="1" topLeftCell="A121" workbookViewId="0">
      <selection activeCell="C129" sqref="C129"/>
    </sheetView>
  </sheetViews>
  <sheetFormatPr baseColWidth="10" defaultColWidth="11.33203125" defaultRowHeight="13" x14ac:dyDescent="0.15"/>
  <cols>
    <col min="2" max="2" width="12.1640625" customWidth="1"/>
    <col min="3" max="3" width="15" customWidth="1"/>
    <col min="4" max="4" width="12.33203125" customWidth="1"/>
    <col min="5" max="5" width="14.6640625" customWidth="1"/>
    <col min="6" max="6" width="17.33203125" customWidth="1"/>
    <col min="7" max="7" width="13.6640625" customWidth="1"/>
    <col min="11" max="11" width="13.83203125" customWidth="1"/>
    <col min="12" max="12" width="11.5" customWidth="1"/>
    <col min="13" max="13" width="18.1640625" customWidth="1"/>
    <col min="14" max="14" width="13.6640625" customWidth="1"/>
    <col min="15" max="15" width="13.33203125" customWidth="1"/>
    <col min="18" max="18" width="19.33203125" customWidth="1"/>
    <col min="19" max="19" width="13.83203125" customWidth="1"/>
    <col min="20" max="20" width="11.6640625" customWidth="1"/>
    <col min="22" max="22" width="10.83203125" bestFit="1" customWidth="1"/>
    <col min="26" max="26" width="14.5" customWidth="1"/>
  </cols>
  <sheetData>
    <row r="1" spans="1:27" x14ac:dyDescent="0.15">
      <c r="A1" t="s">
        <v>87</v>
      </c>
      <c r="B1" t="s">
        <v>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84</v>
      </c>
    </row>
    <row r="2" spans="1:27" x14ac:dyDescent="0.15">
      <c r="A2">
        <v>1</v>
      </c>
      <c r="B2" t="s">
        <v>81</v>
      </c>
      <c r="C2" t="s">
        <v>76</v>
      </c>
      <c r="D2" t="s">
        <v>25</v>
      </c>
      <c r="E2" t="s">
        <v>26</v>
      </c>
      <c r="F2" t="s">
        <v>32</v>
      </c>
      <c r="G2" t="s">
        <v>38</v>
      </c>
      <c r="H2" t="s">
        <v>39</v>
      </c>
      <c r="I2" t="s">
        <v>30</v>
      </c>
      <c r="J2">
        <v>99.1</v>
      </c>
      <c r="K2">
        <v>186.6</v>
      </c>
      <c r="L2">
        <v>66.5</v>
      </c>
      <c r="M2">
        <v>56.1</v>
      </c>
      <c r="N2">
        <v>2758</v>
      </c>
      <c r="O2" t="s">
        <v>40</v>
      </c>
      <c r="P2" t="s">
        <v>32</v>
      </c>
      <c r="Q2">
        <v>121</v>
      </c>
      <c r="R2" t="s">
        <v>33</v>
      </c>
      <c r="S2">
        <v>3.54</v>
      </c>
      <c r="T2">
        <v>3.07</v>
      </c>
      <c r="U2">
        <v>9.3000000000000007</v>
      </c>
      <c r="V2">
        <v>110</v>
      </c>
      <c r="W2">
        <v>5250</v>
      </c>
      <c r="X2">
        <v>21</v>
      </c>
      <c r="Y2">
        <v>28</v>
      </c>
      <c r="Z2">
        <v>15510</v>
      </c>
      <c r="AA2">
        <v>12799.725762594673</v>
      </c>
    </row>
    <row r="3" spans="1:27" x14ac:dyDescent="0.15">
      <c r="A3">
        <v>2</v>
      </c>
      <c r="B3" t="s">
        <v>81</v>
      </c>
      <c r="C3" t="s">
        <v>70</v>
      </c>
      <c r="D3" t="s">
        <v>25</v>
      </c>
      <c r="E3" t="s">
        <v>26</v>
      </c>
      <c r="F3" t="s">
        <v>32</v>
      </c>
      <c r="G3" t="s">
        <v>38</v>
      </c>
      <c r="H3" t="s">
        <v>29</v>
      </c>
      <c r="I3" t="s">
        <v>30</v>
      </c>
      <c r="J3">
        <v>107.9</v>
      </c>
      <c r="K3">
        <v>186.7</v>
      </c>
      <c r="L3">
        <v>68.400000000000006</v>
      </c>
      <c r="M3">
        <v>56.7</v>
      </c>
      <c r="N3">
        <v>3075</v>
      </c>
      <c r="O3" t="s">
        <v>47</v>
      </c>
      <c r="P3" t="s">
        <v>32</v>
      </c>
      <c r="Q3">
        <v>120</v>
      </c>
      <c r="R3" t="s">
        <v>33</v>
      </c>
      <c r="S3">
        <v>3.46</v>
      </c>
      <c r="T3">
        <v>2.19</v>
      </c>
      <c r="U3">
        <v>8.4</v>
      </c>
      <c r="V3">
        <v>95</v>
      </c>
      <c r="W3">
        <v>5000</v>
      </c>
      <c r="X3">
        <v>19</v>
      </c>
      <c r="Y3">
        <v>24</v>
      </c>
      <c r="Z3">
        <v>15580</v>
      </c>
      <c r="AA3">
        <v>16179.139677728275</v>
      </c>
    </row>
    <row r="4" spans="1:27" x14ac:dyDescent="0.15">
      <c r="A4">
        <v>3</v>
      </c>
      <c r="B4" t="s">
        <v>81</v>
      </c>
      <c r="C4" t="s">
        <v>75</v>
      </c>
      <c r="D4" t="s">
        <v>25</v>
      </c>
      <c r="E4" t="s">
        <v>26</v>
      </c>
      <c r="F4" t="s">
        <v>27</v>
      </c>
      <c r="G4" t="s">
        <v>34</v>
      </c>
      <c r="H4" t="s">
        <v>39</v>
      </c>
      <c r="I4" t="s">
        <v>30</v>
      </c>
      <c r="J4">
        <v>96.1</v>
      </c>
      <c r="K4">
        <v>176.8</v>
      </c>
      <c r="L4">
        <v>66.599999999999994</v>
      </c>
      <c r="M4">
        <v>50.5</v>
      </c>
      <c r="N4">
        <v>2460</v>
      </c>
      <c r="O4" t="s">
        <v>40</v>
      </c>
      <c r="P4" t="s">
        <v>32</v>
      </c>
      <c r="Q4">
        <v>132</v>
      </c>
      <c r="R4" t="s">
        <v>33</v>
      </c>
      <c r="S4">
        <v>3.46</v>
      </c>
      <c r="T4">
        <v>3.9</v>
      </c>
      <c r="U4">
        <v>8.6999999999999993</v>
      </c>
      <c r="X4">
        <v>23</v>
      </c>
      <c r="Y4">
        <v>31</v>
      </c>
      <c r="Z4">
        <v>9895</v>
      </c>
      <c r="AA4">
        <v>-821.39654099851396</v>
      </c>
    </row>
    <row r="5" spans="1:27" x14ac:dyDescent="0.15">
      <c r="A5">
        <v>4</v>
      </c>
      <c r="B5" t="s">
        <v>81</v>
      </c>
      <c r="C5" t="s">
        <v>66</v>
      </c>
      <c r="D5" t="s">
        <v>25</v>
      </c>
      <c r="E5" t="s">
        <v>44</v>
      </c>
      <c r="F5" t="s">
        <v>27</v>
      </c>
      <c r="G5" t="s">
        <v>34</v>
      </c>
      <c r="H5" t="s">
        <v>29</v>
      </c>
      <c r="I5" t="s">
        <v>30</v>
      </c>
      <c r="J5">
        <v>102.7</v>
      </c>
      <c r="K5">
        <v>178.4</v>
      </c>
      <c r="L5">
        <v>68</v>
      </c>
      <c r="M5">
        <v>54.8</v>
      </c>
      <c r="N5">
        <v>2910</v>
      </c>
      <c r="O5" t="s">
        <v>40</v>
      </c>
      <c r="P5" t="s">
        <v>32</v>
      </c>
      <c r="Q5">
        <v>140</v>
      </c>
      <c r="R5" t="s">
        <v>33</v>
      </c>
      <c r="S5">
        <v>3.78</v>
      </c>
      <c r="T5">
        <v>3.12</v>
      </c>
      <c r="U5">
        <v>8</v>
      </c>
      <c r="V5">
        <v>175</v>
      </c>
      <c r="W5">
        <v>5000</v>
      </c>
      <c r="X5">
        <v>19</v>
      </c>
      <c r="Y5">
        <v>24</v>
      </c>
      <c r="Z5">
        <v>16503</v>
      </c>
      <c r="AA5">
        <v>18341.838026095822</v>
      </c>
    </row>
    <row r="6" spans="1:27" x14ac:dyDescent="0.15">
      <c r="A6">
        <v>5</v>
      </c>
      <c r="B6" t="s">
        <v>81</v>
      </c>
      <c r="C6" t="s">
        <v>45</v>
      </c>
      <c r="D6" t="s">
        <v>25</v>
      </c>
      <c r="E6" t="s">
        <v>26</v>
      </c>
      <c r="F6" t="s">
        <v>32</v>
      </c>
      <c r="G6" t="s">
        <v>38</v>
      </c>
      <c r="H6" t="s">
        <v>29</v>
      </c>
      <c r="I6" t="s">
        <v>30</v>
      </c>
      <c r="J6">
        <v>103.5</v>
      </c>
      <c r="K6">
        <v>189</v>
      </c>
      <c r="L6">
        <v>66.900000000000006</v>
      </c>
      <c r="M6">
        <v>55.7</v>
      </c>
      <c r="N6">
        <v>3230</v>
      </c>
      <c r="O6" t="s">
        <v>40</v>
      </c>
      <c r="P6" t="s">
        <v>36</v>
      </c>
      <c r="Q6">
        <v>209</v>
      </c>
      <c r="R6" t="s">
        <v>33</v>
      </c>
      <c r="S6">
        <v>3.62</v>
      </c>
      <c r="T6">
        <v>3.39</v>
      </c>
      <c r="U6">
        <v>8</v>
      </c>
      <c r="V6">
        <v>182</v>
      </c>
      <c r="W6">
        <v>5400</v>
      </c>
      <c r="X6">
        <v>16</v>
      </c>
      <c r="Y6">
        <v>22</v>
      </c>
      <c r="Z6">
        <v>30760</v>
      </c>
      <c r="AA6">
        <v>25589.681316128073</v>
      </c>
    </row>
    <row r="7" spans="1:27" x14ac:dyDescent="0.15">
      <c r="A7">
        <v>6</v>
      </c>
      <c r="B7" t="s">
        <v>81</v>
      </c>
      <c r="C7" t="s">
        <v>77</v>
      </c>
      <c r="D7" t="s">
        <v>25</v>
      </c>
      <c r="E7" t="s">
        <v>26</v>
      </c>
      <c r="F7" t="s">
        <v>32</v>
      </c>
      <c r="G7" t="s">
        <v>38</v>
      </c>
      <c r="H7" t="s">
        <v>39</v>
      </c>
      <c r="I7" t="s">
        <v>30</v>
      </c>
      <c r="J7">
        <v>97.2</v>
      </c>
      <c r="K7">
        <v>172</v>
      </c>
      <c r="L7">
        <v>65.400000000000006</v>
      </c>
      <c r="M7">
        <v>52.5</v>
      </c>
      <c r="N7">
        <v>2190</v>
      </c>
      <c r="O7" t="s">
        <v>74</v>
      </c>
      <c r="P7" t="s">
        <v>32</v>
      </c>
      <c r="Q7">
        <v>108</v>
      </c>
      <c r="R7" t="s">
        <v>49</v>
      </c>
      <c r="S7">
        <v>3.62</v>
      </c>
      <c r="T7">
        <v>2.64</v>
      </c>
      <c r="U7">
        <v>9.5</v>
      </c>
      <c r="V7">
        <v>82</v>
      </c>
      <c r="W7">
        <v>4400</v>
      </c>
      <c r="X7">
        <v>28</v>
      </c>
      <c r="Y7">
        <v>33</v>
      </c>
      <c r="Z7">
        <v>7775</v>
      </c>
      <c r="AA7">
        <v>7281.1492227450644</v>
      </c>
    </row>
    <row r="8" spans="1:27" x14ac:dyDescent="0.15">
      <c r="A8">
        <v>7</v>
      </c>
      <c r="B8" t="s">
        <v>81</v>
      </c>
      <c r="C8" t="s">
        <v>67</v>
      </c>
      <c r="D8" t="s">
        <v>25</v>
      </c>
      <c r="E8" t="s">
        <v>44</v>
      </c>
      <c r="F8" t="s">
        <v>27</v>
      </c>
      <c r="G8" t="s">
        <v>34</v>
      </c>
      <c r="H8" t="s">
        <v>39</v>
      </c>
      <c r="I8" t="s">
        <v>30</v>
      </c>
      <c r="J8">
        <v>95.9</v>
      </c>
      <c r="K8">
        <v>173.2</v>
      </c>
      <c r="L8">
        <v>66.3</v>
      </c>
      <c r="M8">
        <v>50.2</v>
      </c>
      <c r="N8">
        <v>2921</v>
      </c>
      <c r="O8" t="s">
        <v>40</v>
      </c>
      <c r="P8" t="s">
        <v>32</v>
      </c>
      <c r="Q8">
        <v>156</v>
      </c>
      <c r="R8" t="s">
        <v>68</v>
      </c>
      <c r="S8">
        <v>3.59</v>
      </c>
      <c r="T8">
        <v>3.86</v>
      </c>
      <c r="U8">
        <v>7</v>
      </c>
      <c r="V8">
        <v>145</v>
      </c>
      <c r="W8">
        <v>5000</v>
      </c>
      <c r="X8">
        <v>19</v>
      </c>
      <c r="Y8">
        <v>24</v>
      </c>
      <c r="Z8">
        <v>14869</v>
      </c>
      <c r="AA8">
        <v>15008.676462709815</v>
      </c>
    </row>
    <row r="9" spans="1:27" x14ac:dyDescent="0.15">
      <c r="A9">
        <v>8</v>
      </c>
      <c r="B9" t="s">
        <v>81</v>
      </c>
      <c r="C9" t="s">
        <v>77</v>
      </c>
      <c r="D9" t="s">
        <v>25</v>
      </c>
      <c r="E9" t="s">
        <v>26</v>
      </c>
      <c r="F9" t="s">
        <v>27</v>
      </c>
      <c r="G9" t="s">
        <v>34</v>
      </c>
      <c r="H9" t="s">
        <v>41</v>
      </c>
      <c r="I9" t="s">
        <v>30</v>
      </c>
      <c r="J9">
        <v>93.3</v>
      </c>
      <c r="K9">
        <v>157.30000000000001</v>
      </c>
      <c r="L9">
        <v>63.8</v>
      </c>
      <c r="M9">
        <v>55.7</v>
      </c>
      <c r="N9">
        <v>2240</v>
      </c>
      <c r="O9" t="s">
        <v>74</v>
      </c>
      <c r="P9" t="s">
        <v>32</v>
      </c>
      <c r="Q9">
        <v>108</v>
      </c>
      <c r="R9" t="s">
        <v>49</v>
      </c>
      <c r="S9">
        <v>3.62</v>
      </c>
      <c r="T9">
        <v>2.64</v>
      </c>
      <c r="U9">
        <v>8.6999999999999993</v>
      </c>
      <c r="V9">
        <v>73</v>
      </c>
      <c r="W9">
        <v>4400</v>
      </c>
      <c r="X9">
        <v>26</v>
      </c>
      <c r="Y9">
        <v>31</v>
      </c>
      <c r="Z9">
        <v>7603</v>
      </c>
      <c r="AA9">
        <v>6702.8191086038114</v>
      </c>
    </row>
    <row r="10" spans="1:27" x14ac:dyDescent="0.15">
      <c r="A10">
        <v>9</v>
      </c>
      <c r="B10" t="s">
        <v>81</v>
      </c>
      <c r="C10" t="s">
        <v>37</v>
      </c>
      <c r="D10" t="s">
        <v>25</v>
      </c>
      <c r="E10" t="s">
        <v>26</v>
      </c>
      <c r="F10" t="s">
        <v>32</v>
      </c>
      <c r="G10" t="s">
        <v>38</v>
      </c>
      <c r="H10" t="s">
        <v>39</v>
      </c>
      <c r="I10" t="s">
        <v>30</v>
      </c>
      <c r="J10">
        <v>105.8</v>
      </c>
      <c r="K10">
        <v>192.7</v>
      </c>
      <c r="L10">
        <v>71.400000000000006</v>
      </c>
      <c r="M10">
        <v>55.7</v>
      </c>
      <c r="N10">
        <v>2844</v>
      </c>
      <c r="O10" t="s">
        <v>40</v>
      </c>
      <c r="P10" t="s">
        <v>42</v>
      </c>
      <c r="Q10">
        <v>136</v>
      </c>
      <c r="R10" t="s">
        <v>33</v>
      </c>
      <c r="S10">
        <v>3.19</v>
      </c>
      <c r="T10">
        <v>3.4</v>
      </c>
      <c r="U10">
        <v>8.5</v>
      </c>
      <c r="V10">
        <v>110</v>
      </c>
      <c r="W10">
        <v>5500</v>
      </c>
      <c r="X10">
        <v>19</v>
      </c>
      <c r="Y10">
        <v>25</v>
      </c>
      <c r="Z10">
        <v>17710</v>
      </c>
      <c r="AA10">
        <v>19402.908554719292</v>
      </c>
    </row>
    <row r="11" spans="1:27" x14ac:dyDescent="0.15">
      <c r="A11">
        <v>10</v>
      </c>
      <c r="B11" t="s">
        <v>81</v>
      </c>
      <c r="C11" t="s">
        <v>76</v>
      </c>
      <c r="D11" t="s">
        <v>25</v>
      </c>
      <c r="E11" t="s">
        <v>44</v>
      </c>
      <c r="F11" t="s">
        <v>27</v>
      </c>
      <c r="G11" t="s">
        <v>34</v>
      </c>
      <c r="H11" t="s">
        <v>39</v>
      </c>
      <c r="I11" t="s">
        <v>30</v>
      </c>
      <c r="J11">
        <v>99.1</v>
      </c>
      <c r="K11">
        <v>186.6</v>
      </c>
      <c r="L11">
        <v>66.5</v>
      </c>
      <c r="M11">
        <v>56.1</v>
      </c>
      <c r="N11">
        <v>2808</v>
      </c>
      <c r="O11" t="s">
        <v>31</v>
      </c>
      <c r="P11" t="s">
        <v>32</v>
      </c>
      <c r="Q11">
        <v>121</v>
      </c>
      <c r="R11" t="s">
        <v>33</v>
      </c>
      <c r="S11">
        <v>3.54</v>
      </c>
      <c r="T11">
        <v>3.07</v>
      </c>
      <c r="U11">
        <v>9</v>
      </c>
      <c r="V11">
        <v>160</v>
      </c>
      <c r="W11">
        <v>5500</v>
      </c>
      <c r="X11">
        <v>19</v>
      </c>
      <c r="Y11">
        <v>26</v>
      </c>
      <c r="Z11">
        <v>18150</v>
      </c>
      <c r="AA11">
        <v>15005.691460436301</v>
      </c>
    </row>
    <row r="12" spans="1:27" x14ac:dyDescent="0.15">
      <c r="A12">
        <v>11</v>
      </c>
      <c r="B12" t="s">
        <v>81</v>
      </c>
      <c r="C12" t="s">
        <v>67</v>
      </c>
      <c r="D12" t="s">
        <v>25</v>
      </c>
      <c r="E12" t="s">
        <v>26</v>
      </c>
      <c r="F12" t="s">
        <v>27</v>
      </c>
      <c r="G12" t="s">
        <v>34</v>
      </c>
      <c r="H12" t="s">
        <v>39</v>
      </c>
      <c r="I12" t="s">
        <v>30</v>
      </c>
      <c r="J12">
        <v>93.7</v>
      </c>
      <c r="K12">
        <v>157.30000000000001</v>
      </c>
      <c r="L12">
        <v>64.400000000000006</v>
      </c>
      <c r="M12">
        <v>50.8</v>
      </c>
      <c r="N12">
        <v>2004</v>
      </c>
      <c r="O12" t="s">
        <v>40</v>
      </c>
      <c r="P12" t="s">
        <v>32</v>
      </c>
      <c r="Q12">
        <v>92</v>
      </c>
      <c r="R12" t="s">
        <v>49</v>
      </c>
      <c r="S12">
        <v>2.97</v>
      </c>
      <c r="T12">
        <v>3.23</v>
      </c>
      <c r="U12">
        <v>9.4</v>
      </c>
      <c r="V12">
        <v>68</v>
      </c>
      <c r="W12">
        <v>5500</v>
      </c>
      <c r="X12">
        <v>31</v>
      </c>
      <c r="Y12">
        <v>38</v>
      </c>
      <c r="Z12">
        <v>6669</v>
      </c>
      <c r="AA12">
        <v>7166.1249465005967</v>
      </c>
    </row>
    <row r="13" spans="1:27" x14ac:dyDescent="0.15">
      <c r="A13">
        <v>12</v>
      </c>
      <c r="B13" t="s">
        <v>81</v>
      </c>
      <c r="C13" t="s">
        <v>70</v>
      </c>
      <c r="D13" t="s">
        <v>61</v>
      </c>
      <c r="E13" t="s">
        <v>44</v>
      </c>
      <c r="F13" t="s">
        <v>32</v>
      </c>
      <c r="G13" t="s">
        <v>43</v>
      </c>
      <c r="H13" t="s">
        <v>29</v>
      </c>
      <c r="I13" t="s">
        <v>30</v>
      </c>
      <c r="J13">
        <v>114.2</v>
      </c>
      <c r="K13">
        <v>198.9</v>
      </c>
      <c r="L13">
        <v>68.400000000000006</v>
      </c>
      <c r="M13">
        <v>58.7</v>
      </c>
      <c r="N13">
        <v>3430</v>
      </c>
      <c r="O13" t="s">
        <v>47</v>
      </c>
      <c r="P13" t="s">
        <v>32</v>
      </c>
      <c r="Q13">
        <v>152</v>
      </c>
      <c r="R13" t="s">
        <v>62</v>
      </c>
      <c r="S13">
        <v>3.7</v>
      </c>
      <c r="T13">
        <v>3.52</v>
      </c>
      <c r="U13">
        <v>21</v>
      </c>
      <c r="V13">
        <v>95</v>
      </c>
      <c r="W13">
        <v>4150</v>
      </c>
      <c r="X13">
        <v>25</v>
      </c>
      <c r="Y13">
        <v>25</v>
      </c>
      <c r="Z13">
        <v>13860</v>
      </c>
      <c r="AA13">
        <v>17680.796851217729</v>
      </c>
    </row>
    <row r="14" spans="1:27" x14ac:dyDescent="0.15">
      <c r="A14">
        <v>13</v>
      </c>
      <c r="B14" t="s">
        <v>81</v>
      </c>
      <c r="C14" t="s">
        <v>69</v>
      </c>
      <c r="D14" t="s">
        <v>25</v>
      </c>
      <c r="E14" t="s">
        <v>26</v>
      </c>
      <c r="F14" t="s">
        <v>32</v>
      </c>
      <c r="G14" t="s">
        <v>38</v>
      </c>
      <c r="H14" t="s">
        <v>39</v>
      </c>
      <c r="I14" t="s">
        <v>30</v>
      </c>
      <c r="J14">
        <v>97.2</v>
      </c>
      <c r="K14">
        <v>173.4</v>
      </c>
      <c r="L14">
        <v>65.2</v>
      </c>
      <c r="M14">
        <v>54.7</v>
      </c>
      <c r="N14">
        <v>2302</v>
      </c>
      <c r="O14" t="s">
        <v>40</v>
      </c>
      <c r="P14" t="s">
        <v>32</v>
      </c>
      <c r="Q14">
        <v>120</v>
      </c>
      <c r="R14" t="s">
        <v>49</v>
      </c>
      <c r="S14">
        <v>3.33</v>
      </c>
      <c r="T14">
        <v>3.47</v>
      </c>
      <c r="U14">
        <v>8.5</v>
      </c>
      <c r="V14">
        <v>97</v>
      </c>
      <c r="W14">
        <v>5200</v>
      </c>
      <c r="X14">
        <v>27</v>
      </c>
      <c r="Y14">
        <v>34</v>
      </c>
      <c r="Z14">
        <v>9549</v>
      </c>
      <c r="AA14">
        <v>11015.147595322193</v>
      </c>
    </row>
    <row r="15" spans="1:27" x14ac:dyDescent="0.15">
      <c r="A15">
        <v>14</v>
      </c>
      <c r="B15" t="s">
        <v>81</v>
      </c>
      <c r="C15" t="s">
        <v>71</v>
      </c>
      <c r="D15" t="s">
        <v>25</v>
      </c>
      <c r="E15" t="s">
        <v>26</v>
      </c>
      <c r="F15" t="s">
        <v>32</v>
      </c>
      <c r="G15" t="s">
        <v>38</v>
      </c>
      <c r="H15" t="s">
        <v>39</v>
      </c>
      <c r="I15" t="s">
        <v>30</v>
      </c>
      <c r="J15">
        <v>93.7</v>
      </c>
      <c r="K15">
        <v>167.3</v>
      </c>
      <c r="L15">
        <v>63.8</v>
      </c>
      <c r="M15">
        <v>50.8</v>
      </c>
      <c r="N15">
        <v>2191</v>
      </c>
      <c r="O15" t="s">
        <v>40</v>
      </c>
      <c r="P15" t="s">
        <v>32</v>
      </c>
      <c r="Q15">
        <v>98</v>
      </c>
      <c r="R15" t="s">
        <v>49</v>
      </c>
      <c r="S15">
        <v>2.97</v>
      </c>
      <c r="T15">
        <v>3.23</v>
      </c>
      <c r="U15">
        <v>9.4</v>
      </c>
      <c r="V15">
        <v>68</v>
      </c>
      <c r="W15">
        <v>5500</v>
      </c>
      <c r="X15">
        <v>31</v>
      </c>
      <c r="Y15">
        <v>38</v>
      </c>
      <c r="Z15">
        <v>7609</v>
      </c>
      <c r="AA15">
        <v>6881.0970555328786</v>
      </c>
    </row>
    <row r="16" spans="1:27" x14ac:dyDescent="0.15">
      <c r="A16">
        <v>15</v>
      </c>
      <c r="B16" t="s">
        <v>81</v>
      </c>
      <c r="C16" t="s">
        <v>69</v>
      </c>
      <c r="D16" t="s">
        <v>25</v>
      </c>
      <c r="E16" t="s">
        <v>26</v>
      </c>
      <c r="F16" t="s">
        <v>32</v>
      </c>
      <c r="G16" t="s">
        <v>43</v>
      </c>
      <c r="H16" t="s">
        <v>39</v>
      </c>
      <c r="I16" t="s">
        <v>30</v>
      </c>
      <c r="J16">
        <v>100.4</v>
      </c>
      <c r="K16">
        <v>184.6</v>
      </c>
      <c r="L16">
        <v>66.5</v>
      </c>
      <c r="M16">
        <v>56.1</v>
      </c>
      <c r="N16">
        <v>3296</v>
      </c>
      <c r="O16" t="s">
        <v>35</v>
      </c>
      <c r="P16" t="s">
        <v>36</v>
      </c>
      <c r="Q16">
        <v>181</v>
      </c>
      <c r="R16" t="s">
        <v>33</v>
      </c>
      <c r="S16">
        <v>3.43</v>
      </c>
      <c r="T16">
        <v>3.27</v>
      </c>
      <c r="U16">
        <v>9</v>
      </c>
      <c r="V16">
        <v>152</v>
      </c>
      <c r="W16">
        <v>5200</v>
      </c>
      <c r="X16">
        <v>17</v>
      </c>
      <c r="Y16">
        <v>22</v>
      </c>
      <c r="Z16">
        <v>14399</v>
      </c>
      <c r="AA16">
        <v>21149.720056406361</v>
      </c>
    </row>
    <row r="17" spans="1:27" x14ac:dyDescent="0.15">
      <c r="A17">
        <v>16</v>
      </c>
      <c r="B17" t="s">
        <v>81</v>
      </c>
      <c r="C17" t="s">
        <v>69</v>
      </c>
      <c r="D17" t="s">
        <v>25</v>
      </c>
      <c r="E17" t="s">
        <v>26</v>
      </c>
      <c r="F17" t="s">
        <v>27</v>
      </c>
      <c r="G17" t="s">
        <v>34</v>
      </c>
      <c r="H17" t="s">
        <v>39</v>
      </c>
      <c r="I17" t="s">
        <v>30</v>
      </c>
      <c r="J17">
        <v>94.5</v>
      </c>
      <c r="K17">
        <v>165.6</v>
      </c>
      <c r="L17">
        <v>63.8</v>
      </c>
      <c r="M17">
        <v>53.3</v>
      </c>
      <c r="N17">
        <v>2028</v>
      </c>
      <c r="O17" t="s">
        <v>40</v>
      </c>
      <c r="P17" t="s">
        <v>32</v>
      </c>
      <c r="Q17">
        <v>97</v>
      </c>
      <c r="R17" t="s">
        <v>49</v>
      </c>
      <c r="S17">
        <v>3.15</v>
      </c>
      <c r="T17">
        <v>3.29</v>
      </c>
      <c r="U17">
        <v>9.4</v>
      </c>
      <c r="V17">
        <v>69</v>
      </c>
      <c r="W17">
        <v>5200</v>
      </c>
      <c r="X17">
        <v>31</v>
      </c>
      <c r="Y17">
        <v>37</v>
      </c>
      <c r="Z17">
        <v>7799</v>
      </c>
      <c r="AA17">
        <v>6226.9784795449532</v>
      </c>
    </row>
    <row r="18" spans="1:27" x14ac:dyDescent="0.15">
      <c r="A18">
        <v>17</v>
      </c>
      <c r="B18" t="s">
        <v>81</v>
      </c>
      <c r="C18" t="s">
        <v>78</v>
      </c>
      <c r="D18" t="s">
        <v>25</v>
      </c>
      <c r="E18" t="s">
        <v>26</v>
      </c>
      <c r="F18" t="s">
        <v>32</v>
      </c>
      <c r="G18" t="s">
        <v>43</v>
      </c>
      <c r="H18" t="s">
        <v>41</v>
      </c>
      <c r="I18" t="s">
        <v>30</v>
      </c>
      <c r="J18">
        <v>95.7</v>
      </c>
      <c r="K18">
        <v>169.7</v>
      </c>
      <c r="L18">
        <v>63.6</v>
      </c>
      <c r="M18">
        <v>59.1</v>
      </c>
      <c r="N18">
        <v>2290</v>
      </c>
      <c r="O18" t="s">
        <v>40</v>
      </c>
      <c r="P18" t="s">
        <v>32</v>
      </c>
      <c r="Q18">
        <v>92</v>
      </c>
      <c r="R18" t="s">
        <v>49</v>
      </c>
      <c r="S18">
        <v>3.05</v>
      </c>
      <c r="T18">
        <v>3.03</v>
      </c>
      <c r="U18">
        <v>9</v>
      </c>
      <c r="V18">
        <v>62</v>
      </c>
      <c r="W18">
        <v>4800</v>
      </c>
      <c r="X18">
        <v>27</v>
      </c>
      <c r="Y18">
        <v>32</v>
      </c>
      <c r="Z18">
        <v>7898</v>
      </c>
      <c r="AA18">
        <v>6159.2070800081647</v>
      </c>
    </row>
    <row r="19" spans="1:27" x14ac:dyDescent="0.15">
      <c r="A19">
        <v>18</v>
      </c>
      <c r="B19" t="s">
        <v>81</v>
      </c>
      <c r="C19" t="s">
        <v>67</v>
      </c>
      <c r="D19" t="s">
        <v>25</v>
      </c>
      <c r="E19" t="s">
        <v>44</v>
      </c>
      <c r="F19" t="s">
        <v>32</v>
      </c>
      <c r="G19" t="s">
        <v>38</v>
      </c>
      <c r="H19" t="s">
        <v>39</v>
      </c>
      <c r="I19" t="s">
        <v>30</v>
      </c>
      <c r="J19">
        <v>96.3</v>
      </c>
      <c r="K19">
        <v>172.4</v>
      </c>
      <c r="L19">
        <v>65.400000000000006</v>
      </c>
      <c r="M19">
        <v>51.6</v>
      </c>
      <c r="N19">
        <v>2403</v>
      </c>
      <c r="O19" t="s">
        <v>40</v>
      </c>
      <c r="P19" t="s">
        <v>32</v>
      </c>
      <c r="Q19">
        <v>110</v>
      </c>
      <c r="R19" t="s">
        <v>68</v>
      </c>
      <c r="S19">
        <v>3.17</v>
      </c>
      <c r="T19">
        <v>3.46</v>
      </c>
      <c r="U19">
        <v>7.5</v>
      </c>
      <c r="V19">
        <v>116</v>
      </c>
      <c r="W19">
        <v>5500</v>
      </c>
      <c r="X19">
        <v>23</v>
      </c>
      <c r="Y19">
        <v>30</v>
      </c>
      <c r="Z19">
        <v>9279</v>
      </c>
      <c r="AA19">
        <v>10587.844795126279</v>
      </c>
    </row>
    <row r="20" spans="1:27" x14ac:dyDescent="0.15">
      <c r="A20">
        <v>19</v>
      </c>
      <c r="B20" t="s">
        <v>81</v>
      </c>
      <c r="C20" t="s">
        <v>52</v>
      </c>
      <c r="D20" t="s">
        <v>25</v>
      </c>
      <c r="E20" t="s">
        <v>26</v>
      </c>
      <c r="F20" t="s">
        <v>27</v>
      </c>
      <c r="G20" t="s">
        <v>34</v>
      </c>
      <c r="H20" t="s">
        <v>39</v>
      </c>
      <c r="I20" t="s">
        <v>30</v>
      </c>
      <c r="J20">
        <v>96.5</v>
      </c>
      <c r="K20">
        <v>167.5</v>
      </c>
      <c r="L20">
        <v>65.2</v>
      </c>
      <c r="M20">
        <v>53.3</v>
      </c>
      <c r="N20">
        <v>2236</v>
      </c>
      <c r="O20" t="s">
        <v>40</v>
      </c>
      <c r="P20" t="s">
        <v>32</v>
      </c>
      <c r="Q20">
        <v>110</v>
      </c>
      <c r="R20" t="s">
        <v>53</v>
      </c>
      <c r="S20">
        <v>3.15</v>
      </c>
      <c r="T20">
        <v>3.58</v>
      </c>
      <c r="U20">
        <v>9</v>
      </c>
      <c r="V20">
        <v>86</v>
      </c>
      <c r="W20">
        <v>5800</v>
      </c>
      <c r="X20">
        <v>27</v>
      </c>
      <c r="Y20">
        <v>33</v>
      </c>
      <c r="Z20">
        <v>7895</v>
      </c>
      <c r="AA20">
        <v>10366.679029348808</v>
      </c>
    </row>
    <row r="21" spans="1:27" x14ac:dyDescent="0.15">
      <c r="A21">
        <v>20</v>
      </c>
      <c r="B21" t="s">
        <v>81</v>
      </c>
      <c r="C21" t="s">
        <v>80</v>
      </c>
      <c r="D21" t="s">
        <v>25</v>
      </c>
      <c r="E21" t="s">
        <v>26</v>
      </c>
      <c r="F21" t="s">
        <v>32</v>
      </c>
      <c r="G21" t="s">
        <v>38</v>
      </c>
      <c r="H21" t="s">
        <v>29</v>
      </c>
      <c r="I21" t="s">
        <v>30</v>
      </c>
      <c r="J21">
        <v>104.3</v>
      </c>
      <c r="K21">
        <v>188.8</v>
      </c>
      <c r="L21">
        <v>67.2</v>
      </c>
      <c r="M21">
        <v>56.2</v>
      </c>
      <c r="N21">
        <v>2935</v>
      </c>
      <c r="O21" t="s">
        <v>40</v>
      </c>
      <c r="P21" t="s">
        <v>32</v>
      </c>
      <c r="Q21">
        <v>141</v>
      </c>
      <c r="R21" t="s">
        <v>33</v>
      </c>
      <c r="S21">
        <v>3.78</v>
      </c>
      <c r="T21">
        <v>3.15</v>
      </c>
      <c r="U21">
        <v>9.5</v>
      </c>
      <c r="V21">
        <v>114</v>
      </c>
      <c r="W21">
        <v>5400</v>
      </c>
      <c r="X21">
        <v>24</v>
      </c>
      <c r="Y21">
        <v>28</v>
      </c>
      <c r="Z21">
        <v>15985</v>
      </c>
      <c r="AA21">
        <v>16272.596327408901</v>
      </c>
    </row>
    <row r="22" spans="1:27" x14ac:dyDescent="0.15">
      <c r="A22">
        <v>21</v>
      </c>
      <c r="B22" t="s">
        <v>81</v>
      </c>
      <c r="C22" t="s">
        <v>70</v>
      </c>
      <c r="D22" t="s">
        <v>25</v>
      </c>
      <c r="E22" t="s">
        <v>26</v>
      </c>
      <c r="F22" t="s">
        <v>32</v>
      </c>
      <c r="G22" t="s">
        <v>43</v>
      </c>
      <c r="H22" t="s">
        <v>29</v>
      </c>
      <c r="I22" t="s">
        <v>30</v>
      </c>
      <c r="J22">
        <v>114.2</v>
      </c>
      <c r="K22">
        <v>198.9</v>
      </c>
      <c r="L22">
        <v>68.400000000000006</v>
      </c>
      <c r="M22">
        <v>56.7</v>
      </c>
      <c r="N22">
        <v>3285</v>
      </c>
      <c r="O22" t="s">
        <v>47</v>
      </c>
      <c r="P22" t="s">
        <v>32</v>
      </c>
      <c r="Q22">
        <v>120</v>
      </c>
      <c r="R22" t="s">
        <v>33</v>
      </c>
      <c r="S22">
        <v>3.46</v>
      </c>
      <c r="T22">
        <v>2.19</v>
      </c>
      <c r="U22">
        <v>8.4</v>
      </c>
      <c r="V22">
        <v>95</v>
      </c>
      <c r="W22">
        <v>5000</v>
      </c>
      <c r="X22">
        <v>19</v>
      </c>
      <c r="Y22">
        <v>24</v>
      </c>
      <c r="Z22">
        <v>16695</v>
      </c>
      <c r="AA22">
        <v>17034.069751367566</v>
      </c>
    </row>
    <row r="23" spans="1:27" x14ac:dyDescent="0.15">
      <c r="A23">
        <v>22</v>
      </c>
      <c r="B23" t="s">
        <v>81</v>
      </c>
      <c r="C23" t="s">
        <v>37</v>
      </c>
      <c r="D23" t="s">
        <v>25</v>
      </c>
      <c r="E23" t="s">
        <v>26</v>
      </c>
      <c r="F23" t="s">
        <v>32</v>
      </c>
      <c r="G23" t="s">
        <v>43</v>
      </c>
      <c r="H23" t="s">
        <v>39</v>
      </c>
      <c r="I23" t="s">
        <v>30</v>
      </c>
      <c r="J23">
        <v>105.8</v>
      </c>
      <c r="K23">
        <v>192.7</v>
      </c>
      <c r="L23">
        <v>71.400000000000006</v>
      </c>
      <c r="M23">
        <v>55.7</v>
      </c>
      <c r="N23">
        <v>2954</v>
      </c>
      <c r="O23" t="s">
        <v>40</v>
      </c>
      <c r="P23" t="s">
        <v>42</v>
      </c>
      <c r="Q23">
        <v>136</v>
      </c>
      <c r="R23" t="s">
        <v>33</v>
      </c>
      <c r="S23">
        <v>3.19</v>
      </c>
      <c r="T23">
        <v>3.4</v>
      </c>
      <c r="U23">
        <v>8.5</v>
      </c>
      <c r="V23">
        <v>110</v>
      </c>
      <c r="W23">
        <v>5500</v>
      </c>
      <c r="X23">
        <v>19</v>
      </c>
      <c r="Y23">
        <v>25</v>
      </c>
      <c r="Z23">
        <v>18920</v>
      </c>
      <c r="AA23">
        <v>19666.547635242256</v>
      </c>
    </row>
    <row r="24" spans="1:27" x14ac:dyDescent="0.15">
      <c r="A24">
        <v>23</v>
      </c>
      <c r="B24" t="s">
        <v>81</v>
      </c>
      <c r="C24" t="s">
        <v>76</v>
      </c>
      <c r="D24" t="s">
        <v>25</v>
      </c>
      <c r="E24" t="s">
        <v>26</v>
      </c>
      <c r="F24" t="s">
        <v>27</v>
      </c>
      <c r="G24" t="s">
        <v>34</v>
      </c>
      <c r="H24" t="s">
        <v>39</v>
      </c>
      <c r="I24" t="s">
        <v>30</v>
      </c>
      <c r="J24">
        <v>99.1</v>
      </c>
      <c r="K24">
        <v>186.6</v>
      </c>
      <c r="L24">
        <v>66.5</v>
      </c>
      <c r="M24">
        <v>56.1</v>
      </c>
      <c r="N24">
        <v>2707</v>
      </c>
      <c r="O24" t="s">
        <v>40</v>
      </c>
      <c r="P24" t="s">
        <v>32</v>
      </c>
      <c r="Q24">
        <v>121</v>
      </c>
      <c r="R24" t="s">
        <v>33</v>
      </c>
      <c r="S24">
        <v>2.54</v>
      </c>
      <c r="T24">
        <v>2.0699999999999998</v>
      </c>
      <c r="U24">
        <v>9.3000000000000007</v>
      </c>
      <c r="V24">
        <v>110</v>
      </c>
      <c r="W24">
        <v>5250</v>
      </c>
      <c r="X24">
        <v>21</v>
      </c>
      <c r="Y24">
        <v>28</v>
      </c>
      <c r="Z24">
        <v>15040</v>
      </c>
      <c r="AA24">
        <v>15074.588458206043</v>
      </c>
    </row>
    <row r="25" spans="1:27" x14ac:dyDescent="0.15">
      <c r="A25">
        <v>24</v>
      </c>
      <c r="B25" t="s">
        <v>81</v>
      </c>
      <c r="C25" t="s">
        <v>52</v>
      </c>
      <c r="D25" t="s">
        <v>25</v>
      </c>
      <c r="E25" t="s">
        <v>26</v>
      </c>
      <c r="F25" t="s">
        <v>27</v>
      </c>
      <c r="G25" t="s">
        <v>38</v>
      </c>
      <c r="H25" t="s">
        <v>39</v>
      </c>
      <c r="I25" t="s">
        <v>30</v>
      </c>
      <c r="J25">
        <v>96.5</v>
      </c>
      <c r="K25">
        <v>169.1</v>
      </c>
      <c r="L25">
        <v>66</v>
      </c>
      <c r="M25">
        <v>51</v>
      </c>
      <c r="N25">
        <v>2293</v>
      </c>
      <c r="O25" t="s">
        <v>40</v>
      </c>
      <c r="P25" t="s">
        <v>32</v>
      </c>
      <c r="Q25">
        <v>110</v>
      </c>
      <c r="R25" t="s">
        <v>49</v>
      </c>
      <c r="S25">
        <v>3.15</v>
      </c>
      <c r="T25">
        <v>3.58</v>
      </c>
      <c r="U25">
        <v>9.1</v>
      </c>
      <c r="V25">
        <v>100</v>
      </c>
      <c r="W25">
        <v>5500</v>
      </c>
      <c r="X25">
        <v>25</v>
      </c>
      <c r="Y25">
        <v>31</v>
      </c>
      <c r="Z25">
        <v>10345</v>
      </c>
      <c r="AA25">
        <v>10284.603458310185</v>
      </c>
    </row>
    <row r="26" spans="1:27" x14ac:dyDescent="0.15">
      <c r="A26">
        <v>25</v>
      </c>
      <c r="B26" t="s">
        <v>81</v>
      </c>
      <c r="C26" t="s">
        <v>58</v>
      </c>
      <c r="D26" t="s">
        <v>25</v>
      </c>
      <c r="E26" t="s">
        <v>26</v>
      </c>
      <c r="F26" t="s">
        <v>27</v>
      </c>
      <c r="G26" t="s">
        <v>34</v>
      </c>
      <c r="H26" t="s">
        <v>29</v>
      </c>
      <c r="I26" t="s">
        <v>30</v>
      </c>
      <c r="J26">
        <v>95.3</v>
      </c>
      <c r="K26">
        <v>169</v>
      </c>
      <c r="L26">
        <v>65.7</v>
      </c>
      <c r="M26">
        <v>49.6</v>
      </c>
      <c r="N26">
        <v>2380</v>
      </c>
      <c r="O26" t="s">
        <v>59</v>
      </c>
      <c r="P26" t="s">
        <v>27</v>
      </c>
      <c r="Q26">
        <v>70</v>
      </c>
      <c r="R26" t="s">
        <v>60</v>
      </c>
      <c r="U26">
        <v>9.4</v>
      </c>
      <c r="V26">
        <v>101</v>
      </c>
      <c r="W26">
        <v>6000</v>
      </c>
      <c r="X26">
        <v>17</v>
      </c>
      <c r="Y26">
        <v>23</v>
      </c>
      <c r="Z26">
        <v>10945</v>
      </c>
      <c r="AA26">
        <v>13546.665147552681</v>
      </c>
    </row>
    <row r="27" spans="1:27" x14ac:dyDescent="0.15">
      <c r="A27">
        <v>26</v>
      </c>
      <c r="B27" t="s">
        <v>81</v>
      </c>
      <c r="C27" t="s">
        <v>58</v>
      </c>
      <c r="D27" t="s">
        <v>25</v>
      </c>
      <c r="E27" t="s">
        <v>26</v>
      </c>
      <c r="F27" t="s">
        <v>32</v>
      </c>
      <c r="G27" t="s">
        <v>38</v>
      </c>
      <c r="H27" t="s">
        <v>39</v>
      </c>
      <c r="I27" t="s">
        <v>30</v>
      </c>
      <c r="J27">
        <v>98.8</v>
      </c>
      <c r="K27">
        <v>177.8</v>
      </c>
      <c r="L27">
        <v>66.5</v>
      </c>
      <c r="M27">
        <v>55.5</v>
      </c>
      <c r="N27">
        <v>2410</v>
      </c>
      <c r="O27" t="s">
        <v>40</v>
      </c>
      <c r="P27" t="s">
        <v>32</v>
      </c>
      <c r="Q27">
        <v>122</v>
      </c>
      <c r="R27" t="s">
        <v>49</v>
      </c>
      <c r="S27">
        <v>3.39</v>
      </c>
      <c r="T27">
        <v>3.39</v>
      </c>
      <c r="U27">
        <v>8.6</v>
      </c>
      <c r="V27">
        <v>84</v>
      </c>
      <c r="W27">
        <v>4800</v>
      </c>
      <c r="X27">
        <v>26</v>
      </c>
      <c r="Y27">
        <v>32</v>
      </c>
      <c r="Z27">
        <v>8495</v>
      </c>
      <c r="AA27">
        <v>11098.01304292309</v>
      </c>
    </row>
    <row r="28" spans="1:27" x14ac:dyDescent="0.15">
      <c r="A28">
        <v>27</v>
      </c>
      <c r="B28" t="s">
        <v>81</v>
      </c>
      <c r="C28" t="s">
        <v>58</v>
      </c>
      <c r="D28" t="s">
        <v>25</v>
      </c>
      <c r="E28" t="s">
        <v>26</v>
      </c>
      <c r="F28" t="s">
        <v>32</v>
      </c>
      <c r="G28" t="s">
        <v>38</v>
      </c>
      <c r="H28" t="s">
        <v>39</v>
      </c>
      <c r="I28" t="s">
        <v>30</v>
      </c>
      <c r="J28">
        <v>93.1</v>
      </c>
      <c r="K28">
        <v>166.8</v>
      </c>
      <c r="L28">
        <v>64.2</v>
      </c>
      <c r="M28">
        <v>54.1</v>
      </c>
      <c r="N28">
        <v>1945</v>
      </c>
      <c r="O28" t="s">
        <v>40</v>
      </c>
      <c r="P28" t="s">
        <v>32</v>
      </c>
      <c r="Q28">
        <v>91</v>
      </c>
      <c r="R28" t="s">
        <v>49</v>
      </c>
      <c r="S28">
        <v>3.03</v>
      </c>
      <c r="T28">
        <v>3.15</v>
      </c>
      <c r="U28">
        <v>9</v>
      </c>
      <c r="V28">
        <v>68</v>
      </c>
      <c r="W28">
        <v>5000</v>
      </c>
      <c r="X28">
        <v>31</v>
      </c>
      <c r="Y28">
        <v>38</v>
      </c>
      <c r="Z28">
        <v>6695</v>
      </c>
      <c r="AA28">
        <v>5700.9200970371003</v>
      </c>
    </row>
    <row r="29" spans="1:27" x14ac:dyDescent="0.15">
      <c r="A29">
        <v>28</v>
      </c>
      <c r="B29" t="s">
        <v>81</v>
      </c>
      <c r="C29" t="s">
        <v>80</v>
      </c>
      <c r="D29" t="s">
        <v>25</v>
      </c>
      <c r="E29" t="s">
        <v>44</v>
      </c>
      <c r="F29" t="s">
        <v>32</v>
      </c>
      <c r="G29" t="s">
        <v>38</v>
      </c>
      <c r="H29" t="s">
        <v>29</v>
      </c>
      <c r="I29" t="s">
        <v>30</v>
      </c>
      <c r="J29">
        <v>104.3</v>
      </c>
      <c r="K29">
        <v>188.8</v>
      </c>
      <c r="L29">
        <v>67.2</v>
      </c>
      <c r="M29">
        <v>56.2</v>
      </c>
      <c r="N29">
        <v>3045</v>
      </c>
      <c r="O29" t="s">
        <v>40</v>
      </c>
      <c r="P29" t="s">
        <v>32</v>
      </c>
      <c r="Q29">
        <v>130</v>
      </c>
      <c r="R29" t="s">
        <v>33</v>
      </c>
      <c r="S29">
        <v>3.62</v>
      </c>
      <c r="T29">
        <v>3.15</v>
      </c>
      <c r="U29">
        <v>7.5</v>
      </c>
      <c r="V29">
        <v>162</v>
      </c>
      <c r="W29">
        <v>5100</v>
      </c>
      <c r="X29">
        <v>17</v>
      </c>
      <c r="Y29">
        <v>22</v>
      </c>
      <c r="Z29">
        <v>18420</v>
      </c>
      <c r="AA29">
        <v>16455.295144730808</v>
      </c>
    </row>
    <row r="30" spans="1:27" x14ac:dyDescent="0.15">
      <c r="A30">
        <v>29</v>
      </c>
      <c r="B30" t="s">
        <v>81</v>
      </c>
      <c r="C30" t="s">
        <v>56</v>
      </c>
      <c r="D30" t="s">
        <v>25</v>
      </c>
      <c r="E30" t="s">
        <v>26</v>
      </c>
      <c r="F30" t="s">
        <v>32</v>
      </c>
      <c r="G30" t="s">
        <v>38</v>
      </c>
      <c r="H30" t="s">
        <v>29</v>
      </c>
      <c r="I30" t="s">
        <v>30</v>
      </c>
      <c r="J30">
        <v>113</v>
      </c>
      <c r="K30">
        <v>199.6</v>
      </c>
      <c r="L30">
        <v>69.599999999999994</v>
      </c>
      <c r="M30">
        <v>52.8</v>
      </c>
      <c r="N30">
        <v>4066</v>
      </c>
      <c r="O30" t="s">
        <v>31</v>
      </c>
      <c r="P30" t="s">
        <v>36</v>
      </c>
      <c r="Q30">
        <v>258</v>
      </c>
      <c r="R30" t="s">
        <v>33</v>
      </c>
      <c r="S30">
        <v>3.63</v>
      </c>
      <c r="T30">
        <v>4.17</v>
      </c>
      <c r="U30">
        <v>8.1</v>
      </c>
      <c r="V30">
        <v>176</v>
      </c>
      <c r="W30">
        <v>4750</v>
      </c>
      <c r="X30">
        <v>15</v>
      </c>
      <c r="Y30">
        <v>19</v>
      </c>
      <c r="Z30">
        <v>35550</v>
      </c>
      <c r="AA30">
        <v>32567.902826178197</v>
      </c>
    </row>
    <row r="31" spans="1:27" x14ac:dyDescent="0.15">
      <c r="A31">
        <v>30</v>
      </c>
      <c r="B31" t="s">
        <v>81</v>
      </c>
      <c r="C31" t="s">
        <v>80</v>
      </c>
      <c r="D31" t="s">
        <v>25</v>
      </c>
      <c r="E31" t="s">
        <v>44</v>
      </c>
      <c r="F31" t="s">
        <v>32</v>
      </c>
      <c r="G31" t="s">
        <v>43</v>
      </c>
      <c r="H31" t="s">
        <v>29</v>
      </c>
      <c r="I31" t="s">
        <v>30</v>
      </c>
      <c r="J31">
        <v>104.3</v>
      </c>
      <c r="K31">
        <v>188.8</v>
      </c>
      <c r="L31">
        <v>67.2</v>
      </c>
      <c r="M31">
        <v>57.5</v>
      </c>
      <c r="N31">
        <v>3157</v>
      </c>
      <c r="O31" t="s">
        <v>40</v>
      </c>
      <c r="P31" t="s">
        <v>32</v>
      </c>
      <c r="Q31">
        <v>130</v>
      </c>
      <c r="R31" t="s">
        <v>33</v>
      </c>
      <c r="S31">
        <v>3.62</v>
      </c>
      <c r="T31">
        <v>3.15</v>
      </c>
      <c r="U31">
        <v>7.5</v>
      </c>
      <c r="V31">
        <v>162</v>
      </c>
      <c r="W31">
        <v>5100</v>
      </c>
      <c r="X31">
        <v>17</v>
      </c>
      <c r="Y31">
        <v>22</v>
      </c>
      <c r="Z31">
        <v>18950</v>
      </c>
      <c r="AA31">
        <v>17020.757504924284</v>
      </c>
    </row>
    <row r="32" spans="1:27" x14ac:dyDescent="0.15">
      <c r="A32">
        <v>31</v>
      </c>
      <c r="B32" t="s">
        <v>81</v>
      </c>
      <c r="C32" t="s">
        <v>63</v>
      </c>
      <c r="D32" t="s">
        <v>25</v>
      </c>
      <c r="E32" t="s">
        <v>26</v>
      </c>
      <c r="F32" t="s">
        <v>27</v>
      </c>
      <c r="G32" t="s">
        <v>64</v>
      </c>
      <c r="H32" t="s">
        <v>29</v>
      </c>
      <c r="I32" t="s">
        <v>30</v>
      </c>
      <c r="J32">
        <v>112</v>
      </c>
      <c r="K32">
        <v>199.2</v>
      </c>
      <c r="L32">
        <v>72</v>
      </c>
      <c r="M32">
        <v>55.4</v>
      </c>
      <c r="N32">
        <v>3715</v>
      </c>
      <c r="O32" t="s">
        <v>35</v>
      </c>
      <c r="P32" t="s">
        <v>65</v>
      </c>
      <c r="Q32">
        <v>304</v>
      </c>
      <c r="R32" t="s">
        <v>33</v>
      </c>
      <c r="S32">
        <v>3.8</v>
      </c>
      <c r="T32">
        <v>3.35</v>
      </c>
      <c r="U32">
        <v>8</v>
      </c>
      <c r="V32">
        <v>184</v>
      </c>
      <c r="W32">
        <v>4500</v>
      </c>
      <c r="X32">
        <v>14</v>
      </c>
      <c r="Y32">
        <v>16</v>
      </c>
      <c r="Z32">
        <v>45400</v>
      </c>
      <c r="AA32">
        <v>38376.572879520376</v>
      </c>
    </row>
    <row r="33" spans="1:27" x14ac:dyDescent="0.15">
      <c r="A33">
        <v>32</v>
      </c>
      <c r="B33" t="s">
        <v>81</v>
      </c>
      <c r="C33" t="s">
        <v>79</v>
      </c>
      <c r="D33" t="s">
        <v>61</v>
      </c>
      <c r="E33" t="s">
        <v>26</v>
      </c>
      <c r="F33" t="s">
        <v>27</v>
      </c>
      <c r="G33" t="s">
        <v>38</v>
      </c>
      <c r="H33" t="s">
        <v>39</v>
      </c>
      <c r="I33" t="s">
        <v>30</v>
      </c>
      <c r="J33">
        <v>97.3</v>
      </c>
      <c r="K33">
        <v>171.7</v>
      </c>
      <c r="L33">
        <v>65.5</v>
      </c>
      <c r="M33">
        <v>55.7</v>
      </c>
      <c r="N33">
        <v>2261</v>
      </c>
      <c r="O33" t="s">
        <v>40</v>
      </c>
      <c r="P33" t="s">
        <v>32</v>
      </c>
      <c r="Q33">
        <v>97</v>
      </c>
      <c r="R33" t="s">
        <v>62</v>
      </c>
      <c r="S33">
        <v>3.01</v>
      </c>
      <c r="T33">
        <v>3.4</v>
      </c>
      <c r="U33">
        <v>23</v>
      </c>
      <c r="V33">
        <v>52</v>
      </c>
      <c r="W33">
        <v>4800</v>
      </c>
      <c r="X33">
        <v>37</v>
      </c>
      <c r="Y33">
        <v>46</v>
      </c>
      <c r="Z33">
        <v>7775</v>
      </c>
      <c r="AA33">
        <v>9340.6611326710663</v>
      </c>
    </row>
    <row r="34" spans="1:27" x14ac:dyDescent="0.15">
      <c r="A34">
        <v>33</v>
      </c>
      <c r="B34" t="s">
        <v>81</v>
      </c>
      <c r="C34" t="s">
        <v>69</v>
      </c>
      <c r="D34" t="s">
        <v>25</v>
      </c>
      <c r="E34" t="s">
        <v>26</v>
      </c>
      <c r="F34" t="s">
        <v>32</v>
      </c>
      <c r="G34" t="s">
        <v>38</v>
      </c>
      <c r="H34" t="s">
        <v>39</v>
      </c>
      <c r="I34" t="s">
        <v>30</v>
      </c>
      <c r="J34">
        <v>100.4</v>
      </c>
      <c r="K34">
        <v>181.7</v>
      </c>
      <c r="L34">
        <v>66.5</v>
      </c>
      <c r="M34">
        <v>55.1</v>
      </c>
      <c r="N34">
        <v>3095</v>
      </c>
      <c r="O34" t="s">
        <v>35</v>
      </c>
      <c r="P34" t="s">
        <v>36</v>
      </c>
      <c r="Q34">
        <v>181</v>
      </c>
      <c r="R34" t="s">
        <v>33</v>
      </c>
      <c r="S34">
        <v>3.43</v>
      </c>
      <c r="T34">
        <v>3.27</v>
      </c>
      <c r="U34">
        <v>9</v>
      </c>
      <c r="V34">
        <v>152</v>
      </c>
      <c r="W34">
        <v>5200</v>
      </c>
      <c r="X34">
        <v>17</v>
      </c>
      <c r="Y34">
        <v>22</v>
      </c>
      <c r="Z34">
        <v>13499</v>
      </c>
      <c r="AA34">
        <v>20691.958810149335</v>
      </c>
    </row>
    <row r="35" spans="1:27" x14ac:dyDescent="0.15">
      <c r="A35">
        <v>34</v>
      </c>
      <c r="B35" t="s">
        <v>81</v>
      </c>
      <c r="C35" t="s">
        <v>54</v>
      </c>
      <c r="D35" t="s">
        <v>25</v>
      </c>
      <c r="E35" t="s">
        <v>26</v>
      </c>
      <c r="F35" t="s">
        <v>32</v>
      </c>
      <c r="G35" t="s">
        <v>38</v>
      </c>
      <c r="H35" t="s">
        <v>29</v>
      </c>
      <c r="I35" t="s">
        <v>30</v>
      </c>
      <c r="J35">
        <v>94.3</v>
      </c>
      <c r="K35">
        <v>170.7</v>
      </c>
      <c r="L35">
        <v>61.8</v>
      </c>
      <c r="M35">
        <v>53.5</v>
      </c>
      <c r="N35">
        <v>2337</v>
      </c>
      <c r="O35" t="s">
        <v>40</v>
      </c>
      <c r="P35" t="s">
        <v>32</v>
      </c>
      <c r="Q35">
        <v>111</v>
      </c>
      <c r="R35" t="s">
        <v>49</v>
      </c>
      <c r="S35">
        <v>3.31</v>
      </c>
      <c r="T35">
        <v>3.23</v>
      </c>
      <c r="U35">
        <v>8.5</v>
      </c>
      <c r="V35">
        <v>78</v>
      </c>
      <c r="W35">
        <v>4800</v>
      </c>
      <c r="X35">
        <v>24</v>
      </c>
      <c r="Y35">
        <v>29</v>
      </c>
      <c r="Z35">
        <v>6785</v>
      </c>
      <c r="AA35">
        <v>4803.0487915926751</v>
      </c>
    </row>
    <row r="36" spans="1:27" x14ac:dyDescent="0.15">
      <c r="A36">
        <v>35</v>
      </c>
      <c r="B36" t="s">
        <v>81</v>
      </c>
      <c r="C36" t="s">
        <v>58</v>
      </c>
      <c r="D36" t="s">
        <v>25</v>
      </c>
      <c r="E36" t="s">
        <v>26</v>
      </c>
      <c r="F36" t="s">
        <v>32</v>
      </c>
      <c r="G36" t="s">
        <v>38</v>
      </c>
      <c r="H36" t="s">
        <v>39</v>
      </c>
      <c r="I36" t="s">
        <v>30</v>
      </c>
      <c r="J36">
        <v>93.1</v>
      </c>
      <c r="K36">
        <v>166.8</v>
      </c>
      <c r="L36">
        <v>64.2</v>
      </c>
      <c r="M36">
        <v>54.1</v>
      </c>
      <c r="N36">
        <v>1950</v>
      </c>
      <c r="O36" t="s">
        <v>40</v>
      </c>
      <c r="P36" t="s">
        <v>32</v>
      </c>
      <c r="Q36">
        <v>91</v>
      </c>
      <c r="R36" t="s">
        <v>49</v>
      </c>
      <c r="S36">
        <v>3.08</v>
      </c>
      <c r="T36">
        <v>3.15</v>
      </c>
      <c r="U36">
        <v>9</v>
      </c>
      <c r="V36">
        <v>68</v>
      </c>
      <c r="W36">
        <v>5000</v>
      </c>
      <c r="X36">
        <v>31</v>
      </c>
      <c r="Y36">
        <v>38</v>
      </c>
      <c r="Z36">
        <v>7395</v>
      </c>
      <c r="AA36">
        <v>5637.1162717043535</v>
      </c>
    </row>
    <row r="37" spans="1:27" x14ac:dyDescent="0.15">
      <c r="A37">
        <v>36</v>
      </c>
      <c r="B37" t="s">
        <v>81</v>
      </c>
      <c r="C37" t="s">
        <v>69</v>
      </c>
      <c r="D37" t="s">
        <v>25</v>
      </c>
      <c r="E37" t="s">
        <v>26</v>
      </c>
      <c r="F37" t="s">
        <v>32</v>
      </c>
      <c r="G37" t="s">
        <v>43</v>
      </c>
      <c r="H37" t="s">
        <v>39</v>
      </c>
      <c r="I37" t="s">
        <v>30</v>
      </c>
      <c r="J37">
        <v>94.5</v>
      </c>
      <c r="K37">
        <v>170.2</v>
      </c>
      <c r="L37">
        <v>63.8</v>
      </c>
      <c r="M37">
        <v>53.5</v>
      </c>
      <c r="N37">
        <v>2024</v>
      </c>
      <c r="O37" t="s">
        <v>40</v>
      </c>
      <c r="P37" t="s">
        <v>32</v>
      </c>
      <c r="Q37">
        <v>97</v>
      </c>
      <c r="R37" t="s">
        <v>49</v>
      </c>
      <c r="S37">
        <v>3.15</v>
      </c>
      <c r="T37">
        <v>3.29</v>
      </c>
      <c r="U37">
        <v>9.4</v>
      </c>
      <c r="V37">
        <v>69</v>
      </c>
      <c r="W37">
        <v>5200</v>
      </c>
      <c r="X37">
        <v>31</v>
      </c>
      <c r="Y37">
        <v>37</v>
      </c>
      <c r="Z37">
        <v>7349</v>
      </c>
      <c r="AA37">
        <v>5862.6287626018484</v>
      </c>
    </row>
    <row r="38" spans="1:27" x14ac:dyDescent="0.15">
      <c r="A38">
        <v>37</v>
      </c>
      <c r="B38" t="s">
        <v>81</v>
      </c>
      <c r="C38" t="s">
        <v>58</v>
      </c>
      <c r="D38" t="s">
        <v>25</v>
      </c>
      <c r="E38" t="s">
        <v>26</v>
      </c>
      <c r="F38" t="s">
        <v>27</v>
      </c>
      <c r="G38" t="s">
        <v>34</v>
      </c>
      <c r="H38" t="s">
        <v>39</v>
      </c>
      <c r="I38" t="s">
        <v>30</v>
      </c>
      <c r="J38">
        <v>93.1</v>
      </c>
      <c r="K38">
        <v>159.1</v>
      </c>
      <c r="L38">
        <v>64.2</v>
      </c>
      <c r="M38">
        <v>54.1</v>
      </c>
      <c r="N38">
        <v>1905</v>
      </c>
      <c r="O38" t="s">
        <v>40</v>
      </c>
      <c r="P38" t="s">
        <v>32</v>
      </c>
      <c r="Q38">
        <v>91</v>
      </c>
      <c r="R38" t="s">
        <v>49</v>
      </c>
      <c r="S38">
        <v>3.03</v>
      </c>
      <c r="T38">
        <v>3.15</v>
      </c>
      <c r="U38">
        <v>9</v>
      </c>
      <c r="V38">
        <v>68</v>
      </c>
      <c r="W38">
        <v>5000</v>
      </c>
      <c r="X38">
        <v>31</v>
      </c>
      <c r="Y38">
        <v>38</v>
      </c>
      <c r="Z38">
        <v>6795</v>
      </c>
      <c r="AA38">
        <v>6275.3861227120706</v>
      </c>
    </row>
    <row r="39" spans="1:27" x14ac:dyDescent="0.15">
      <c r="A39">
        <v>38</v>
      </c>
      <c r="B39" t="s">
        <v>81</v>
      </c>
      <c r="C39" t="s">
        <v>76</v>
      </c>
      <c r="D39" t="s">
        <v>25</v>
      </c>
      <c r="E39" t="s">
        <v>44</v>
      </c>
      <c r="F39" t="s">
        <v>32</v>
      </c>
      <c r="G39" t="s">
        <v>38</v>
      </c>
      <c r="H39" t="s">
        <v>39</v>
      </c>
      <c r="I39" t="s">
        <v>30</v>
      </c>
      <c r="J39">
        <v>99.1</v>
      </c>
      <c r="K39">
        <v>186.6</v>
      </c>
      <c r="L39">
        <v>66.5</v>
      </c>
      <c r="M39">
        <v>56.1</v>
      </c>
      <c r="N39">
        <v>2847</v>
      </c>
      <c r="O39" t="s">
        <v>31</v>
      </c>
      <c r="P39" t="s">
        <v>32</v>
      </c>
      <c r="Q39">
        <v>121</v>
      </c>
      <c r="R39" t="s">
        <v>33</v>
      </c>
      <c r="S39">
        <v>3.54</v>
      </c>
      <c r="T39">
        <v>3.07</v>
      </c>
      <c r="U39">
        <v>9</v>
      </c>
      <c r="V39">
        <v>160</v>
      </c>
      <c r="W39">
        <v>5500</v>
      </c>
      <c r="X39">
        <v>19</v>
      </c>
      <c r="Y39">
        <v>26</v>
      </c>
      <c r="Z39">
        <v>18620</v>
      </c>
      <c r="AA39">
        <v>15099.163498076261</v>
      </c>
    </row>
    <row r="40" spans="1:27" x14ac:dyDescent="0.15">
      <c r="A40">
        <v>39</v>
      </c>
      <c r="B40" t="s">
        <v>81</v>
      </c>
      <c r="C40" t="s">
        <v>80</v>
      </c>
      <c r="D40" t="s">
        <v>25</v>
      </c>
      <c r="E40" t="s">
        <v>26</v>
      </c>
      <c r="F40" t="s">
        <v>32</v>
      </c>
      <c r="G40" t="s">
        <v>38</v>
      </c>
      <c r="H40" t="s">
        <v>29</v>
      </c>
      <c r="I40" t="s">
        <v>30</v>
      </c>
      <c r="J40">
        <v>109.1</v>
      </c>
      <c r="K40">
        <v>188.8</v>
      </c>
      <c r="L40">
        <v>68.900000000000006</v>
      </c>
      <c r="M40">
        <v>55.5</v>
      </c>
      <c r="N40">
        <v>2952</v>
      </c>
      <c r="O40" t="s">
        <v>40</v>
      </c>
      <c r="P40" t="s">
        <v>32</v>
      </c>
      <c r="Q40">
        <v>141</v>
      </c>
      <c r="R40" t="s">
        <v>33</v>
      </c>
      <c r="S40">
        <v>3.78</v>
      </c>
      <c r="T40">
        <v>3.15</v>
      </c>
      <c r="U40">
        <v>9.5</v>
      </c>
      <c r="V40">
        <v>114</v>
      </c>
      <c r="W40">
        <v>5400</v>
      </c>
      <c r="X40">
        <v>23</v>
      </c>
      <c r="Y40">
        <v>28</v>
      </c>
      <c r="Z40">
        <v>16845</v>
      </c>
      <c r="AA40">
        <v>18732.94174898864</v>
      </c>
    </row>
    <row r="41" spans="1:27" x14ac:dyDescent="0.15">
      <c r="A41">
        <v>40</v>
      </c>
      <c r="B41" t="s">
        <v>81</v>
      </c>
      <c r="C41" t="s">
        <v>67</v>
      </c>
      <c r="D41" t="s">
        <v>25</v>
      </c>
      <c r="E41" t="s">
        <v>44</v>
      </c>
      <c r="F41" t="s">
        <v>27</v>
      </c>
      <c r="G41" t="s">
        <v>34</v>
      </c>
      <c r="H41" t="s">
        <v>39</v>
      </c>
      <c r="I41" t="s">
        <v>30</v>
      </c>
      <c r="J41">
        <v>95.9</v>
      </c>
      <c r="K41">
        <v>173.2</v>
      </c>
      <c r="L41">
        <v>66.3</v>
      </c>
      <c r="M41">
        <v>50.2</v>
      </c>
      <c r="N41">
        <v>2833</v>
      </c>
      <c r="O41" t="s">
        <v>40</v>
      </c>
      <c r="P41" t="s">
        <v>32</v>
      </c>
      <c r="Q41">
        <v>156</v>
      </c>
      <c r="R41" t="s">
        <v>68</v>
      </c>
      <c r="S41">
        <v>3.58</v>
      </c>
      <c r="T41">
        <v>3.86</v>
      </c>
      <c r="U41">
        <v>7</v>
      </c>
      <c r="V41">
        <v>145</v>
      </c>
      <c r="W41">
        <v>5000</v>
      </c>
      <c r="X41">
        <v>19</v>
      </c>
      <c r="Y41">
        <v>24</v>
      </c>
      <c r="Z41">
        <v>12629</v>
      </c>
      <c r="AA41">
        <v>14812.922682271839</v>
      </c>
    </row>
    <row r="42" spans="1:27" x14ac:dyDescent="0.15">
      <c r="A42">
        <v>41</v>
      </c>
      <c r="B42" t="s">
        <v>81</v>
      </c>
      <c r="C42" t="s">
        <v>80</v>
      </c>
      <c r="D42" t="s">
        <v>25</v>
      </c>
      <c r="E42" t="s">
        <v>26</v>
      </c>
      <c r="F42" t="s">
        <v>32</v>
      </c>
      <c r="G42" t="s">
        <v>43</v>
      </c>
      <c r="H42" t="s">
        <v>29</v>
      </c>
      <c r="I42" t="s">
        <v>30</v>
      </c>
      <c r="J42">
        <v>104.3</v>
      </c>
      <c r="K42">
        <v>188.8</v>
      </c>
      <c r="L42">
        <v>67.2</v>
      </c>
      <c r="M42">
        <v>57.5</v>
      </c>
      <c r="N42">
        <v>3042</v>
      </c>
      <c r="O42" t="s">
        <v>40</v>
      </c>
      <c r="P42" t="s">
        <v>32</v>
      </c>
      <c r="Q42">
        <v>141</v>
      </c>
      <c r="R42" t="s">
        <v>33</v>
      </c>
      <c r="S42">
        <v>3.78</v>
      </c>
      <c r="T42">
        <v>3.15</v>
      </c>
      <c r="U42">
        <v>9.5</v>
      </c>
      <c r="V42">
        <v>114</v>
      </c>
      <c r="W42">
        <v>5400</v>
      </c>
      <c r="X42">
        <v>24</v>
      </c>
      <c r="Y42">
        <v>28</v>
      </c>
      <c r="Z42">
        <v>16515</v>
      </c>
      <c r="AA42">
        <v>16826.075093033156</v>
      </c>
    </row>
    <row r="43" spans="1:27" x14ac:dyDescent="0.15">
      <c r="A43">
        <v>42</v>
      </c>
      <c r="B43" t="s">
        <v>81</v>
      </c>
      <c r="C43" t="s">
        <v>78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>
        <v>98.4</v>
      </c>
      <c r="K43">
        <v>176.2</v>
      </c>
      <c r="L43">
        <v>65.599999999999994</v>
      </c>
      <c r="M43">
        <v>53</v>
      </c>
      <c r="N43">
        <v>2975</v>
      </c>
      <c r="O43" t="s">
        <v>40</v>
      </c>
      <c r="P43" t="s">
        <v>32</v>
      </c>
      <c r="Q43">
        <v>146</v>
      </c>
      <c r="R43" t="s">
        <v>33</v>
      </c>
      <c r="S43">
        <v>3.62</v>
      </c>
      <c r="T43">
        <v>3.5</v>
      </c>
      <c r="U43">
        <v>9.3000000000000007</v>
      </c>
      <c r="V43">
        <v>116</v>
      </c>
      <c r="W43">
        <v>4800</v>
      </c>
      <c r="X43">
        <v>24</v>
      </c>
      <c r="Y43">
        <v>30</v>
      </c>
      <c r="Z43">
        <v>17669</v>
      </c>
      <c r="AA43">
        <v>14222.9990014902</v>
      </c>
    </row>
    <row r="44" spans="1:27" x14ac:dyDescent="0.15">
      <c r="A44">
        <v>43</v>
      </c>
      <c r="B44" t="s">
        <v>81</v>
      </c>
      <c r="C44" t="s">
        <v>67</v>
      </c>
      <c r="D44" t="s">
        <v>25</v>
      </c>
      <c r="E44" t="s">
        <v>26</v>
      </c>
      <c r="F44" t="s">
        <v>27</v>
      </c>
      <c r="G44" t="s">
        <v>34</v>
      </c>
      <c r="H44" t="s">
        <v>39</v>
      </c>
      <c r="I44" t="s">
        <v>30</v>
      </c>
      <c r="J44">
        <v>93.7</v>
      </c>
      <c r="K44">
        <v>157.30000000000001</v>
      </c>
      <c r="L44">
        <v>64.400000000000006</v>
      </c>
      <c r="M44">
        <v>50.8</v>
      </c>
      <c r="N44">
        <v>1944</v>
      </c>
      <c r="O44" t="s">
        <v>40</v>
      </c>
      <c r="P44" t="s">
        <v>32</v>
      </c>
      <c r="Q44">
        <v>92</v>
      </c>
      <c r="R44" t="s">
        <v>49</v>
      </c>
      <c r="S44">
        <v>2.97</v>
      </c>
      <c r="T44">
        <v>3.23</v>
      </c>
      <c r="U44">
        <v>9.4</v>
      </c>
      <c r="V44">
        <v>68</v>
      </c>
      <c r="W44">
        <v>5500</v>
      </c>
      <c r="X44">
        <v>31</v>
      </c>
      <c r="Y44">
        <v>38</v>
      </c>
      <c r="Z44">
        <v>6189</v>
      </c>
      <c r="AA44">
        <v>7022.3218116698881</v>
      </c>
    </row>
    <row r="45" spans="1:27" x14ac:dyDescent="0.15">
      <c r="A45">
        <v>44</v>
      </c>
      <c r="B45" t="s">
        <v>81</v>
      </c>
      <c r="C45" t="s">
        <v>58</v>
      </c>
      <c r="D45" t="s">
        <v>25</v>
      </c>
      <c r="E45" t="s">
        <v>26</v>
      </c>
      <c r="F45" t="s">
        <v>27</v>
      </c>
      <c r="G45" t="s">
        <v>34</v>
      </c>
      <c r="H45" t="s">
        <v>39</v>
      </c>
      <c r="I45" t="s">
        <v>30</v>
      </c>
      <c r="J45">
        <v>93.1</v>
      </c>
      <c r="K45">
        <v>159.1</v>
      </c>
      <c r="L45">
        <v>64.2</v>
      </c>
      <c r="M45">
        <v>54.1</v>
      </c>
      <c r="N45">
        <v>1900</v>
      </c>
      <c r="O45" t="s">
        <v>40</v>
      </c>
      <c r="P45" t="s">
        <v>32</v>
      </c>
      <c r="Q45">
        <v>91</v>
      </c>
      <c r="R45" t="s">
        <v>49</v>
      </c>
      <c r="S45">
        <v>3.03</v>
      </c>
      <c r="T45">
        <v>3.15</v>
      </c>
      <c r="U45">
        <v>9</v>
      </c>
      <c r="V45">
        <v>68</v>
      </c>
      <c r="W45">
        <v>5000</v>
      </c>
      <c r="X45">
        <v>31</v>
      </c>
      <c r="Y45">
        <v>38</v>
      </c>
      <c r="Z45">
        <v>6095</v>
      </c>
      <c r="AA45">
        <v>6263.4025281428458</v>
      </c>
    </row>
    <row r="46" spans="1:27" x14ac:dyDescent="0.15">
      <c r="A46">
        <v>45</v>
      </c>
      <c r="B46" t="s">
        <v>81</v>
      </c>
      <c r="C46" t="s">
        <v>63</v>
      </c>
      <c r="D46" t="s">
        <v>61</v>
      </c>
      <c r="E46" t="s">
        <v>44</v>
      </c>
      <c r="F46" t="s">
        <v>32</v>
      </c>
      <c r="G46" t="s">
        <v>38</v>
      </c>
      <c r="H46" t="s">
        <v>29</v>
      </c>
      <c r="I46" t="s">
        <v>30</v>
      </c>
      <c r="J46">
        <v>110</v>
      </c>
      <c r="K46">
        <v>190.9</v>
      </c>
      <c r="L46">
        <v>70.3</v>
      </c>
      <c r="M46">
        <v>56.5</v>
      </c>
      <c r="N46">
        <v>3515</v>
      </c>
      <c r="O46" t="s">
        <v>40</v>
      </c>
      <c r="P46" t="s">
        <v>42</v>
      </c>
      <c r="Q46">
        <v>183</v>
      </c>
      <c r="R46" t="s">
        <v>62</v>
      </c>
      <c r="S46">
        <v>3.58</v>
      </c>
      <c r="T46">
        <v>3.64</v>
      </c>
      <c r="U46">
        <v>21.5</v>
      </c>
      <c r="V46">
        <v>123</v>
      </c>
      <c r="W46">
        <v>4350</v>
      </c>
      <c r="X46">
        <v>22</v>
      </c>
      <c r="Y46">
        <v>25</v>
      </c>
      <c r="Z46">
        <v>25552</v>
      </c>
      <c r="AA46">
        <v>23754.254015462873</v>
      </c>
    </row>
    <row r="47" spans="1:27" x14ac:dyDescent="0.15">
      <c r="A47">
        <v>46</v>
      </c>
      <c r="B47" t="s">
        <v>81</v>
      </c>
      <c r="C47" t="s">
        <v>67</v>
      </c>
      <c r="D47" t="s">
        <v>25</v>
      </c>
      <c r="E47" t="s">
        <v>44</v>
      </c>
      <c r="F47" t="s">
        <v>27</v>
      </c>
      <c r="G47" t="s">
        <v>34</v>
      </c>
      <c r="H47" t="s">
        <v>39</v>
      </c>
      <c r="I47" t="s">
        <v>30</v>
      </c>
      <c r="J47">
        <v>96.3</v>
      </c>
      <c r="K47">
        <v>173</v>
      </c>
      <c r="L47">
        <v>65.400000000000006</v>
      </c>
      <c r="M47">
        <v>49.4</v>
      </c>
      <c r="N47">
        <v>2370</v>
      </c>
      <c r="O47" t="s">
        <v>40</v>
      </c>
      <c r="P47" t="s">
        <v>32</v>
      </c>
      <c r="Q47">
        <v>110</v>
      </c>
      <c r="R47" t="s">
        <v>68</v>
      </c>
      <c r="S47">
        <v>3.17</v>
      </c>
      <c r="T47">
        <v>3.46</v>
      </c>
      <c r="U47">
        <v>7.5</v>
      </c>
      <c r="V47">
        <v>116</v>
      </c>
      <c r="W47">
        <v>5500</v>
      </c>
      <c r="X47">
        <v>23</v>
      </c>
      <c r="Y47">
        <v>30</v>
      </c>
      <c r="Z47">
        <v>9959</v>
      </c>
      <c r="AA47">
        <v>9953.853305639117</v>
      </c>
    </row>
    <row r="48" spans="1:27" x14ac:dyDescent="0.15">
      <c r="A48">
        <v>47</v>
      </c>
      <c r="B48" t="s">
        <v>81</v>
      </c>
      <c r="C48" t="s">
        <v>50</v>
      </c>
      <c r="D48" t="s">
        <v>25</v>
      </c>
      <c r="E48" t="s">
        <v>26</v>
      </c>
      <c r="F48" t="s">
        <v>32</v>
      </c>
      <c r="G48" t="s">
        <v>38</v>
      </c>
      <c r="H48" t="s">
        <v>39</v>
      </c>
      <c r="I48" t="s">
        <v>30</v>
      </c>
      <c r="J48">
        <v>93.7</v>
      </c>
      <c r="K48">
        <v>157.30000000000001</v>
      </c>
      <c r="L48">
        <v>63.8</v>
      </c>
      <c r="M48">
        <v>50.6</v>
      </c>
      <c r="N48">
        <v>1989</v>
      </c>
      <c r="O48" t="s">
        <v>40</v>
      </c>
      <c r="P48" t="s">
        <v>32</v>
      </c>
      <c r="Q48">
        <v>90</v>
      </c>
      <c r="R48" t="s">
        <v>49</v>
      </c>
      <c r="S48">
        <v>2.97</v>
      </c>
      <c r="T48">
        <v>3.23</v>
      </c>
      <c r="U48">
        <v>9.4</v>
      </c>
      <c r="V48">
        <v>68</v>
      </c>
      <c r="W48">
        <v>5500</v>
      </c>
      <c r="X48">
        <v>31</v>
      </c>
      <c r="Y48">
        <v>38</v>
      </c>
      <c r="Z48">
        <v>7609</v>
      </c>
      <c r="AA48">
        <v>6410.0067567379519</v>
      </c>
    </row>
    <row r="49" spans="1:27" x14ac:dyDescent="0.15">
      <c r="A49">
        <v>48</v>
      </c>
      <c r="B49" t="s">
        <v>81</v>
      </c>
      <c r="C49" t="s">
        <v>71</v>
      </c>
      <c r="D49" t="s">
        <v>25</v>
      </c>
      <c r="E49" t="s">
        <v>26</v>
      </c>
      <c r="F49" t="s">
        <v>32</v>
      </c>
      <c r="G49" t="s">
        <v>43</v>
      </c>
      <c r="H49" t="s">
        <v>39</v>
      </c>
      <c r="I49" t="s">
        <v>30</v>
      </c>
      <c r="J49">
        <v>103.3</v>
      </c>
      <c r="K49">
        <v>174.6</v>
      </c>
      <c r="L49">
        <v>64.599999999999994</v>
      </c>
      <c r="M49">
        <v>59.8</v>
      </c>
      <c r="N49">
        <v>2535</v>
      </c>
      <c r="O49" t="s">
        <v>40</v>
      </c>
      <c r="P49" t="s">
        <v>32</v>
      </c>
      <c r="Q49">
        <v>122</v>
      </c>
      <c r="R49" t="s">
        <v>49</v>
      </c>
      <c r="S49">
        <v>3.35</v>
      </c>
      <c r="T49">
        <v>3.46</v>
      </c>
      <c r="U49">
        <v>8.5</v>
      </c>
      <c r="V49">
        <v>88</v>
      </c>
      <c r="W49">
        <v>5000</v>
      </c>
      <c r="X49">
        <v>24</v>
      </c>
      <c r="Y49">
        <v>30</v>
      </c>
      <c r="Z49">
        <v>8921</v>
      </c>
      <c r="AA49">
        <v>12436.911026967304</v>
      </c>
    </row>
    <row r="50" spans="1:27" x14ac:dyDescent="0.15">
      <c r="A50">
        <v>49</v>
      </c>
      <c r="B50" t="s">
        <v>81</v>
      </c>
      <c r="C50" t="s">
        <v>71</v>
      </c>
      <c r="D50" t="s">
        <v>25</v>
      </c>
      <c r="E50" t="s">
        <v>44</v>
      </c>
      <c r="F50" t="s">
        <v>27</v>
      </c>
      <c r="G50" t="s">
        <v>34</v>
      </c>
      <c r="H50" t="s">
        <v>29</v>
      </c>
      <c r="I50" t="s">
        <v>30</v>
      </c>
      <c r="J50">
        <v>95.9</v>
      </c>
      <c r="K50">
        <v>173.2</v>
      </c>
      <c r="L50">
        <v>66.3</v>
      </c>
      <c r="M50">
        <v>50.2</v>
      </c>
      <c r="N50">
        <v>2818</v>
      </c>
      <c r="O50" t="s">
        <v>40</v>
      </c>
      <c r="P50" t="s">
        <v>32</v>
      </c>
      <c r="Q50">
        <v>156</v>
      </c>
      <c r="R50" t="s">
        <v>68</v>
      </c>
      <c r="S50">
        <v>3.59</v>
      </c>
      <c r="T50">
        <v>3.86</v>
      </c>
      <c r="U50">
        <v>7</v>
      </c>
      <c r="V50">
        <v>-145</v>
      </c>
      <c r="W50">
        <v>5000</v>
      </c>
      <c r="X50">
        <v>19</v>
      </c>
      <c r="Y50">
        <v>24</v>
      </c>
      <c r="Z50">
        <v>12764</v>
      </c>
      <c r="AA50">
        <v>14761.81441458377</v>
      </c>
    </row>
    <row r="51" spans="1:27" x14ac:dyDescent="0.15">
      <c r="A51">
        <v>50</v>
      </c>
      <c r="B51" t="s">
        <v>81</v>
      </c>
      <c r="C51" t="s">
        <v>79</v>
      </c>
      <c r="D51" t="s">
        <v>25</v>
      </c>
      <c r="E51" t="s">
        <v>26</v>
      </c>
      <c r="F51" t="s">
        <v>32</v>
      </c>
      <c r="G51" t="s">
        <v>38</v>
      </c>
      <c r="H51" t="s">
        <v>39</v>
      </c>
      <c r="I51" t="s">
        <v>30</v>
      </c>
      <c r="J51">
        <v>97.3</v>
      </c>
      <c r="K51">
        <v>171.7</v>
      </c>
      <c r="L51">
        <v>65.5</v>
      </c>
      <c r="M51">
        <v>55.7</v>
      </c>
      <c r="N51">
        <v>2300</v>
      </c>
      <c r="O51" t="s">
        <v>40</v>
      </c>
      <c r="P51" t="s">
        <v>32</v>
      </c>
      <c r="Q51">
        <v>109</v>
      </c>
      <c r="R51" t="s">
        <v>33</v>
      </c>
      <c r="S51">
        <v>3.19</v>
      </c>
      <c r="T51">
        <v>3.4</v>
      </c>
      <c r="U51">
        <v>10</v>
      </c>
      <c r="V51">
        <v>100</v>
      </c>
      <c r="W51">
        <v>5500</v>
      </c>
      <c r="X51">
        <v>26</v>
      </c>
      <c r="Y51">
        <v>32</v>
      </c>
      <c r="Z51">
        <v>9995</v>
      </c>
      <c r="AA51">
        <v>11060.038483683242</v>
      </c>
    </row>
    <row r="52" spans="1:27" x14ac:dyDescent="0.15">
      <c r="A52">
        <v>51</v>
      </c>
      <c r="B52" t="s">
        <v>81</v>
      </c>
      <c r="C52" t="s">
        <v>37</v>
      </c>
      <c r="D52" t="s">
        <v>25</v>
      </c>
      <c r="E52" t="s">
        <v>26</v>
      </c>
      <c r="F52" t="s">
        <v>32</v>
      </c>
      <c r="G52" t="s">
        <v>38</v>
      </c>
      <c r="H52" t="s">
        <v>39</v>
      </c>
      <c r="I52" t="s">
        <v>30</v>
      </c>
      <c r="J52">
        <v>99.8</v>
      </c>
      <c r="K52">
        <v>176.6</v>
      </c>
      <c r="L52">
        <v>66.2</v>
      </c>
      <c r="M52">
        <v>54.3</v>
      </c>
      <c r="N52">
        <v>2337</v>
      </c>
      <c r="O52" t="s">
        <v>40</v>
      </c>
      <c r="P52" t="s">
        <v>32</v>
      </c>
      <c r="Q52">
        <v>109</v>
      </c>
      <c r="R52" t="s">
        <v>33</v>
      </c>
      <c r="S52">
        <v>3.19</v>
      </c>
      <c r="T52">
        <v>3.4</v>
      </c>
      <c r="U52">
        <v>10</v>
      </c>
      <c r="V52">
        <v>102</v>
      </c>
      <c r="W52">
        <v>5500</v>
      </c>
      <c r="X52">
        <v>24</v>
      </c>
      <c r="Y52">
        <v>30</v>
      </c>
      <c r="Z52">
        <v>13950</v>
      </c>
      <c r="AA52">
        <v>11370.756174177623</v>
      </c>
    </row>
    <row r="53" spans="1:27" x14ac:dyDescent="0.15">
      <c r="A53">
        <v>52</v>
      </c>
      <c r="B53" t="s">
        <v>81</v>
      </c>
      <c r="C53" t="s">
        <v>79</v>
      </c>
      <c r="D53" t="s">
        <v>25</v>
      </c>
      <c r="E53" t="s">
        <v>26</v>
      </c>
      <c r="F53" t="s">
        <v>32</v>
      </c>
      <c r="G53" t="s">
        <v>38</v>
      </c>
      <c r="H53" t="s">
        <v>39</v>
      </c>
      <c r="I53" t="s">
        <v>30</v>
      </c>
      <c r="J53">
        <v>100.4</v>
      </c>
      <c r="K53">
        <v>180.2</v>
      </c>
      <c r="L53">
        <v>66.900000000000006</v>
      </c>
      <c r="M53">
        <v>55.1</v>
      </c>
      <c r="N53">
        <v>2661</v>
      </c>
      <c r="O53" t="s">
        <v>40</v>
      </c>
      <c r="P53" t="s">
        <v>42</v>
      </c>
      <c r="Q53">
        <v>136</v>
      </c>
      <c r="R53" t="s">
        <v>33</v>
      </c>
      <c r="S53">
        <v>3.19</v>
      </c>
      <c r="T53">
        <v>3.4</v>
      </c>
      <c r="U53">
        <v>8.5</v>
      </c>
      <c r="V53">
        <v>110</v>
      </c>
      <c r="W53">
        <v>5500</v>
      </c>
      <c r="X53">
        <v>19</v>
      </c>
      <c r="Y53">
        <v>24</v>
      </c>
      <c r="Z53">
        <v>13295</v>
      </c>
      <c r="AA53">
        <v>14891.608933113677</v>
      </c>
    </row>
    <row r="54" spans="1:27" x14ac:dyDescent="0.15">
      <c r="A54">
        <v>53</v>
      </c>
      <c r="B54" t="s">
        <v>81</v>
      </c>
      <c r="C54" t="s">
        <v>69</v>
      </c>
      <c r="D54" t="s">
        <v>25</v>
      </c>
      <c r="E54" t="s">
        <v>26</v>
      </c>
      <c r="F54" t="s">
        <v>27</v>
      </c>
      <c r="G54" t="s">
        <v>64</v>
      </c>
      <c r="H54" t="s">
        <v>39</v>
      </c>
      <c r="I54" t="s">
        <v>30</v>
      </c>
      <c r="J54">
        <v>95.1</v>
      </c>
      <c r="K54">
        <v>162.4</v>
      </c>
      <c r="L54">
        <v>63.8</v>
      </c>
      <c r="M54">
        <v>53.3</v>
      </c>
      <c r="N54">
        <v>2008</v>
      </c>
      <c r="O54" t="s">
        <v>40</v>
      </c>
      <c r="P54" t="s">
        <v>32</v>
      </c>
      <c r="Q54">
        <v>97</v>
      </c>
      <c r="R54" t="s">
        <v>49</v>
      </c>
      <c r="S54">
        <v>3.15</v>
      </c>
      <c r="T54">
        <v>3.29</v>
      </c>
      <c r="U54">
        <v>9.4</v>
      </c>
      <c r="V54">
        <v>69</v>
      </c>
      <c r="W54">
        <v>5200</v>
      </c>
      <c r="X54">
        <v>31</v>
      </c>
      <c r="Y54">
        <v>37</v>
      </c>
      <c r="Z54">
        <v>8249</v>
      </c>
      <c r="AA54">
        <v>6592.2636449837419</v>
      </c>
    </row>
    <row r="55" spans="1:27" x14ac:dyDescent="0.15">
      <c r="A55">
        <v>54</v>
      </c>
      <c r="B55" t="s">
        <v>81</v>
      </c>
      <c r="C55" t="s">
        <v>58</v>
      </c>
      <c r="D55" t="s">
        <v>25</v>
      </c>
      <c r="E55" t="s">
        <v>26</v>
      </c>
      <c r="F55" t="s">
        <v>27</v>
      </c>
      <c r="G55" t="s">
        <v>34</v>
      </c>
      <c r="H55" t="s">
        <v>29</v>
      </c>
      <c r="I55" t="s">
        <v>30</v>
      </c>
      <c r="J55">
        <v>95.3</v>
      </c>
      <c r="K55">
        <v>169</v>
      </c>
      <c r="L55">
        <v>65.7</v>
      </c>
      <c r="M55">
        <v>49.6</v>
      </c>
      <c r="N55">
        <v>2500</v>
      </c>
      <c r="O55" t="s">
        <v>59</v>
      </c>
      <c r="P55" t="s">
        <v>27</v>
      </c>
      <c r="Q55">
        <v>80</v>
      </c>
      <c r="R55" t="s">
        <v>33</v>
      </c>
      <c r="U55">
        <v>9.4</v>
      </c>
      <c r="V55">
        <v>135</v>
      </c>
      <c r="W55">
        <v>6000</v>
      </c>
      <c r="X55">
        <v>16</v>
      </c>
      <c r="Y55">
        <v>23</v>
      </c>
      <c r="Z55">
        <v>15645</v>
      </c>
      <c r="AA55">
        <v>16305.139436122627</v>
      </c>
    </row>
    <row r="56" spans="1:27" x14ac:dyDescent="0.15">
      <c r="A56">
        <v>55</v>
      </c>
      <c r="B56" t="s">
        <v>81</v>
      </c>
      <c r="C56" t="s">
        <v>63</v>
      </c>
      <c r="D56" t="s">
        <v>25</v>
      </c>
      <c r="E56" t="s">
        <v>26</v>
      </c>
      <c r="F56" t="s">
        <v>32</v>
      </c>
      <c r="G56" t="s">
        <v>38</v>
      </c>
      <c r="H56" t="s">
        <v>29</v>
      </c>
      <c r="I56" t="s">
        <v>30</v>
      </c>
      <c r="J56">
        <v>115.6</v>
      </c>
      <c r="K56">
        <v>202.6</v>
      </c>
      <c r="L56">
        <v>71.7</v>
      </c>
      <c r="M56">
        <v>56.5</v>
      </c>
      <c r="N56">
        <v>3740</v>
      </c>
      <c r="O56" t="s">
        <v>35</v>
      </c>
      <c r="P56" t="s">
        <v>65</v>
      </c>
      <c r="Q56">
        <v>234</v>
      </c>
      <c r="R56" t="s">
        <v>33</v>
      </c>
      <c r="S56">
        <v>3.46</v>
      </c>
      <c r="T56">
        <v>3.1</v>
      </c>
      <c r="U56">
        <v>8.3000000000000007</v>
      </c>
      <c r="V56">
        <v>155</v>
      </c>
      <c r="W56">
        <v>4750</v>
      </c>
      <c r="X56">
        <v>16</v>
      </c>
      <c r="Y56">
        <v>18</v>
      </c>
      <c r="Z56">
        <v>34184</v>
      </c>
      <c r="AA56">
        <v>32135.26015127969</v>
      </c>
    </row>
    <row r="57" spans="1:27" x14ac:dyDescent="0.15">
      <c r="A57">
        <v>56</v>
      </c>
      <c r="B57" t="s">
        <v>81</v>
      </c>
      <c r="C57" t="s">
        <v>78</v>
      </c>
      <c r="D57" t="s">
        <v>25</v>
      </c>
      <c r="E57" t="s">
        <v>26</v>
      </c>
      <c r="F57" t="s">
        <v>32</v>
      </c>
      <c r="G57" t="s">
        <v>38</v>
      </c>
      <c r="H57" t="s">
        <v>39</v>
      </c>
      <c r="I57" t="s">
        <v>30</v>
      </c>
      <c r="J57">
        <v>95.7</v>
      </c>
      <c r="K57">
        <v>166.3</v>
      </c>
      <c r="L57">
        <v>64.400000000000006</v>
      </c>
      <c r="M57">
        <v>53</v>
      </c>
      <c r="N57">
        <v>2094</v>
      </c>
      <c r="O57" t="s">
        <v>40</v>
      </c>
      <c r="P57" t="s">
        <v>32</v>
      </c>
      <c r="Q57">
        <v>98</v>
      </c>
      <c r="R57" t="s">
        <v>49</v>
      </c>
      <c r="S57">
        <v>3.19</v>
      </c>
      <c r="T57">
        <v>3.03</v>
      </c>
      <c r="U57">
        <v>9</v>
      </c>
      <c r="V57">
        <v>70</v>
      </c>
      <c r="W57">
        <v>4800</v>
      </c>
      <c r="X57">
        <v>38</v>
      </c>
      <c r="Y57">
        <v>47</v>
      </c>
      <c r="Z57">
        <v>7738</v>
      </c>
      <c r="AA57">
        <v>8224.8219303005208</v>
      </c>
    </row>
    <row r="58" spans="1:27" x14ac:dyDescent="0.15">
      <c r="A58">
        <v>57</v>
      </c>
      <c r="B58" t="s">
        <v>81</v>
      </c>
      <c r="C58" t="s">
        <v>78</v>
      </c>
      <c r="D58" t="s">
        <v>25</v>
      </c>
      <c r="E58" t="s">
        <v>26</v>
      </c>
      <c r="F58" t="s">
        <v>27</v>
      </c>
      <c r="G58" t="s">
        <v>38</v>
      </c>
      <c r="H58" t="s">
        <v>29</v>
      </c>
      <c r="I58" t="s">
        <v>30</v>
      </c>
      <c r="J58">
        <v>94.5</v>
      </c>
      <c r="K58">
        <v>168.7</v>
      </c>
      <c r="L58">
        <v>64</v>
      </c>
      <c r="M58">
        <v>52.6</v>
      </c>
      <c r="N58">
        <v>2265</v>
      </c>
      <c r="O58" t="s">
        <v>31</v>
      </c>
      <c r="P58" t="s">
        <v>32</v>
      </c>
      <c r="Q58">
        <v>98</v>
      </c>
      <c r="R58" t="s">
        <v>33</v>
      </c>
      <c r="S58">
        <v>3.24</v>
      </c>
      <c r="T58">
        <v>3.08</v>
      </c>
      <c r="U58">
        <v>9.4</v>
      </c>
      <c r="V58">
        <v>112</v>
      </c>
      <c r="W58">
        <v>6600</v>
      </c>
      <c r="X58">
        <v>26</v>
      </c>
      <c r="Y58">
        <v>29</v>
      </c>
      <c r="Z58">
        <v>9298</v>
      </c>
      <c r="AA58">
        <v>9250.5742702383941</v>
      </c>
    </row>
    <row r="59" spans="1:27" x14ac:dyDescent="0.15">
      <c r="A59">
        <v>58</v>
      </c>
      <c r="B59" t="s">
        <v>81</v>
      </c>
      <c r="C59" t="s">
        <v>67</v>
      </c>
      <c r="D59" t="s">
        <v>25</v>
      </c>
      <c r="E59" t="s">
        <v>44</v>
      </c>
      <c r="F59" t="s">
        <v>27</v>
      </c>
      <c r="G59" t="s">
        <v>34</v>
      </c>
      <c r="H59" t="s">
        <v>39</v>
      </c>
      <c r="I59" t="s">
        <v>30</v>
      </c>
      <c r="J59">
        <v>95.9</v>
      </c>
      <c r="K59">
        <v>173.2</v>
      </c>
      <c r="L59">
        <v>66.3</v>
      </c>
      <c r="M59">
        <v>50.2</v>
      </c>
      <c r="N59">
        <v>2926</v>
      </c>
      <c r="O59" t="s">
        <v>40</v>
      </c>
      <c r="P59" t="s">
        <v>32</v>
      </c>
      <c r="Q59">
        <v>156</v>
      </c>
      <c r="R59" t="s">
        <v>68</v>
      </c>
      <c r="S59">
        <v>3.59</v>
      </c>
      <c r="T59">
        <v>3.86</v>
      </c>
      <c r="U59">
        <v>7</v>
      </c>
      <c r="V59">
        <v>145</v>
      </c>
      <c r="W59">
        <v>5000</v>
      </c>
      <c r="X59">
        <v>19</v>
      </c>
      <c r="Y59">
        <v>24</v>
      </c>
      <c r="Z59">
        <v>14489</v>
      </c>
      <c r="AA59">
        <v>15020.660057279041</v>
      </c>
    </row>
    <row r="60" spans="1:27" x14ac:dyDescent="0.15">
      <c r="A60">
        <v>59</v>
      </c>
      <c r="B60" t="s">
        <v>81</v>
      </c>
      <c r="C60" t="s">
        <v>37</v>
      </c>
      <c r="D60" t="s">
        <v>25</v>
      </c>
      <c r="E60" t="s">
        <v>26</v>
      </c>
      <c r="F60" t="s">
        <v>27</v>
      </c>
      <c r="G60" t="s">
        <v>38</v>
      </c>
      <c r="H60" t="s">
        <v>39</v>
      </c>
      <c r="I60" t="s">
        <v>30</v>
      </c>
      <c r="J60">
        <v>99.8</v>
      </c>
      <c r="K60">
        <v>177.3</v>
      </c>
      <c r="L60">
        <v>66.3</v>
      </c>
      <c r="M60">
        <v>53.1</v>
      </c>
      <c r="N60">
        <v>2507</v>
      </c>
      <c r="O60" t="s">
        <v>40</v>
      </c>
      <c r="P60" t="s">
        <v>42</v>
      </c>
      <c r="Q60">
        <v>136</v>
      </c>
      <c r="R60" t="s">
        <v>33</v>
      </c>
      <c r="S60">
        <v>3.19</v>
      </c>
      <c r="T60">
        <v>3.4</v>
      </c>
      <c r="U60">
        <v>8.5</v>
      </c>
      <c r="V60">
        <v>110</v>
      </c>
      <c r="W60">
        <v>5500</v>
      </c>
      <c r="X60">
        <v>19</v>
      </c>
      <c r="Y60">
        <v>25</v>
      </c>
      <c r="Z60">
        <v>15250</v>
      </c>
      <c r="AA60">
        <v>13987.555566777766</v>
      </c>
    </row>
    <row r="61" spans="1:27" x14ac:dyDescent="0.15">
      <c r="A61">
        <v>60</v>
      </c>
      <c r="B61" t="s">
        <v>81</v>
      </c>
      <c r="C61" t="s">
        <v>52</v>
      </c>
      <c r="D61" t="s">
        <v>25</v>
      </c>
      <c r="E61" t="s">
        <v>26</v>
      </c>
      <c r="F61" t="s">
        <v>27</v>
      </c>
      <c r="G61" t="s">
        <v>34</v>
      </c>
      <c r="H61" t="s">
        <v>39</v>
      </c>
      <c r="I61" t="s">
        <v>30</v>
      </c>
      <c r="J61">
        <v>93.7</v>
      </c>
      <c r="K61">
        <v>150</v>
      </c>
      <c r="L61">
        <v>64</v>
      </c>
      <c r="M61">
        <v>52.6</v>
      </c>
      <c r="N61">
        <v>1940</v>
      </c>
      <c r="O61" t="s">
        <v>40</v>
      </c>
      <c r="P61" t="s">
        <v>32</v>
      </c>
      <c r="Q61">
        <v>92</v>
      </c>
      <c r="R61" t="s">
        <v>53</v>
      </c>
      <c r="S61">
        <v>2.91</v>
      </c>
      <c r="T61">
        <v>3.41</v>
      </c>
      <c r="U61">
        <v>9.1999999999999993</v>
      </c>
      <c r="V61">
        <v>76</v>
      </c>
      <c r="W61">
        <v>6000</v>
      </c>
      <c r="X61">
        <v>30</v>
      </c>
      <c r="Y61">
        <v>34</v>
      </c>
      <c r="Z61">
        <v>6529</v>
      </c>
      <c r="AA61">
        <v>7869.1057539850954</v>
      </c>
    </row>
    <row r="62" spans="1:27" x14ac:dyDescent="0.15">
      <c r="A62">
        <v>61</v>
      </c>
      <c r="B62" t="s">
        <v>81</v>
      </c>
      <c r="C62" t="s">
        <v>79</v>
      </c>
      <c r="D62" t="s">
        <v>25</v>
      </c>
      <c r="E62" t="s">
        <v>26</v>
      </c>
      <c r="F62" t="s">
        <v>27</v>
      </c>
      <c r="G62" t="s">
        <v>34</v>
      </c>
      <c r="H62" t="s">
        <v>39</v>
      </c>
      <c r="I62" t="s">
        <v>30</v>
      </c>
      <c r="J62">
        <v>94.5</v>
      </c>
      <c r="K62">
        <v>165.7</v>
      </c>
      <c r="L62">
        <v>64</v>
      </c>
      <c r="M62">
        <v>51.4</v>
      </c>
      <c r="N62">
        <v>2221</v>
      </c>
      <c r="O62" t="s">
        <v>40</v>
      </c>
      <c r="P62" t="s">
        <v>32</v>
      </c>
      <c r="Q62">
        <v>109</v>
      </c>
      <c r="R62" t="s">
        <v>33</v>
      </c>
      <c r="S62">
        <v>3.19</v>
      </c>
      <c r="T62">
        <v>3.4</v>
      </c>
      <c r="U62">
        <v>8.5</v>
      </c>
      <c r="V62">
        <v>90</v>
      </c>
      <c r="W62">
        <v>5500</v>
      </c>
      <c r="X62">
        <v>24</v>
      </c>
      <c r="Y62">
        <v>29</v>
      </c>
      <c r="Z62">
        <v>9980</v>
      </c>
      <c r="AA62">
        <v>7698.69884631077</v>
      </c>
    </row>
    <row r="63" spans="1:27" x14ac:dyDescent="0.15">
      <c r="A63">
        <v>62</v>
      </c>
      <c r="B63" t="s">
        <v>81</v>
      </c>
      <c r="C63" t="s">
        <v>69</v>
      </c>
      <c r="D63" t="s">
        <v>25</v>
      </c>
      <c r="E63" t="s">
        <v>26</v>
      </c>
      <c r="F63" t="s">
        <v>32</v>
      </c>
      <c r="G63" t="s">
        <v>34</v>
      </c>
      <c r="H63" t="s">
        <v>39</v>
      </c>
      <c r="I63" t="s">
        <v>30</v>
      </c>
      <c r="J63">
        <v>97.2</v>
      </c>
      <c r="K63">
        <v>173.4</v>
      </c>
      <c r="L63">
        <v>65.2</v>
      </c>
      <c r="M63">
        <v>54.7</v>
      </c>
      <c r="N63">
        <v>2324</v>
      </c>
      <c r="O63" t="s">
        <v>40</v>
      </c>
      <c r="P63" t="s">
        <v>32</v>
      </c>
      <c r="Q63">
        <v>120</v>
      </c>
      <c r="R63" t="s">
        <v>49</v>
      </c>
      <c r="S63">
        <v>3.33</v>
      </c>
      <c r="T63">
        <v>3.47</v>
      </c>
      <c r="U63">
        <v>8.5</v>
      </c>
      <c r="V63">
        <v>97</v>
      </c>
      <c r="W63">
        <v>5200</v>
      </c>
      <c r="X63">
        <v>27</v>
      </c>
      <c r="Y63">
        <v>34</v>
      </c>
      <c r="Z63">
        <v>8949</v>
      </c>
      <c r="AA63">
        <v>11067.875411426783</v>
      </c>
    </row>
    <row r="64" spans="1:27" x14ac:dyDescent="0.15">
      <c r="A64">
        <v>63</v>
      </c>
      <c r="B64" t="s">
        <v>81</v>
      </c>
      <c r="C64" t="s">
        <v>79</v>
      </c>
      <c r="D64" t="s">
        <v>61</v>
      </c>
      <c r="E64" t="s">
        <v>26</v>
      </c>
      <c r="F64" t="s">
        <v>32</v>
      </c>
      <c r="G64" t="s">
        <v>38</v>
      </c>
      <c r="H64" t="s">
        <v>39</v>
      </c>
      <c r="I64" t="s">
        <v>30</v>
      </c>
      <c r="J64">
        <v>97.3</v>
      </c>
      <c r="K64">
        <v>171.7</v>
      </c>
      <c r="L64">
        <v>65.5</v>
      </c>
      <c r="M64">
        <v>55.7</v>
      </c>
      <c r="N64">
        <v>2264</v>
      </c>
      <c r="O64" t="s">
        <v>40</v>
      </c>
      <c r="P64" t="s">
        <v>32</v>
      </c>
      <c r="Q64">
        <v>97</v>
      </c>
      <c r="R64" t="s">
        <v>62</v>
      </c>
      <c r="S64">
        <v>3.01</v>
      </c>
      <c r="T64">
        <v>3.4</v>
      </c>
      <c r="U64">
        <v>23</v>
      </c>
      <c r="V64">
        <v>52</v>
      </c>
      <c r="W64">
        <v>4800</v>
      </c>
      <c r="X64">
        <v>37</v>
      </c>
      <c r="Y64">
        <v>46</v>
      </c>
      <c r="Z64">
        <v>7995</v>
      </c>
      <c r="AA64">
        <v>9347.8512894126034</v>
      </c>
    </row>
    <row r="65" spans="1:27" x14ac:dyDescent="0.15">
      <c r="A65">
        <v>64</v>
      </c>
      <c r="B65" t="s">
        <v>81</v>
      </c>
      <c r="C65" t="s">
        <v>46</v>
      </c>
      <c r="D65" t="s">
        <v>25</v>
      </c>
      <c r="E65" t="s">
        <v>26</v>
      </c>
      <c r="F65" t="s">
        <v>27</v>
      </c>
      <c r="G65" t="s">
        <v>34</v>
      </c>
      <c r="H65" t="s">
        <v>39</v>
      </c>
      <c r="I65" t="s">
        <v>30</v>
      </c>
      <c r="J65">
        <v>88.4</v>
      </c>
      <c r="K65">
        <v>141.1</v>
      </c>
      <c r="L65">
        <v>60.3</v>
      </c>
      <c r="M65">
        <v>53.2</v>
      </c>
      <c r="N65">
        <v>1488</v>
      </c>
      <c r="O65" t="s">
        <v>47</v>
      </c>
      <c r="P65" t="s">
        <v>48</v>
      </c>
      <c r="Q65">
        <v>61</v>
      </c>
      <c r="R65" t="s">
        <v>49</v>
      </c>
      <c r="S65">
        <v>2.91</v>
      </c>
      <c r="T65">
        <v>3.03</v>
      </c>
      <c r="U65">
        <v>9.5</v>
      </c>
      <c r="V65">
        <v>48</v>
      </c>
      <c r="W65">
        <v>5100</v>
      </c>
      <c r="X65">
        <v>47</v>
      </c>
      <c r="Y65">
        <v>53</v>
      </c>
      <c r="Z65">
        <v>5151</v>
      </c>
      <c r="AA65">
        <v>650.70286023140579</v>
      </c>
    </row>
    <row r="66" spans="1:27" x14ac:dyDescent="0.15">
      <c r="A66">
        <v>65</v>
      </c>
      <c r="B66" t="s">
        <v>81</v>
      </c>
      <c r="C66" t="s">
        <v>58</v>
      </c>
      <c r="D66" t="s">
        <v>25</v>
      </c>
      <c r="E66" t="s">
        <v>26</v>
      </c>
      <c r="F66" t="s">
        <v>27</v>
      </c>
      <c r="G66" t="s">
        <v>34</v>
      </c>
      <c r="H66" t="s">
        <v>39</v>
      </c>
      <c r="I66" t="s">
        <v>30</v>
      </c>
      <c r="J66">
        <v>98.8</v>
      </c>
      <c r="K66">
        <v>177.8</v>
      </c>
      <c r="L66">
        <v>66.5</v>
      </c>
      <c r="M66">
        <v>53.7</v>
      </c>
      <c r="N66">
        <v>2385</v>
      </c>
      <c r="O66" t="s">
        <v>40</v>
      </c>
      <c r="P66" t="s">
        <v>32</v>
      </c>
      <c r="Q66">
        <v>122</v>
      </c>
      <c r="R66" t="s">
        <v>49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10595</v>
      </c>
      <c r="AA66">
        <v>10626.82298137151</v>
      </c>
    </row>
    <row r="67" spans="1:27" x14ac:dyDescent="0.15">
      <c r="A67">
        <v>66</v>
      </c>
      <c r="B67" t="s">
        <v>81</v>
      </c>
      <c r="C67" t="s">
        <v>80</v>
      </c>
      <c r="D67" t="s">
        <v>25</v>
      </c>
      <c r="E67" t="s">
        <v>26</v>
      </c>
      <c r="F67" t="s">
        <v>32</v>
      </c>
      <c r="G67" t="s">
        <v>38</v>
      </c>
      <c r="H67" t="s">
        <v>29</v>
      </c>
      <c r="I67" t="s">
        <v>30</v>
      </c>
      <c r="J67">
        <v>109.1</v>
      </c>
      <c r="K67">
        <v>188.8</v>
      </c>
      <c r="L67">
        <v>68.900000000000006</v>
      </c>
      <c r="M67">
        <v>55.5</v>
      </c>
      <c r="N67">
        <v>3012</v>
      </c>
      <c r="O67" t="s">
        <v>35</v>
      </c>
      <c r="P67" t="s">
        <v>36</v>
      </c>
      <c r="Q67">
        <v>173</v>
      </c>
      <c r="R67" t="s">
        <v>33</v>
      </c>
      <c r="S67">
        <v>3.58</v>
      </c>
      <c r="T67">
        <v>2.87</v>
      </c>
      <c r="U67">
        <v>8.8000000000000007</v>
      </c>
      <c r="V67">
        <v>134</v>
      </c>
      <c r="W67">
        <v>5500</v>
      </c>
      <c r="X67">
        <v>18</v>
      </c>
      <c r="Y67">
        <v>23</v>
      </c>
      <c r="Z67">
        <v>21485</v>
      </c>
      <c r="AA67">
        <v>23037.537887865103</v>
      </c>
    </row>
    <row r="68" spans="1:27" x14ac:dyDescent="0.15">
      <c r="A68">
        <v>67</v>
      </c>
      <c r="B68" t="s">
        <v>81</v>
      </c>
      <c r="C68" t="s">
        <v>76</v>
      </c>
      <c r="D68" t="s">
        <v>25</v>
      </c>
      <c r="E68" t="s">
        <v>26</v>
      </c>
      <c r="F68" t="s">
        <v>32</v>
      </c>
      <c r="G68" t="s">
        <v>38</v>
      </c>
      <c r="H68" t="s">
        <v>39</v>
      </c>
      <c r="I68" t="s">
        <v>30</v>
      </c>
      <c r="J68" t="s">
        <v>86</v>
      </c>
      <c r="K68">
        <v>186.6</v>
      </c>
      <c r="L68">
        <v>66.5</v>
      </c>
      <c r="M68">
        <v>56.1</v>
      </c>
      <c r="N68">
        <v>2695</v>
      </c>
      <c r="O68" t="s">
        <v>40</v>
      </c>
      <c r="P68" t="s">
        <v>32</v>
      </c>
      <c r="Q68">
        <v>121</v>
      </c>
      <c r="R68" t="s">
        <v>33</v>
      </c>
      <c r="S68">
        <v>3.54</v>
      </c>
      <c r="T68">
        <v>3.07</v>
      </c>
      <c r="U68">
        <v>9.3000000000000007</v>
      </c>
      <c r="V68">
        <v>110</v>
      </c>
      <c r="W68">
        <v>5250</v>
      </c>
      <c r="X68">
        <v>21</v>
      </c>
      <c r="Y68">
        <v>28</v>
      </c>
      <c r="Z68">
        <v>12170</v>
      </c>
      <c r="AA68">
        <v>12648.732471022431</v>
      </c>
    </row>
    <row r="69" spans="1:27" x14ac:dyDescent="0.15">
      <c r="A69">
        <v>68</v>
      </c>
      <c r="B69" t="s">
        <v>81</v>
      </c>
      <c r="C69" t="s">
        <v>79</v>
      </c>
      <c r="D69" t="s">
        <v>25</v>
      </c>
      <c r="E69" t="s">
        <v>26</v>
      </c>
      <c r="F69" t="s">
        <v>27</v>
      </c>
      <c r="G69" t="s">
        <v>38</v>
      </c>
      <c r="H69" t="s">
        <v>39</v>
      </c>
      <c r="I69" t="s">
        <v>30</v>
      </c>
      <c r="J69">
        <v>97.3</v>
      </c>
      <c r="K69">
        <v>171.7</v>
      </c>
      <c r="L69">
        <v>65.5</v>
      </c>
      <c r="M69">
        <v>55.7</v>
      </c>
      <c r="N69">
        <v>2209</v>
      </c>
      <c r="O69" t="s">
        <v>40</v>
      </c>
      <c r="P69" t="s">
        <v>32</v>
      </c>
      <c r="Q69">
        <v>109</v>
      </c>
      <c r="R69" t="s">
        <v>33</v>
      </c>
      <c r="S69">
        <v>3.19</v>
      </c>
      <c r="T69">
        <v>3.4</v>
      </c>
      <c r="U69">
        <v>9</v>
      </c>
      <c r="V69">
        <v>85</v>
      </c>
      <c r="W69">
        <v>5250</v>
      </c>
      <c r="X69">
        <v>27</v>
      </c>
      <c r="Y69">
        <v>34</v>
      </c>
      <c r="Z69">
        <v>7975</v>
      </c>
      <c r="AA69">
        <v>10222.713582618147</v>
      </c>
    </row>
    <row r="70" spans="1:27" x14ac:dyDescent="0.15">
      <c r="A70">
        <v>69</v>
      </c>
      <c r="B70" t="s">
        <v>81</v>
      </c>
      <c r="C70" t="s">
        <v>70</v>
      </c>
      <c r="D70" t="s">
        <v>61</v>
      </c>
      <c r="E70" t="s">
        <v>44</v>
      </c>
      <c r="F70" t="s">
        <v>32</v>
      </c>
      <c r="G70" t="s">
        <v>38</v>
      </c>
      <c r="H70" t="s">
        <v>29</v>
      </c>
      <c r="I70" t="s">
        <v>30</v>
      </c>
      <c r="J70">
        <v>107.9</v>
      </c>
      <c r="K70">
        <v>186.7</v>
      </c>
      <c r="L70">
        <v>68.400000000000006</v>
      </c>
      <c r="M70">
        <v>56.7</v>
      </c>
      <c r="N70">
        <v>3197</v>
      </c>
      <c r="O70" t="s">
        <v>47</v>
      </c>
      <c r="P70" t="s">
        <v>32</v>
      </c>
      <c r="Q70">
        <v>152</v>
      </c>
      <c r="R70" t="s">
        <v>62</v>
      </c>
      <c r="S70">
        <v>3.7</v>
      </c>
      <c r="T70">
        <v>3.52</v>
      </c>
      <c r="U70">
        <v>21</v>
      </c>
      <c r="V70">
        <v>95</v>
      </c>
      <c r="W70">
        <v>4150</v>
      </c>
      <c r="X70">
        <v>28</v>
      </c>
      <c r="Y70">
        <v>33</v>
      </c>
      <c r="Z70">
        <v>13200</v>
      </c>
      <c r="AA70">
        <v>18019.970695487984</v>
      </c>
    </row>
    <row r="71" spans="1:27" x14ac:dyDescent="0.15">
      <c r="A71">
        <v>70</v>
      </c>
      <c r="B71" t="s">
        <v>81</v>
      </c>
      <c r="C71" t="s">
        <v>37</v>
      </c>
      <c r="D71" t="s">
        <v>25</v>
      </c>
      <c r="E71" t="s">
        <v>26</v>
      </c>
      <c r="F71" t="s">
        <v>32</v>
      </c>
      <c r="G71" t="s">
        <v>38</v>
      </c>
      <c r="H71" t="s">
        <v>41</v>
      </c>
      <c r="I71" t="s">
        <v>30</v>
      </c>
      <c r="J71">
        <v>99.4</v>
      </c>
      <c r="K71">
        <v>176.6</v>
      </c>
      <c r="L71">
        <v>66.400000000000006</v>
      </c>
      <c r="M71">
        <v>54.3</v>
      </c>
      <c r="N71">
        <v>2824</v>
      </c>
      <c r="O71" t="s">
        <v>40</v>
      </c>
      <c r="P71" t="s">
        <v>42</v>
      </c>
      <c r="Q71">
        <v>136</v>
      </c>
      <c r="R71" t="s">
        <v>33</v>
      </c>
      <c r="S71">
        <v>3.19</v>
      </c>
      <c r="T71">
        <v>3.4</v>
      </c>
      <c r="U71">
        <v>8</v>
      </c>
      <c r="V71">
        <v>115</v>
      </c>
      <c r="W71">
        <v>5500</v>
      </c>
      <c r="X71">
        <v>18</v>
      </c>
      <c r="Y71">
        <v>22</v>
      </c>
      <c r="Z71">
        <v>17450</v>
      </c>
      <c r="AA71">
        <v>14589.851520392163</v>
      </c>
    </row>
    <row r="72" spans="1:27" x14ac:dyDescent="0.15">
      <c r="A72">
        <v>71</v>
      </c>
      <c r="B72" t="s">
        <v>81</v>
      </c>
      <c r="C72" t="s">
        <v>77</v>
      </c>
      <c r="D72" t="s">
        <v>25</v>
      </c>
      <c r="E72" t="s">
        <v>26</v>
      </c>
      <c r="F72" t="s">
        <v>32</v>
      </c>
      <c r="G72" t="s">
        <v>43</v>
      </c>
      <c r="H72" t="s">
        <v>39</v>
      </c>
      <c r="I72" t="s">
        <v>30</v>
      </c>
      <c r="J72">
        <v>97</v>
      </c>
      <c r="K72">
        <v>173.5</v>
      </c>
      <c r="L72">
        <v>65.400000000000006</v>
      </c>
      <c r="M72">
        <v>53</v>
      </c>
      <c r="N72">
        <v>2290</v>
      </c>
      <c r="O72" t="s">
        <v>74</v>
      </c>
      <c r="P72" t="s">
        <v>32</v>
      </c>
      <c r="Q72">
        <v>108</v>
      </c>
      <c r="R72" t="s">
        <v>49</v>
      </c>
      <c r="S72">
        <v>3.62</v>
      </c>
      <c r="T72">
        <v>2.64</v>
      </c>
      <c r="U72">
        <v>9</v>
      </c>
      <c r="V72">
        <v>82</v>
      </c>
      <c r="W72">
        <v>4800</v>
      </c>
      <c r="X72">
        <v>28</v>
      </c>
      <c r="Y72">
        <v>32</v>
      </c>
      <c r="Z72">
        <v>7463</v>
      </c>
      <c r="AA72">
        <v>7836.4228826071931</v>
      </c>
    </row>
    <row r="73" spans="1:27" x14ac:dyDescent="0.15">
      <c r="A73">
        <v>72</v>
      </c>
      <c r="B73" t="s">
        <v>81</v>
      </c>
      <c r="C73" t="s">
        <v>58</v>
      </c>
      <c r="D73" t="s">
        <v>25</v>
      </c>
      <c r="E73" t="s">
        <v>26</v>
      </c>
      <c r="F73" t="s">
        <v>32</v>
      </c>
      <c r="G73" t="s">
        <v>34</v>
      </c>
      <c r="H73" t="s">
        <v>39</v>
      </c>
      <c r="I73" t="s">
        <v>30</v>
      </c>
      <c r="J73">
        <v>98.8</v>
      </c>
      <c r="K73">
        <v>177.8</v>
      </c>
      <c r="L73">
        <v>66.5</v>
      </c>
      <c r="M73">
        <v>55.5</v>
      </c>
      <c r="N73">
        <v>2425</v>
      </c>
      <c r="O73" t="s">
        <v>40</v>
      </c>
      <c r="P73" t="s">
        <v>32</v>
      </c>
      <c r="Q73">
        <v>122</v>
      </c>
      <c r="R73" t="s">
        <v>49</v>
      </c>
      <c r="S73">
        <v>3.39</v>
      </c>
      <c r="T73">
        <v>3.39</v>
      </c>
      <c r="U73">
        <v>8.6</v>
      </c>
      <c r="V73">
        <v>84</v>
      </c>
      <c r="W73">
        <v>4800</v>
      </c>
      <c r="X73">
        <v>26</v>
      </c>
      <c r="Y73">
        <v>32</v>
      </c>
      <c r="Z73">
        <v>11245</v>
      </c>
      <c r="AA73">
        <v>11133.963826630767</v>
      </c>
    </row>
    <row r="74" spans="1:27" x14ac:dyDescent="0.15">
      <c r="A74">
        <v>73</v>
      </c>
      <c r="B74" t="s">
        <v>81</v>
      </c>
      <c r="C74" t="s">
        <v>56</v>
      </c>
      <c r="D74" t="s">
        <v>25</v>
      </c>
      <c r="E74" t="s">
        <v>26</v>
      </c>
      <c r="F74" t="s">
        <v>27</v>
      </c>
      <c r="G74" t="s">
        <v>38</v>
      </c>
      <c r="H74" t="s">
        <v>29</v>
      </c>
      <c r="I74" t="s">
        <v>30</v>
      </c>
      <c r="J74">
        <v>102</v>
      </c>
      <c r="K74">
        <v>191.7</v>
      </c>
      <c r="L74">
        <v>70.599999999999994</v>
      </c>
      <c r="M74">
        <v>47.8</v>
      </c>
      <c r="N74">
        <v>3950</v>
      </c>
      <c r="O74" t="s">
        <v>35</v>
      </c>
      <c r="P74" t="s">
        <v>57</v>
      </c>
      <c r="Q74">
        <v>326</v>
      </c>
      <c r="R74" t="s">
        <v>33</v>
      </c>
      <c r="S74">
        <v>3.54</v>
      </c>
      <c r="T74">
        <v>2.76</v>
      </c>
      <c r="U74">
        <v>11.5</v>
      </c>
      <c r="V74">
        <v>262</v>
      </c>
      <c r="W74">
        <v>5000</v>
      </c>
      <c r="X74">
        <v>13</v>
      </c>
      <c r="Y74">
        <v>17</v>
      </c>
      <c r="Z74">
        <v>36000</v>
      </c>
      <c r="AA74">
        <v>41961.068574050281</v>
      </c>
    </row>
    <row r="75" spans="1:27" x14ac:dyDescent="0.15">
      <c r="A75">
        <v>74</v>
      </c>
      <c r="B75" t="s">
        <v>81</v>
      </c>
      <c r="C75" t="s">
        <v>67</v>
      </c>
      <c r="D75" t="s">
        <v>25</v>
      </c>
      <c r="E75" t="s">
        <v>26</v>
      </c>
      <c r="F75" t="s">
        <v>27</v>
      </c>
      <c r="G75" t="s">
        <v>34</v>
      </c>
      <c r="H75" t="s">
        <v>39</v>
      </c>
      <c r="I75" t="s">
        <v>30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40</v>
      </c>
      <c r="P75" t="s">
        <v>32</v>
      </c>
      <c r="Q75">
        <v>92</v>
      </c>
      <c r="R75" t="s">
        <v>49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6788.2923926500507</v>
      </c>
    </row>
    <row r="76" spans="1:27" x14ac:dyDescent="0.15">
      <c r="A76">
        <v>75</v>
      </c>
      <c r="B76" t="s">
        <v>81</v>
      </c>
      <c r="C76" t="s">
        <v>80</v>
      </c>
      <c r="D76" t="s">
        <v>61</v>
      </c>
      <c r="E76" t="s">
        <v>44</v>
      </c>
      <c r="F76" t="s">
        <v>32</v>
      </c>
      <c r="G76" t="s">
        <v>38</v>
      </c>
      <c r="H76" t="s">
        <v>29</v>
      </c>
      <c r="I76" t="s">
        <v>30</v>
      </c>
      <c r="J76">
        <v>109.1</v>
      </c>
      <c r="K76">
        <v>188.8</v>
      </c>
      <c r="L76">
        <v>68.900000000000006</v>
      </c>
      <c r="M76">
        <v>55.5</v>
      </c>
      <c r="N76">
        <v>3217</v>
      </c>
      <c r="O76" t="s">
        <v>40</v>
      </c>
      <c r="P76" t="s">
        <v>36</v>
      </c>
      <c r="Q76">
        <v>145</v>
      </c>
      <c r="R76" t="s">
        <v>62</v>
      </c>
      <c r="S76">
        <v>3.01</v>
      </c>
      <c r="T76">
        <v>3.4</v>
      </c>
      <c r="U76">
        <v>23</v>
      </c>
      <c r="V76">
        <v>106</v>
      </c>
      <c r="W76">
        <v>4800</v>
      </c>
      <c r="X76">
        <v>26</v>
      </c>
      <c r="Y76">
        <v>27</v>
      </c>
      <c r="Z76">
        <v>22470</v>
      </c>
      <c r="AA76">
        <v>18929.378770010499</v>
      </c>
    </row>
    <row r="77" spans="1:27" x14ac:dyDescent="0.15">
      <c r="A77">
        <v>76</v>
      </c>
      <c r="B77" t="s">
        <v>81</v>
      </c>
      <c r="C77" t="s">
        <v>37</v>
      </c>
      <c r="D77" t="s">
        <v>25</v>
      </c>
      <c r="E77" t="s">
        <v>44</v>
      </c>
      <c r="F77" t="s">
        <v>32</v>
      </c>
      <c r="G77" t="s">
        <v>38</v>
      </c>
      <c r="H77" t="s">
        <v>39</v>
      </c>
      <c r="I77" t="s">
        <v>30</v>
      </c>
      <c r="J77">
        <v>105.8</v>
      </c>
      <c r="K77">
        <v>192.7</v>
      </c>
      <c r="L77">
        <v>71.400000000000006</v>
      </c>
      <c r="M77">
        <v>55.9</v>
      </c>
      <c r="N77">
        <v>3086</v>
      </c>
      <c r="O77" t="s">
        <v>40</v>
      </c>
      <c r="P77" t="s">
        <v>42</v>
      </c>
      <c r="Q77">
        <v>131</v>
      </c>
      <c r="R77" t="s">
        <v>33</v>
      </c>
      <c r="S77">
        <v>3.13</v>
      </c>
      <c r="T77">
        <v>3.4</v>
      </c>
      <c r="U77">
        <v>8.3000000000000007</v>
      </c>
      <c r="V77">
        <v>140</v>
      </c>
      <c r="W77">
        <v>5500</v>
      </c>
      <c r="X77">
        <v>17</v>
      </c>
      <c r="Y77">
        <v>20</v>
      </c>
      <c r="Z77">
        <v>23875</v>
      </c>
      <c r="AA77">
        <v>19700.334138062881</v>
      </c>
    </row>
    <row r="78" spans="1:27" x14ac:dyDescent="0.15">
      <c r="A78">
        <v>77</v>
      </c>
      <c r="B78" t="s">
        <v>81</v>
      </c>
      <c r="C78" t="s">
        <v>58</v>
      </c>
      <c r="D78" t="s">
        <v>61</v>
      </c>
      <c r="E78" t="s">
        <v>26</v>
      </c>
      <c r="F78" t="s">
        <v>32</v>
      </c>
      <c r="G78" t="s">
        <v>38</v>
      </c>
      <c r="H78" t="s">
        <v>29</v>
      </c>
      <c r="I78" t="s">
        <v>30</v>
      </c>
      <c r="J78">
        <v>104.9</v>
      </c>
      <c r="K78">
        <v>175</v>
      </c>
      <c r="L78">
        <v>66.099999999999994</v>
      </c>
      <c r="M78">
        <v>54.4</v>
      </c>
      <c r="N78">
        <v>2700</v>
      </c>
      <c r="O78" t="s">
        <v>40</v>
      </c>
      <c r="P78" t="s">
        <v>32</v>
      </c>
      <c r="Q78">
        <v>134</v>
      </c>
      <c r="R78" t="s">
        <v>62</v>
      </c>
      <c r="S78">
        <v>3.43</v>
      </c>
      <c r="T78">
        <v>3.64</v>
      </c>
      <c r="U78">
        <v>22</v>
      </c>
      <c r="V78">
        <v>72</v>
      </c>
      <c r="W78">
        <v>4200</v>
      </c>
      <c r="X78">
        <v>31</v>
      </c>
      <c r="Y78">
        <v>39</v>
      </c>
      <c r="Z78">
        <v>18344</v>
      </c>
      <c r="AA78">
        <v>13704.203460933146</v>
      </c>
    </row>
    <row r="79" spans="1:27" x14ac:dyDescent="0.15">
      <c r="A79">
        <v>78</v>
      </c>
      <c r="B79" t="s">
        <v>81</v>
      </c>
      <c r="C79" t="s">
        <v>78</v>
      </c>
      <c r="D79" t="s">
        <v>25</v>
      </c>
      <c r="E79" t="s">
        <v>26</v>
      </c>
      <c r="F79" t="s">
        <v>32</v>
      </c>
      <c r="G79" t="s">
        <v>43</v>
      </c>
      <c r="H79" t="s">
        <v>39</v>
      </c>
      <c r="I79" t="s">
        <v>30</v>
      </c>
      <c r="J79">
        <v>95.7</v>
      </c>
      <c r="K79">
        <v>169.7</v>
      </c>
      <c r="L79">
        <v>63.6</v>
      </c>
      <c r="M79">
        <v>59.1</v>
      </c>
      <c r="N79">
        <v>2280</v>
      </c>
      <c r="O79" t="s">
        <v>40</v>
      </c>
      <c r="P79" t="s">
        <v>32</v>
      </c>
      <c r="Q79">
        <v>92</v>
      </c>
      <c r="R79" t="s">
        <v>49</v>
      </c>
      <c r="S79">
        <v>3.05</v>
      </c>
      <c r="T79">
        <v>3.03</v>
      </c>
      <c r="U79">
        <v>9</v>
      </c>
      <c r="V79">
        <v>62</v>
      </c>
      <c r="W79">
        <v>4800</v>
      </c>
      <c r="X79">
        <v>31</v>
      </c>
      <c r="Y79">
        <v>37</v>
      </c>
      <c r="Z79">
        <v>6918</v>
      </c>
      <c r="AA79">
        <v>6847.8656232644589</v>
      </c>
    </row>
    <row r="80" spans="1:27" x14ac:dyDescent="0.15">
      <c r="A80">
        <v>79</v>
      </c>
      <c r="B80" t="s">
        <v>81</v>
      </c>
      <c r="C80" t="s">
        <v>58</v>
      </c>
      <c r="D80" t="s">
        <v>25</v>
      </c>
      <c r="E80" t="s">
        <v>26</v>
      </c>
      <c r="F80" t="s">
        <v>27</v>
      </c>
      <c r="G80" t="s">
        <v>34</v>
      </c>
      <c r="H80" t="s">
        <v>39</v>
      </c>
      <c r="I80" t="s">
        <v>30</v>
      </c>
      <c r="J80">
        <v>98.8</v>
      </c>
      <c r="K80">
        <v>177.8</v>
      </c>
      <c r="L80">
        <v>66.5</v>
      </c>
      <c r="M80">
        <v>53.7</v>
      </c>
      <c r="N80">
        <v>2385</v>
      </c>
      <c r="O80" t="s">
        <v>40</v>
      </c>
      <c r="P80" t="s">
        <v>32</v>
      </c>
      <c r="Q80">
        <v>122</v>
      </c>
      <c r="R80" t="s">
        <v>49</v>
      </c>
      <c r="S80">
        <v>3.39</v>
      </c>
      <c r="T80">
        <v>3.39</v>
      </c>
      <c r="U80">
        <v>8.6</v>
      </c>
      <c r="V80">
        <v>84</v>
      </c>
      <c r="W80">
        <v>4800</v>
      </c>
      <c r="X80">
        <v>26</v>
      </c>
      <c r="Y80">
        <v>32</v>
      </c>
      <c r="Z80">
        <v>8845</v>
      </c>
      <c r="AA80">
        <v>10626.82298137151</v>
      </c>
    </row>
    <row r="81" spans="1:27" x14ac:dyDescent="0.15">
      <c r="A81">
        <v>80</v>
      </c>
      <c r="B81" t="s">
        <v>81</v>
      </c>
      <c r="C81" t="s">
        <v>67</v>
      </c>
      <c r="D81" t="s">
        <v>25</v>
      </c>
      <c r="E81" t="s">
        <v>26</v>
      </c>
      <c r="F81" t="s">
        <v>32</v>
      </c>
      <c r="G81" t="s">
        <v>38</v>
      </c>
      <c r="H81" t="s">
        <v>39</v>
      </c>
      <c r="I81" t="s">
        <v>30</v>
      </c>
      <c r="J81">
        <v>96.3</v>
      </c>
      <c r="K81">
        <v>172.4</v>
      </c>
      <c r="L81">
        <v>65.400000000000006</v>
      </c>
      <c r="M81">
        <v>51.6</v>
      </c>
      <c r="N81">
        <v>2365</v>
      </c>
      <c r="O81" t="s">
        <v>40</v>
      </c>
      <c r="P81" t="s">
        <v>32</v>
      </c>
      <c r="Q81">
        <v>122</v>
      </c>
      <c r="R81" t="s">
        <v>49</v>
      </c>
      <c r="S81">
        <v>3.35</v>
      </c>
      <c r="T81">
        <v>3.46</v>
      </c>
      <c r="U81">
        <v>8.5</v>
      </c>
      <c r="V81">
        <v>88</v>
      </c>
      <c r="W81">
        <v>5000</v>
      </c>
      <c r="X81">
        <v>25</v>
      </c>
      <c r="Y81">
        <v>32</v>
      </c>
      <c r="Z81">
        <v>6989</v>
      </c>
      <c r="AA81">
        <v>9790.2525981806011</v>
      </c>
    </row>
    <row r="82" spans="1:27" x14ac:dyDescent="0.15">
      <c r="A82">
        <v>81</v>
      </c>
      <c r="B82" t="s">
        <v>81</v>
      </c>
      <c r="C82" t="s">
        <v>78</v>
      </c>
      <c r="D82" t="s">
        <v>25</v>
      </c>
      <c r="E82" t="s">
        <v>26</v>
      </c>
      <c r="F82" t="s">
        <v>27</v>
      </c>
      <c r="G82" t="s">
        <v>34</v>
      </c>
      <c r="H82" t="s">
        <v>39</v>
      </c>
      <c r="I82" t="s">
        <v>30</v>
      </c>
      <c r="J82">
        <v>95.7</v>
      </c>
      <c r="K82">
        <v>158.69999999999999</v>
      </c>
      <c r="L82">
        <v>63.6</v>
      </c>
      <c r="M82">
        <v>54.5</v>
      </c>
      <c r="N82">
        <v>1985</v>
      </c>
      <c r="O82" t="s">
        <v>40</v>
      </c>
      <c r="P82" t="s">
        <v>32</v>
      </c>
      <c r="Q82">
        <v>92</v>
      </c>
      <c r="R82" t="s">
        <v>49</v>
      </c>
      <c r="S82">
        <v>3.05</v>
      </c>
      <c r="T82">
        <v>3.03</v>
      </c>
      <c r="U82">
        <v>9</v>
      </c>
      <c r="V82">
        <v>62</v>
      </c>
      <c r="W82">
        <v>4800</v>
      </c>
      <c r="X82">
        <v>35</v>
      </c>
      <c r="Y82">
        <v>39</v>
      </c>
      <c r="Z82">
        <v>5348</v>
      </c>
      <c r="AA82">
        <v>5932.9495051737758</v>
      </c>
    </row>
    <row r="83" spans="1:27" x14ac:dyDescent="0.15">
      <c r="A83">
        <v>82</v>
      </c>
      <c r="B83" t="s">
        <v>81</v>
      </c>
      <c r="C83" t="s">
        <v>70</v>
      </c>
      <c r="D83" t="s">
        <v>61</v>
      </c>
      <c r="E83" t="s">
        <v>44</v>
      </c>
      <c r="F83" t="s">
        <v>32</v>
      </c>
      <c r="G83" t="s">
        <v>43</v>
      </c>
      <c r="H83" t="s">
        <v>29</v>
      </c>
      <c r="I83" t="s">
        <v>30</v>
      </c>
      <c r="J83">
        <v>114.2</v>
      </c>
      <c r="K83">
        <v>198.9</v>
      </c>
      <c r="L83">
        <v>68.400000000000006</v>
      </c>
      <c r="M83">
        <v>58.7</v>
      </c>
      <c r="N83">
        <v>3485</v>
      </c>
      <c r="O83" t="s">
        <v>47</v>
      </c>
      <c r="P83" t="s">
        <v>32</v>
      </c>
      <c r="Q83">
        <v>152</v>
      </c>
      <c r="R83" t="s">
        <v>62</v>
      </c>
      <c r="S83">
        <v>3.7</v>
      </c>
      <c r="T83">
        <v>3.52</v>
      </c>
      <c r="U83">
        <v>21</v>
      </c>
      <c r="V83">
        <v>95</v>
      </c>
      <c r="W83">
        <v>4150</v>
      </c>
      <c r="X83">
        <v>25</v>
      </c>
      <c r="Y83">
        <v>25</v>
      </c>
      <c r="Z83">
        <v>17075</v>
      </c>
      <c r="AA83">
        <v>17812.616391479209</v>
      </c>
    </row>
    <row r="84" spans="1:27" x14ac:dyDescent="0.15">
      <c r="A84">
        <v>83</v>
      </c>
      <c r="B84" t="s">
        <v>81</v>
      </c>
      <c r="C84" t="s">
        <v>78</v>
      </c>
      <c r="D84" t="s">
        <v>25</v>
      </c>
      <c r="E84" t="s">
        <v>26</v>
      </c>
      <c r="F84" t="s">
        <v>32</v>
      </c>
      <c r="G84" t="s">
        <v>43</v>
      </c>
      <c r="H84" t="s">
        <v>41</v>
      </c>
      <c r="I84" t="s">
        <v>30</v>
      </c>
      <c r="J84">
        <v>95.7</v>
      </c>
      <c r="K84">
        <v>169.7</v>
      </c>
      <c r="L84">
        <v>63.6</v>
      </c>
      <c r="M84">
        <v>59.1</v>
      </c>
      <c r="N84">
        <v>3110</v>
      </c>
      <c r="O84" t="s">
        <v>40</v>
      </c>
      <c r="P84" t="s">
        <v>32</v>
      </c>
      <c r="Q84">
        <v>92</v>
      </c>
      <c r="R84" t="s">
        <v>49</v>
      </c>
      <c r="S84">
        <v>3.05</v>
      </c>
      <c r="T84">
        <v>3.03</v>
      </c>
      <c r="U84">
        <v>9</v>
      </c>
      <c r="V84">
        <v>62</v>
      </c>
      <c r="W84">
        <v>4800</v>
      </c>
      <c r="X84">
        <v>27</v>
      </c>
      <c r="Y84">
        <v>32</v>
      </c>
      <c r="Z84">
        <v>8778</v>
      </c>
      <c r="AA84">
        <v>8124.5165893611529</v>
      </c>
    </row>
    <row r="85" spans="1:27" x14ac:dyDescent="0.15">
      <c r="A85">
        <v>84</v>
      </c>
      <c r="B85" t="s">
        <v>81</v>
      </c>
      <c r="C85" t="s">
        <v>50</v>
      </c>
      <c r="D85" t="s">
        <v>25</v>
      </c>
      <c r="E85" t="s">
        <v>26</v>
      </c>
      <c r="F85" t="s">
        <v>27</v>
      </c>
      <c r="G85" t="s">
        <v>34</v>
      </c>
      <c r="H85" t="s">
        <v>39</v>
      </c>
      <c r="I85" t="s">
        <v>30</v>
      </c>
      <c r="J85">
        <v>93.7</v>
      </c>
      <c r="K85">
        <v>157.30000000000001</v>
      </c>
      <c r="L85">
        <v>63.8</v>
      </c>
      <c r="M85">
        <v>50.8</v>
      </c>
      <c r="N85">
        <v>1876</v>
      </c>
      <c r="O85" t="s">
        <v>40</v>
      </c>
      <c r="P85" t="s">
        <v>32</v>
      </c>
      <c r="Q85">
        <v>90</v>
      </c>
      <c r="R85" t="s">
        <v>49</v>
      </c>
      <c r="S85">
        <v>2.97</v>
      </c>
      <c r="T85">
        <v>3.23</v>
      </c>
      <c r="U85">
        <v>9.41</v>
      </c>
      <c r="V85">
        <v>68</v>
      </c>
      <c r="W85">
        <v>5500</v>
      </c>
      <c r="X85">
        <v>37</v>
      </c>
      <c r="Y85">
        <v>41</v>
      </c>
      <c r="Z85">
        <v>5572</v>
      </c>
      <c r="AA85">
        <v>6013.3682738835105</v>
      </c>
    </row>
    <row r="86" spans="1:27" x14ac:dyDescent="0.15">
      <c r="A86">
        <v>85</v>
      </c>
      <c r="B86" t="s">
        <v>81</v>
      </c>
      <c r="C86" t="s">
        <v>78</v>
      </c>
      <c r="D86" t="s">
        <v>25</v>
      </c>
      <c r="E86" t="s">
        <v>26</v>
      </c>
      <c r="F86" t="s">
        <v>32</v>
      </c>
      <c r="G86" t="s">
        <v>34</v>
      </c>
      <c r="H86" t="s">
        <v>39</v>
      </c>
      <c r="I86" t="s">
        <v>30</v>
      </c>
      <c r="J86">
        <v>95.7</v>
      </c>
      <c r="K86">
        <v>166.3</v>
      </c>
      <c r="L86">
        <v>64.400000000000006</v>
      </c>
      <c r="M86">
        <v>52.8</v>
      </c>
      <c r="N86">
        <v>2109</v>
      </c>
      <c r="O86" t="s">
        <v>40</v>
      </c>
      <c r="P86" t="s">
        <v>32</v>
      </c>
      <c r="Q86">
        <v>98</v>
      </c>
      <c r="R86" t="s">
        <v>49</v>
      </c>
      <c r="S86">
        <v>3.19</v>
      </c>
      <c r="T86">
        <v>3.03</v>
      </c>
      <c r="U86">
        <v>9</v>
      </c>
      <c r="V86">
        <v>70</v>
      </c>
      <c r="W86">
        <v>4800</v>
      </c>
      <c r="X86">
        <v>30</v>
      </c>
      <c r="Y86">
        <v>37</v>
      </c>
      <c r="Z86">
        <v>7198</v>
      </c>
      <c r="AA86">
        <v>6789.8243504736593</v>
      </c>
    </row>
    <row r="87" spans="1:27" x14ac:dyDescent="0.15">
      <c r="A87">
        <v>86</v>
      </c>
      <c r="B87" t="s">
        <v>81</v>
      </c>
      <c r="C87" t="s">
        <v>72</v>
      </c>
      <c r="D87" t="s">
        <v>25</v>
      </c>
      <c r="E87" t="s">
        <v>26</v>
      </c>
      <c r="F87" t="s">
        <v>27</v>
      </c>
      <c r="G87" t="s">
        <v>34</v>
      </c>
      <c r="H87" t="s">
        <v>29</v>
      </c>
      <c r="I87" t="s">
        <v>30</v>
      </c>
      <c r="J87">
        <v>94.5</v>
      </c>
      <c r="K87">
        <v>168.9</v>
      </c>
      <c r="L87">
        <v>68.3</v>
      </c>
      <c r="M87">
        <v>50.2</v>
      </c>
      <c r="N87">
        <v>2778</v>
      </c>
      <c r="O87" t="s">
        <v>40</v>
      </c>
      <c r="P87" t="s">
        <v>32</v>
      </c>
      <c r="Q87">
        <v>151</v>
      </c>
      <c r="R87" t="s">
        <v>33</v>
      </c>
      <c r="S87">
        <v>3.94</v>
      </c>
      <c r="T87">
        <v>3.11</v>
      </c>
      <c r="U87">
        <v>9.5</v>
      </c>
      <c r="V87">
        <v>143</v>
      </c>
      <c r="W87">
        <v>5500</v>
      </c>
      <c r="X87">
        <v>19</v>
      </c>
      <c r="Y87">
        <v>27</v>
      </c>
      <c r="Z87">
        <v>22018</v>
      </c>
      <c r="AA87">
        <v>17553.039013245991</v>
      </c>
    </row>
    <row r="88" spans="1:27" x14ac:dyDescent="0.15">
      <c r="A88">
        <v>87</v>
      </c>
      <c r="B88" t="s">
        <v>81</v>
      </c>
      <c r="C88" t="s">
        <v>67</v>
      </c>
      <c r="D88" t="s">
        <v>25</v>
      </c>
      <c r="E88" t="s">
        <v>44</v>
      </c>
      <c r="F88" t="s">
        <v>27</v>
      </c>
      <c r="G88" t="s">
        <v>34</v>
      </c>
      <c r="H88" t="s">
        <v>39</v>
      </c>
      <c r="I88" t="s">
        <v>30</v>
      </c>
      <c r="J88">
        <v>93</v>
      </c>
      <c r="K88">
        <v>157.30000000000001</v>
      </c>
      <c r="L88">
        <v>63.8</v>
      </c>
      <c r="M88">
        <v>50.8</v>
      </c>
      <c r="N88">
        <v>2145</v>
      </c>
      <c r="O88" t="s">
        <v>40</v>
      </c>
      <c r="P88" t="s">
        <v>32</v>
      </c>
      <c r="Q88">
        <v>98</v>
      </c>
      <c r="R88" t="s">
        <v>68</v>
      </c>
      <c r="S88">
        <v>3.03</v>
      </c>
      <c r="T88">
        <v>3.39</v>
      </c>
      <c r="U88">
        <v>7.6</v>
      </c>
      <c r="V88">
        <v>102</v>
      </c>
      <c r="W88">
        <v>5500</v>
      </c>
      <c r="X88">
        <v>24</v>
      </c>
      <c r="Y88">
        <v>30</v>
      </c>
      <c r="Z88">
        <v>7689</v>
      </c>
      <c r="AA88">
        <v>7464.1316404238705</v>
      </c>
    </row>
    <row r="89" spans="1:27" x14ac:dyDescent="0.15">
      <c r="A89">
        <v>88</v>
      </c>
      <c r="B89" t="s">
        <v>81</v>
      </c>
      <c r="C89" t="s">
        <v>69</v>
      </c>
      <c r="D89" t="s">
        <v>25</v>
      </c>
      <c r="E89" t="s">
        <v>26</v>
      </c>
      <c r="F89" t="s">
        <v>32</v>
      </c>
      <c r="G89" t="s">
        <v>38</v>
      </c>
      <c r="H89" t="s">
        <v>39</v>
      </c>
      <c r="I89" t="s">
        <v>30</v>
      </c>
      <c r="J89">
        <v>94.5</v>
      </c>
      <c r="K89">
        <v>165.3</v>
      </c>
      <c r="L89">
        <v>63.8</v>
      </c>
      <c r="M89">
        <v>54.5</v>
      </c>
      <c r="N89">
        <v>1938</v>
      </c>
      <c r="O89" t="s">
        <v>40</v>
      </c>
      <c r="P89" t="s">
        <v>32</v>
      </c>
      <c r="Q89">
        <v>97</v>
      </c>
      <c r="R89" t="s">
        <v>49</v>
      </c>
      <c r="S89">
        <v>3.15</v>
      </c>
      <c r="T89">
        <v>3.29</v>
      </c>
      <c r="U89">
        <v>9.4</v>
      </c>
      <c r="V89">
        <v>69</v>
      </c>
      <c r="W89">
        <v>5200</v>
      </c>
      <c r="X89">
        <v>31</v>
      </c>
      <c r="Y89">
        <v>37</v>
      </c>
      <c r="Z89">
        <v>6849</v>
      </c>
      <c r="AA89">
        <v>6311.5721093365437</v>
      </c>
    </row>
    <row r="90" spans="1:27" x14ac:dyDescent="0.15">
      <c r="A90">
        <v>89</v>
      </c>
      <c r="B90" t="s">
        <v>81</v>
      </c>
      <c r="C90" t="s">
        <v>67</v>
      </c>
      <c r="D90" t="s">
        <v>25</v>
      </c>
      <c r="E90" t="s">
        <v>26</v>
      </c>
      <c r="F90" t="s">
        <v>32</v>
      </c>
      <c r="G90" t="s">
        <v>38</v>
      </c>
      <c r="H90" t="s">
        <v>39</v>
      </c>
      <c r="I90" t="s">
        <v>30</v>
      </c>
      <c r="J90">
        <v>96.3</v>
      </c>
      <c r="K90">
        <v>172.4</v>
      </c>
      <c r="L90">
        <v>65.400000000000006</v>
      </c>
      <c r="M90">
        <v>51.6</v>
      </c>
      <c r="N90">
        <v>2405</v>
      </c>
      <c r="O90" t="s">
        <v>40</v>
      </c>
      <c r="P90" t="s">
        <v>32</v>
      </c>
      <c r="Q90">
        <v>122</v>
      </c>
      <c r="R90" t="s">
        <v>49</v>
      </c>
      <c r="S90">
        <v>3.35</v>
      </c>
      <c r="T90">
        <v>3.46</v>
      </c>
      <c r="U90">
        <v>8.5</v>
      </c>
      <c r="V90">
        <v>88</v>
      </c>
      <c r="W90">
        <v>5000</v>
      </c>
      <c r="X90">
        <v>25</v>
      </c>
      <c r="Y90">
        <v>32</v>
      </c>
      <c r="Z90">
        <v>8189</v>
      </c>
      <c r="AA90">
        <v>9886.1213547344069</v>
      </c>
    </row>
    <row r="91" spans="1:27" x14ac:dyDescent="0.15">
      <c r="A91">
        <v>90</v>
      </c>
      <c r="B91" t="s">
        <v>81</v>
      </c>
      <c r="C91" t="s">
        <v>70</v>
      </c>
      <c r="D91" t="s">
        <v>25</v>
      </c>
      <c r="E91" t="s">
        <v>26</v>
      </c>
      <c r="F91" t="s">
        <v>32</v>
      </c>
      <c r="G91" t="s">
        <v>38</v>
      </c>
      <c r="H91" t="s">
        <v>29</v>
      </c>
      <c r="I91" t="s">
        <v>30</v>
      </c>
      <c r="J91">
        <v>107.9</v>
      </c>
      <c r="K91">
        <v>186.7</v>
      </c>
      <c r="L91">
        <v>68.400000000000006</v>
      </c>
      <c r="M91">
        <v>56.7</v>
      </c>
      <c r="N91">
        <v>3075</v>
      </c>
      <c r="O91" t="s">
        <v>47</v>
      </c>
      <c r="P91" t="s">
        <v>32</v>
      </c>
      <c r="Q91">
        <v>120</v>
      </c>
      <c r="R91" t="s">
        <v>33</v>
      </c>
      <c r="S91">
        <v>3.46</v>
      </c>
      <c r="T91">
        <v>3.19</v>
      </c>
      <c r="U91">
        <v>8.4</v>
      </c>
      <c r="V91">
        <v>97</v>
      </c>
      <c r="W91">
        <v>5000</v>
      </c>
      <c r="X91">
        <v>19</v>
      </c>
      <c r="Y91">
        <v>24</v>
      </c>
      <c r="Z91">
        <v>16630</v>
      </c>
      <c r="AA91">
        <v>15373.652861934732</v>
      </c>
    </row>
    <row r="92" spans="1:27" x14ac:dyDescent="0.15">
      <c r="A92">
        <v>91</v>
      </c>
      <c r="B92" t="s">
        <v>81</v>
      </c>
      <c r="C92" t="s">
        <v>63</v>
      </c>
      <c r="D92" t="s">
        <v>25</v>
      </c>
      <c r="E92" t="s">
        <v>26</v>
      </c>
      <c r="F92" t="s">
        <v>32</v>
      </c>
      <c r="G92" t="s">
        <v>38</v>
      </c>
      <c r="H92" t="s">
        <v>29</v>
      </c>
      <c r="I92" t="s">
        <v>30</v>
      </c>
      <c r="J92">
        <v>120.9</v>
      </c>
      <c r="K92">
        <v>208.1</v>
      </c>
      <c r="L92">
        <v>71.7</v>
      </c>
      <c r="M92">
        <v>56.7</v>
      </c>
      <c r="N92">
        <v>3900</v>
      </c>
      <c r="O92" t="s">
        <v>35</v>
      </c>
      <c r="P92" t="s">
        <v>65</v>
      </c>
      <c r="Q92">
        <v>308</v>
      </c>
      <c r="R92" t="s">
        <v>33</v>
      </c>
      <c r="S92">
        <v>3.8</v>
      </c>
      <c r="T92">
        <v>3.35</v>
      </c>
      <c r="U92">
        <v>8</v>
      </c>
      <c r="V92">
        <v>184</v>
      </c>
      <c r="W92">
        <v>4500</v>
      </c>
      <c r="X92">
        <v>14</v>
      </c>
      <c r="Y92">
        <v>16</v>
      </c>
      <c r="Z92">
        <v>40960</v>
      </c>
      <c r="AA92">
        <v>40509.48896187514</v>
      </c>
    </row>
    <row r="93" spans="1:27" x14ac:dyDescent="0.15">
      <c r="A93">
        <v>92</v>
      </c>
      <c r="B93" t="s">
        <v>81</v>
      </c>
      <c r="C93" t="s">
        <v>58</v>
      </c>
      <c r="D93" t="s">
        <v>25</v>
      </c>
      <c r="E93" t="s">
        <v>26</v>
      </c>
      <c r="F93" t="s">
        <v>27</v>
      </c>
      <c r="G93" t="s">
        <v>34</v>
      </c>
      <c r="H93" t="s">
        <v>39</v>
      </c>
      <c r="I93" t="s">
        <v>30</v>
      </c>
      <c r="J93">
        <v>93.1</v>
      </c>
      <c r="K93">
        <v>159.1</v>
      </c>
      <c r="L93">
        <v>64.2</v>
      </c>
      <c r="M93">
        <v>54.1</v>
      </c>
      <c r="N93">
        <v>1890</v>
      </c>
      <c r="O93" t="s">
        <v>40</v>
      </c>
      <c r="P93" t="s">
        <v>32</v>
      </c>
      <c r="Q93">
        <v>91</v>
      </c>
      <c r="R93" t="s">
        <v>49</v>
      </c>
      <c r="S93">
        <v>3.03</v>
      </c>
      <c r="T93">
        <v>3.15</v>
      </c>
      <c r="U93">
        <v>9</v>
      </c>
      <c r="V93">
        <v>-68</v>
      </c>
      <c r="W93">
        <v>5000</v>
      </c>
      <c r="X93">
        <v>30</v>
      </c>
      <c r="Y93">
        <v>31</v>
      </c>
      <c r="Z93">
        <v>5195</v>
      </c>
      <c r="AA93">
        <v>4475.9996562059523</v>
      </c>
    </row>
    <row r="94" spans="1:27" x14ac:dyDescent="0.15">
      <c r="A94">
        <v>93</v>
      </c>
      <c r="B94" t="s">
        <v>81</v>
      </c>
      <c r="C94" t="s">
        <v>78</v>
      </c>
      <c r="D94" t="s">
        <v>25</v>
      </c>
      <c r="E94" t="s">
        <v>26</v>
      </c>
      <c r="F94" t="s">
        <v>32</v>
      </c>
      <c r="G94" t="s">
        <v>34</v>
      </c>
      <c r="H94" t="s">
        <v>39</v>
      </c>
      <c r="I94" t="s">
        <v>30</v>
      </c>
      <c r="J94">
        <v>95.7</v>
      </c>
      <c r="K94">
        <v>158.69999999999999</v>
      </c>
      <c r="L94">
        <v>63.6</v>
      </c>
      <c r="M94">
        <v>54.5</v>
      </c>
      <c r="N94">
        <v>2015</v>
      </c>
      <c r="O94" t="s">
        <v>40</v>
      </c>
      <c r="P94" t="s">
        <v>32</v>
      </c>
      <c r="Q94">
        <v>92</v>
      </c>
      <c r="R94" t="s">
        <v>49</v>
      </c>
      <c r="S94">
        <v>3.05</v>
      </c>
      <c r="T94">
        <v>3.03</v>
      </c>
      <c r="U94">
        <v>9</v>
      </c>
      <c r="V94">
        <v>62</v>
      </c>
      <c r="W94">
        <v>4800</v>
      </c>
      <c r="X94">
        <v>31</v>
      </c>
      <c r="Y94">
        <v>38</v>
      </c>
      <c r="Z94">
        <v>6488</v>
      </c>
      <c r="AA94">
        <v>6395.0282965072602</v>
      </c>
    </row>
    <row r="95" spans="1:27" x14ac:dyDescent="0.15">
      <c r="A95">
        <v>94</v>
      </c>
      <c r="B95" t="s">
        <v>81</v>
      </c>
      <c r="C95" t="s">
        <v>78</v>
      </c>
      <c r="D95" t="s">
        <v>25</v>
      </c>
      <c r="E95" t="s">
        <v>26</v>
      </c>
      <c r="F95" t="s">
        <v>27</v>
      </c>
      <c r="G95" t="s">
        <v>34</v>
      </c>
      <c r="H95" t="s">
        <v>29</v>
      </c>
      <c r="I95" t="s">
        <v>30</v>
      </c>
      <c r="J95">
        <v>94.5</v>
      </c>
      <c r="K95">
        <v>168.7</v>
      </c>
      <c r="L95">
        <v>64</v>
      </c>
      <c r="M95">
        <v>52.6</v>
      </c>
      <c r="N95">
        <v>2300</v>
      </c>
      <c r="O95" t="s">
        <v>31</v>
      </c>
      <c r="P95" t="s">
        <v>32</v>
      </c>
      <c r="Q95">
        <v>98</v>
      </c>
      <c r="R95" t="s">
        <v>33</v>
      </c>
      <c r="S95">
        <v>3.24</v>
      </c>
      <c r="T95">
        <v>3.08</v>
      </c>
      <c r="U95">
        <v>9.4</v>
      </c>
      <c r="V95">
        <v>112</v>
      </c>
      <c r="W95">
        <v>6600</v>
      </c>
      <c r="X95">
        <v>26</v>
      </c>
      <c r="Y95">
        <v>29</v>
      </c>
      <c r="Z95">
        <v>9538</v>
      </c>
      <c r="AA95">
        <v>9334.4594322229714</v>
      </c>
    </row>
    <row r="96" spans="1:27" x14ac:dyDescent="0.15">
      <c r="A96">
        <v>95</v>
      </c>
      <c r="B96" t="s">
        <v>81</v>
      </c>
      <c r="C96" t="s">
        <v>77</v>
      </c>
      <c r="D96" t="s">
        <v>25</v>
      </c>
      <c r="E96" t="s">
        <v>26</v>
      </c>
      <c r="F96" t="s">
        <v>27</v>
      </c>
      <c r="G96" t="s">
        <v>34</v>
      </c>
      <c r="H96" t="s">
        <v>39</v>
      </c>
      <c r="I96" t="s">
        <v>30</v>
      </c>
      <c r="J96">
        <v>93.7</v>
      </c>
      <c r="K96">
        <v>156.9</v>
      </c>
      <c r="L96">
        <v>63.4</v>
      </c>
      <c r="M96">
        <v>53.7</v>
      </c>
      <c r="N96">
        <v>2050</v>
      </c>
      <c r="O96" t="s">
        <v>74</v>
      </c>
      <c r="P96" t="s">
        <v>32</v>
      </c>
      <c r="Q96">
        <v>97</v>
      </c>
      <c r="R96" t="s">
        <v>49</v>
      </c>
      <c r="S96">
        <v>3.62</v>
      </c>
      <c r="T96">
        <v>2.36</v>
      </c>
      <c r="U96">
        <v>9</v>
      </c>
      <c r="V96">
        <v>69</v>
      </c>
      <c r="W96">
        <v>4900</v>
      </c>
      <c r="X96">
        <v>31</v>
      </c>
      <c r="Y96">
        <v>36</v>
      </c>
      <c r="Z96">
        <v>5118</v>
      </c>
      <c r="AA96">
        <v>5960.620913683998</v>
      </c>
    </row>
    <row r="97" spans="1:27" x14ac:dyDescent="0.15">
      <c r="A97">
        <v>96</v>
      </c>
      <c r="B97" t="s">
        <v>81</v>
      </c>
      <c r="C97" t="s">
        <v>79</v>
      </c>
      <c r="D97" t="s">
        <v>25</v>
      </c>
      <c r="E97" t="s">
        <v>26</v>
      </c>
      <c r="F97" t="s">
        <v>32</v>
      </c>
      <c r="G97" t="s">
        <v>38</v>
      </c>
      <c r="H97" t="s">
        <v>39</v>
      </c>
      <c r="I97" t="s">
        <v>30</v>
      </c>
      <c r="J97">
        <v>97.3</v>
      </c>
      <c r="K97">
        <v>171.7</v>
      </c>
      <c r="L97">
        <v>65.5</v>
      </c>
      <c r="M97">
        <v>55.7</v>
      </c>
      <c r="N97">
        <v>2212</v>
      </c>
      <c r="O97" t="s">
        <v>40</v>
      </c>
      <c r="P97" t="s">
        <v>32</v>
      </c>
      <c r="Q97">
        <v>109</v>
      </c>
      <c r="R97" t="s">
        <v>33</v>
      </c>
      <c r="S97">
        <v>3.19</v>
      </c>
      <c r="T97">
        <v>3.4</v>
      </c>
      <c r="U97">
        <v>9</v>
      </c>
      <c r="V97">
        <v>85</v>
      </c>
      <c r="W97">
        <v>5250</v>
      </c>
      <c r="X97">
        <v>27</v>
      </c>
      <c r="Y97">
        <v>34</v>
      </c>
      <c r="Z97">
        <v>8195</v>
      </c>
      <c r="AA97">
        <v>10229.903739359683</v>
      </c>
    </row>
    <row r="98" spans="1:27" x14ac:dyDescent="0.15">
      <c r="A98">
        <v>97</v>
      </c>
      <c r="B98" t="s">
        <v>81</v>
      </c>
      <c r="C98" t="s">
        <v>79</v>
      </c>
      <c r="D98" t="s">
        <v>25</v>
      </c>
      <c r="E98" t="s">
        <v>26</v>
      </c>
      <c r="F98" t="s">
        <v>27</v>
      </c>
      <c r="G98" t="s">
        <v>28</v>
      </c>
      <c r="H98" t="s">
        <v>39</v>
      </c>
      <c r="I98" t="s">
        <v>30</v>
      </c>
      <c r="J98">
        <v>94.5</v>
      </c>
      <c r="K98">
        <v>159.30000000000001</v>
      </c>
      <c r="L98">
        <v>64.2</v>
      </c>
      <c r="M98">
        <v>55.6</v>
      </c>
      <c r="N98">
        <v>2254</v>
      </c>
      <c r="O98" t="s">
        <v>40</v>
      </c>
      <c r="P98" t="s">
        <v>32</v>
      </c>
      <c r="Q98">
        <v>109</v>
      </c>
      <c r="R98" t="s">
        <v>33</v>
      </c>
      <c r="S98">
        <v>3.19</v>
      </c>
      <c r="T98">
        <v>3.4</v>
      </c>
      <c r="U98">
        <v>8.5</v>
      </c>
      <c r="V98">
        <v>90</v>
      </c>
      <c r="W98">
        <v>5500</v>
      </c>
      <c r="X98">
        <v>24</v>
      </c>
      <c r="Y98">
        <v>29</v>
      </c>
      <c r="Z98">
        <v>11595</v>
      </c>
      <c r="AA98">
        <v>9451.7585880123934</v>
      </c>
    </row>
    <row r="99" spans="1:27" x14ac:dyDescent="0.15">
      <c r="A99">
        <v>98</v>
      </c>
      <c r="B99" t="s">
        <v>81</v>
      </c>
      <c r="C99" t="s">
        <v>80</v>
      </c>
      <c r="D99" t="s">
        <v>25</v>
      </c>
      <c r="E99" t="s">
        <v>26</v>
      </c>
      <c r="F99" t="s">
        <v>32</v>
      </c>
      <c r="G99" t="s">
        <v>43</v>
      </c>
      <c r="H99" t="s">
        <v>29</v>
      </c>
      <c r="I99" t="s">
        <v>30</v>
      </c>
      <c r="J99">
        <v>104.3</v>
      </c>
      <c r="K99">
        <v>188.8</v>
      </c>
      <c r="L99">
        <v>67.2</v>
      </c>
      <c r="M99">
        <v>57.5</v>
      </c>
      <c r="N99">
        <v>3034</v>
      </c>
      <c r="O99" t="s">
        <v>40</v>
      </c>
      <c r="P99" t="s">
        <v>32</v>
      </c>
      <c r="Q99">
        <v>141</v>
      </c>
      <c r="R99" t="s">
        <v>33</v>
      </c>
      <c r="S99">
        <v>3.78</v>
      </c>
      <c r="T99">
        <v>3.15</v>
      </c>
      <c r="U99">
        <v>9.5</v>
      </c>
      <c r="V99">
        <v>114</v>
      </c>
      <c r="W99">
        <v>5400</v>
      </c>
      <c r="X99">
        <v>23</v>
      </c>
      <c r="Y99">
        <v>28</v>
      </c>
      <c r="Z99">
        <v>13415</v>
      </c>
      <c r="AA99">
        <v>16973.370832471483</v>
      </c>
    </row>
    <row r="100" spans="1:27" x14ac:dyDescent="0.15">
      <c r="A100">
        <v>99</v>
      </c>
      <c r="B100" t="s">
        <v>81</v>
      </c>
      <c r="C100" t="s">
        <v>70</v>
      </c>
      <c r="D100" t="s">
        <v>25</v>
      </c>
      <c r="E100" t="s">
        <v>26</v>
      </c>
      <c r="F100" t="s">
        <v>32</v>
      </c>
      <c r="G100" t="s">
        <v>38</v>
      </c>
      <c r="H100" t="s">
        <v>29</v>
      </c>
      <c r="I100" t="s">
        <v>30</v>
      </c>
      <c r="J100">
        <v>107.9</v>
      </c>
      <c r="K100">
        <v>186.7</v>
      </c>
      <c r="L100">
        <v>68.400000000000006</v>
      </c>
      <c r="M100">
        <v>56.7</v>
      </c>
      <c r="N100">
        <v>3020</v>
      </c>
      <c r="O100" t="s">
        <v>47</v>
      </c>
      <c r="P100" t="s">
        <v>32</v>
      </c>
      <c r="Q100">
        <v>120</v>
      </c>
      <c r="R100" t="s">
        <v>33</v>
      </c>
      <c r="S100">
        <v>3.46</v>
      </c>
      <c r="T100">
        <v>3.19</v>
      </c>
      <c r="U100">
        <v>8.4</v>
      </c>
      <c r="V100">
        <v>97</v>
      </c>
      <c r="W100">
        <v>5000</v>
      </c>
      <c r="X100">
        <v>19</v>
      </c>
      <c r="Y100">
        <v>24</v>
      </c>
      <c r="Z100">
        <v>11900</v>
      </c>
      <c r="AA100">
        <v>15241.833321673252</v>
      </c>
    </row>
    <row r="101" spans="1:27" x14ac:dyDescent="0.15">
      <c r="A101">
        <v>100</v>
      </c>
      <c r="B101" t="s">
        <v>81</v>
      </c>
      <c r="C101" t="s">
        <v>70</v>
      </c>
      <c r="D101" t="s">
        <v>61</v>
      </c>
      <c r="E101" t="s">
        <v>44</v>
      </c>
      <c r="F101" t="s">
        <v>32</v>
      </c>
      <c r="G101" t="s">
        <v>38</v>
      </c>
      <c r="H101" t="s">
        <v>29</v>
      </c>
      <c r="I101" t="s">
        <v>30</v>
      </c>
      <c r="J101">
        <v>107.9</v>
      </c>
      <c r="K101">
        <v>186.7</v>
      </c>
      <c r="L101">
        <v>68.400000000000006</v>
      </c>
      <c r="M101">
        <v>56.7</v>
      </c>
      <c r="N101">
        <v>3252</v>
      </c>
      <c r="O101" t="s">
        <v>47</v>
      </c>
      <c r="P101" t="s">
        <v>32</v>
      </c>
      <c r="Q101">
        <v>152</v>
      </c>
      <c r="R101" t="s">
        <v>62</v>
      </c>
      <c r="S101">
        <v>3.7</v>
      </c>
      <c r="T101">
        <v>3.52</v>
      </c>
      <c r="U101">
        <v>21</v>
      </c>
      <c r="V101">
        <v>95</v>
      </c>
      <c r="W101">
        <v>4150</v>
      </c>
      <c r="X101">
        <v>28</v>
      </c>
      <c r="Y101">
        <v>33</v>
      </c>
      <c r="Z101">
        <v>17950</v>
      </c>
      <c r="AA101">
        <v>18151.790235749464</v>
      </c>
    </row>
    <row r="102" spans="1:27" x14ac:dyDescent="0.15">
      <c r="A102">
        <v>101</v>
      </c>
      <c r="B102" t="s">
        <v>81</v>
      </c>
      <c r="C102" t="s">
        <v>78</v>
      </c>
      <c r="D102" t="s">
        <v>25</v>
      </c>
      <c r="E102" t="s">
        <v>26</v>
      </c>
      <c r="F102" t="s">
        <v>27</v>
      </c>
      <c r="G102" t="s">
        <v>34</v>
      </c>
      <c r="H102" t="s">
        <v>29</v>
      </c>
      <c r="I102" t="s">
        <v>30</v>
      </c>
      <c r="J102">
        <v>98.4</v>
      </c>
      <c r="K102">
        <v>176.2</v>
      </c>
      <c r="L102">
        <v>65.599999999999994</v>
      </c>
      <c r="M102">
        <v>52</v>
      </c>
      <c r="N102">
        <v>2714</v>
      </c>
      <c r="O102" t="s">
        <v>40</v>
      </c>
      <c r="P102" t="s">
        <v>32</v>
      </c>
      <c r="Q102">
        <v>146</v>
      </c>
      <c r="R102" t="s">
        <v>33</v>
      </c>
      <c r="S102">
        <v>3.62</v>
      </c>
      <c r="T102">
        <v>3.5</v>
      </c>
      <c r="U102">
        <v>9.3000000000000007</v>
      </c>
      <c r="V102">
        <v>116</v>
      </c>
      <c r="W102">
        <v>4800</v>
      </c>
      <c r="X102">
        <v>24</v>
      </c>
      <c r="Y102">
        <v>30</v>
      </c>
      <c r="Z102">
        <v>11549</v>
      </c>
      <c r="AA102">
        <v>13368.970871251371</v>
      </c>
    </row>
    <row r="103" spans="1:27" x14ac:dyDescent="0.15">
      <c r="A103">
        <v>102</v>
      </c>
      <c r="B103" t="s">
        <v>81</v>
      </c>
      <c r="C103" t="s">
        <v>52</v>
      </c>
      <c r="D103" t="s">
        <v>25</v>
      </c>
      <c r="E103" t="s">
        <v>26</v>
      </c>
      <c r="F103" t="s">
        <v>32</v>
      </c>
      <c r="G103" t="s">
        <v>38</v>
      </c>
      <c r="H103" t="s">
        <v>39</v>
      </c>
      <c r="I103" t="s">
        <v>30</v>
      </c>
      <c r="J103">
        <v>96.5</v>
      </c>
      <c r="K103">
        <v>175.4</v>
      </c>
      <c r="L103">
        <v>65.2</v>
      </c>
      <c r="M103">
        <v>54.1</v>
      </c>
      <c r="N103">
        <v>2304</v>
      </c>
      <c r="O103" t="s">
        <v>40</v>
      </c>
      <c r="P103" t="s">
        <v>32</v>
      </c>
      <c r="Q103">
        <v>110</v>
      </c>
      <c r="R103" t="s">
        <v>53</v>
      </c>
      <c r="S103">
        <v>3.15</v>
      </c>
      <c r="T103">
        <v>3.58</v>
      </c>
      <c r="U103">
        <v>9</v>
      </c>
      <c r="V103">
        <v>86</v>
      </c>
      <c r="W103">
        <v>5800</v>
      </c>
      <c r="X103">
        <v>27</v>
      </c>
      <c r="Y103">
        <v>33</v>
      </c>
      <c r="Z103">
        <v>8845</v>
      </c>
      <c r="AA103">
        <v>10024.697435196798</v>
      </c>
    </row>
    <row r="104" spans="1:27" x14ac:dyDescent="0.15">
      <c r="A104">
        <v>103</v>
      </c>
      <c r="B104" t="s">
        <v>81</v>
      </c>
      <c r="C104" t="s">
        <v>78</v>
      </c>
      <c r="D104" t="s">
        <v>25</v>
      </c>
      <c r="E104" t="s">
        <v>26</v>
      </c>
      <c r="F104" t="s">
        <v>32</v>
      </c>
      <c r="G104" t="s">
        <v>38</v>
      </c>
      <c r="H104" t="s">
        <v>29</v>
      </c>
      <c r="I104" t="s">
        <v>30</v>
      </c>
      <c r="J104">
        <v>104.5</v>
      </c>
      <c r="K104">
        <v>187.8</v>
      </c>
      <c r="L104">
        <v>66.5</v>
      </c>
      <c r="M104">
        <v>54.1</v>
      </c>
      <c r="N104">
        <v>3131</v>
      </c>
      <c r="O104" t="s">
        <v>31</v>
      </c>
      <c r="P104" t="s">
        <v>36</v>
      </c>
      <c r="Q104">
        <v>171</v>
      </c>
      <c r="R104" t="s">
        <v>33</v>
      </c>
      <c r="S104">
        <v>3.27</v>
      </c>
      <c r="T104">
        <v>3.35</v>
      </c>
      <c r="U104">
        <v>9.1999999999999993</v>
      </c>
      <c r="V104">
        <v>156</v>
      </c>
      <c r="W104">
        <v>5200</v>
      </c>
      <c r="X104">
        <v>20</v>
      </c>
      <c r="Y104">
        <v>24</v>
      </c>
      <c r="Z104">
        <v>15690</v>
      </c>
      <c r="AA104">
        <v>20303.864839532183</v>
      </c>
    </row>
    <row r="105" spans="1:27" x14ac:dyDescent="0.15">
      <c r="A105">
        <v>104</v>
      </c>
      <c r="B105" t="s">
        <v>81</v>
      </c>
      <c r="C105" t="s">
        <v>70</v>
      </c>
      <c r="D105" t="s">
        <v>25</v>
      </c>
      <c r="E105" t="s">
        <v>44</v>
      </c>
      <c r="F105" t="s">
        <v>32</v>
      </c>
      <c r="G105" t="s">
        <v>38</v>
      </c>
      <c r="H105" t="s">
        <v>29</v>
      </c>
      <c r="I105" t="s">
        <v>30</v>
      </c>
      <c r="J105">
        <v>108</v>
      </c>
      <c r="K105">
        <v>186.7</v>
      </c>
      <c r="L105">
        <v>68.3</v>
      </c>
      <c r="M105">
        <v>56</v>
      </c>
      <c r="N105">
        <v>3130</v>
      </c>
      <c r="O105" t="s">
        <v>47</v>
      </c>
      <c r="P105" t="s">
        <v>32</v>
      </c>
      <c r="Q105">
        <v>134</v>
      </c>
      <c r="R105" t="s">
        <v>33</v>
      </c>
      <c r="S105">
        <v>3.61</v>
      </c>
      <c r="T105">
        <v>3.21</v>
      </c>
      <c r="U105">
        <v>7</v>
      </c>
      <c r="V105">
        <v>142</v>
      </c>
      <c r="W105">
        <v>5600</v>
      </c>
      <c r="X105">
        <v>18</v>
      </c>
      <c r="Y105">
        <v>24</v>
      </c>
      <c r="Z105">
        <v>18150</v>
      </c>
      <c r="AA105">
        <v>19303.63619862359</v>
      </c>
    </row>
    <row r="106" spans="1:27" x14ac:dyDescent="0.15">
      <c r="A106">
        <v>105</v>
      </c>
      <c r="B106" t="s">
        <v>81</v>
      </c>
      <c r="C106" t="s">
        <v>50</v>
      </c>
      <c r="D106" t="s">
        <v>25</v>
      </c>
      <c r="E106" t="s">
        <v>26</v>
      </c>
      <c r="F106" t="s">
        <v>32</v>
      </c>
      <c r="G106" t="s">
        <v>43</v>
      </c>
      <c r="H106" t="s">
        <v>39</v>
      </c>
      <c r="I106" t="s">
        <v>30</v>
      </c>
      <c r="J106">
        <v>103.3</v>
      </c>
      <c r="K106">
        <v>174.6</v>
      </c>
      <c r="L106">
        <v>64.599999999999994</v>
      </c>
      <c r="M106">
        <v>59.8</v>
      </c>
      <c r="N106">
        <v>2535</v>
      </c>
      <c r="O106" t="s">
        <v>40</v>
      </c>
      <c r="P106" t="s">
        <v>32</v>
      </c>
      <c r="Q106">
        <v>122</v>
      </c>
      <c r="R106" t="s">
        <v>49</v>
      </c>
      <c r="S106">
        <v>3.34</v>
      </c>
      <c r="T106">
        <v>3.46</v>
      </c>
      <c r="U106">
        <v>8.5</v>
      </c>
      <c r="V106">
        <v>88</v>
      </c>
      <c r="W106">
        <v>5000</v>
      </c>
      <c r="X106">
        <v>24</v>
      </c>
      <c r="Y106">
        <v>30</v>
      </c>
      <c r="Z106">
        <v>8921</v>
      </c>
      <c r="AA106">
        <v>12452.068510947698</v>
      </c>
    </row>
    <row r="107" spans="1:27" x14ac:dyDescent="0.15">
      <c r="A107">
        <v>106</v>
      </c>
      <c r="B107" t="s">
        <v>81</v>
      </c>
      <c r="C107" t="s">
        <v>78</v>
      </c>
      <c r="D107" t="s">
        <v>25</v>
      </c>
      <c r="E107" t="s">
        <v>26</v>
      </c>
      <c r="F107" t="s">
        <v>27</v>
      </c>
      <c r="G107" t="s">
        <v>64</v>
      </c>
      <c r="H107" t="s">
        <v>29</v>
      </c>
      <c r="I107" t="s">
        <v>30</v>
      </c>
      <c r="J107">
        <v>98.4</v>
      </c>
      <c r="K107">
        <v>176.2</v>
      </c>
      <c r="L107">
        <v>65.599999999999994</v>
      </c>
      <c r="M107">
        <v>52</v>
      </c>
      <c r="N107">
        <v>2536</v>
      </c>
      <c r="O107" t="s">
        <v>40</v>
      </c>
      <c r="P107" t="s">
        <v>32</v>
      </c>
      <c r="Q107">
        <v>146</v>
      </c>
      <c r="R107" t="s">
        <v>33</v>
      </c>
      <c r="S107">
        <v>3.62</v>
      </c>
      <c r="T107">
        <v>3.5</v>
      </c>
      <c r="U107">
        <v>9.3000000000000007</v>
      </c>
      <c r="V107">
        <v>116</v>
      </c>
      <c r="W107">
        <v>4800</v>
      </c>
      <c r="X107">
        <v>24</v>
      </c>
      <c r="Y107">
        <v>30</v>
      </c>
      <c r="Z107">
        <v>9639</v>
      </c>
      <c r="AA107">
        <v>12942.354904586944</v>
      </c>
    </row>
    <row r="108" spans="1:27" x14ac:dyDescent="0.15">
      <c r="A108">
        <v>107</v>
      </c>
      <c r="B108" t="s">
        <v>81</v>
      </c>
      <c r="C108" t="s">
        <v>46</v>
      </c>
      <c r="D108" t="s">
        <v>25</v>
      </c>
      <c r="E108" t="s">
        <v>26</v>
      </c>
      <c r="F108" t="s">
        <v>32</v>
      </c>
      <c r="G108" t="s">
        <v>38</v>
      </c>
      <c r="H108" t="s">
        <v>39</v>
      </c>
      <c r="I108" t="s">
        <v>30</v>
      </c>
      <c r="J108">
        <v>94.5</v>
      </c>
      <c r="K108">
        <v>158.80000000000001</v>
      </c>
      <c r="L108">
        <v>63.6</v>
      </c>
      <c r="M108">
        <v>52</v>
      </c>
      <c r="N108">
        <v>1909</v>
      </c>
      <c r="O108" t="s">
        <v>40</v>
      </c>
      <c r="P108" t="s">
        <v>32</v>
      </c>
      <c r="Q108">
        <v>90</v>
      </c>
      <c r="R108" t="s">
        <v>49</v>
      </c>
      <c r="S108">
        <v>3.03</v>
      </c>
      <c r="T108">
        <v>3.11</v>
      </c>
      <c r="U108">
        <v>9.6</v>
      </c>
      <c r="V108">
        <v>70</v>
      </c>
      <c r="W108">
        <v>5400</v>
      </c>
      <c r="X108">
        <v>38</v>
      </c>
      <c r="Y108">
        <v>43</v>
      </c>
      <c r="Z108">
        <v>6575</v>
      </c>
      <c r="AA108">
        <v>6572.2369097087349</v>
      </c>
    </row>
    <row r="109" spans="1:27" x14ac:dyDescent="0.15">
      <c r="A109">
        <v>108</v>
      </c>
      <c r="B109" t="s">
        <v>81</v>
      </c>
      <c r="C109" t="s">
        <v>58</v>
      </c>
      <c r="D109" t="s">
        <v>25</v>
      </c>
      <c r="E109" t="s">
        <v>26</v>
      </c>
      <c r="F109" t="s">
        <v>27</v>
      </c>
      <c r="G109" t="s">
        <v>34</v>
      </c>
      <c r="H109" t="s">
        <v>29</v>
      </c>
      <c r="I109" t="s">
        <v>30</v>
      </c>
      <c r="J109">
        <v>95.3</v>
      </c>
      <c r="K109">
        <v>169</v>
      </c>
      <c r="L109">
        <v>65.7</v>
      </c>
      <c r="M109">
        <v>49.6</v>
      </c>
      <c r="N109">
        <v>2385</v>
      </c>
      <c r="O109" t="s">
        <v>59</v>
      </c>
      <c r="P109" t="s">
        <v>27</v>
      </c>
      <c r="Q109">
        <v>70</v>
      </c>
      <c r="R109" t="s">
        <v>60</v>
      </c>
      <c r="U109">
        <v>9.4</v>
      </c>
      <c r="V109">
        <v>101</v>
      </c>
      <c r="W109">
        <v>6000</v>
      </c>
      <c r="X109">
        <v>17</v>
      </c>
      <c r="Y109">
        <v>23</v>
      </c>
      <c r="Z109">
        <v>13645</v>
      </c>
      <c r="AA109">
        <v>13558.648742121906</v>
      </c>
    </row>
    <row r="110" spans="1:27" x14ac:dyDescent="0.15">
      <c r="A110">
        <v>109</v>
      </c>
      <c r="B110" t="s">
        <v>81</v>
      </c>
      <c r="C110" t="s">
        <v>78</v>
      </c>
      <c r="D110" t="s">
        <v>25</v>
      </c>
      <c r="E110" t="s">
        <v>26</v>
      </c>
      <c r="F110" t="s">
        <v>32</v>
      </c>
      <c r="G110" t="s">
        <v>34</v>
      </c>
      <c r="H110" t="s">
        <v>39</v>
      </c>
      <c r="I110" t="s">
        <v>30</v>
      </c>
      <c r="J110">
        <v>95.7</v>
      </c>
      <c r="K110">
        <v>166.3</v>
      </c>
      <c r="L110">
        <v>64.400000000000006</v>
      </c>
      <c r="M110">
        <v>52.8</v>
      </c>
      <c r="N110">
        <v>2122</v>
      </c>
      <c r="O110" t="s">
        <v>40</v>
      </c>
      <c r="P110" t="s">
        <v>32</v>
      </c>
      <c r="Q110">
        <v>98</v>
      </c>
      <c r="R110" t="s">
        <v>49</v>
      </c>
      <c r="S110">
        <v>3.19</v>
      </c>
      <c r="T110">
        <v>3.03</v>
      </c>
      <c r="U110">
        <v>9</v>
      </c>
      <c r="V110">
        <v>70</v>
      </c>
      <c r="W110">
        <v>4800</v>
      </c>
      <c r="X110">
        <v>28</v>
      </c>
      <c r="Y110">
        <v>34</v>
      </c>
      <c r="Z110">
        <v>8358</v>
      </c>
      <c r="AA110">
        <v>6326.8184606171662</v>
      </c>
    </row>
    <row r="111" spans="1:27" x14ac:dyDescent="0.15">
      <c r="A111">
        <v>110</v>
      </c>
      <c r="B111" t="s">
        <v>81</v>
      </c>
      <c r="C111" t="s">
        <v>78</v>
      </c>
      <c r="D111" t="s">
        <v>25</v>
      </c>
      <c r="E111" t="s">
        <v>26</v>
      </c>
      <c r="F111" t="s">
        <v>32</v>
      </c>
      <c r="G111" t="s">
        <v>38</v>
      </c>
      <c r="H111" t="s">
        <v>39</v>
      </c>
      <c r="I111" t="s">
        <v>30</v>
      </c>
      <c r="J111">
        <v>95.7</v>
      </c>
      <c r="K111">
        <v>166.3</v>
      </c>
      <c r="L111">
        <v>64.400000000000006</v>
      </c>
      <c r="M111">
        <v>53</v>
      </c>
      <c r="N111">
        <v>2081</v>
      </c>
      <c r="O111" t="s">
        <v>40</v>
      </c>
      <c r="P111" t="s">
        <v>32</v>
      </c>
      <c r="Q111">
        <v>98</v>
      </c>
      <c r="R111" t="s">
        <v>49</v>
      </c>
      <c r="S111">
        <v>3.19</v>
      </c>
      <c r="T111">
        <v>3.03</v>
      </c>
      <c r="U111">
        <v>9</v>
      </c>
      <c r="V111">
        <v>70</v>
      </c>
      <c r="W111">
        <v>4800</v>
      </c>
      <c r="X111">
        <v>30</v>
      </c>
      <c r="Y111">
        <v>37</v>
      </c>
      <c r="Z111">
        <v>6938</v>
      </c>
      <c r="AA111">
        <v>6768.4131196310454</v>
      </c>
    </row>
    <row r="112" spans="1:27" x14ac:dyDescent="0.15">
      <c r="A112">
        <v>111</v>
      </c>
      <c r="B112" t="s">
        <v>81</v>
      </c>
      <c r="C112" t="s">
        <v>78</v>
      </c>
      <c r="D112" t="s">
        <v>25</v>
      </c>
      <c r="E112" t="s">
        <v>26</v>
      </c>
      <c r="F112" t="s">
        <v>27</v>
      </c>
      <c r="G112" t="s">
        <v>34</v>
      </c>
      <c r="H112" t="s">
        <v>29</v>
      </c>
      <c r="I112" t="s">
        <v>30</v>
      </c>
      <c r="J112">
        <v>102.9</v>
      </c>
      <c r="K112">
        <v>183.5</v>
      </c>
      <c r="L112">
        <v>67.7</v>
      </c>
      <c r="M112">
        <v>52</v>
      </c>
      <c r="N112">
        <v>3016</v>
      </c>
      <c r="O112" t="s">
        <v>31</v>
      </c>
      <c r="P112" t="s">
        <v>36</v>
      </c>
      <c r="Q112">
        <v>171</v>
      </c>
      <c r="R112" t="s">
        <v>33</v>
      </c>
      <c r="S112">
        <v>3.27</v>
      </c>
      <c r="T112">
        <v>3.35</v>
      </c>
      <c r="U112">
        <v>9.3000000000000007</v>
      </c>
      <c r="V112">
        <v>161</v>
      </c>
      <c r="W112">
        <v>5200</v>
      </c>
      <c r="X112">
        <v>19</v>
      </c>
      <c r="Y112">
        <v>24</v>
      </c>
      <c r="Z112">
        <v>15998</v>
      </c>
      <c r="AA112">
        <v>20864.966866152856</v>
      </c>
    </row>
    <row r="113" spans="1:27" x14ac:dyDescent="0.15">
      <c r="A113">
        <v>112</v>
      </c>
      <c r="B113" t="s">
        <v>81</v>
      </c>
      <c r="C113" t="s">
        <v>78</v>
      </c>
      <c r="D113" t="s">
        <v>61</v>
      </c>
      <c r="E113" t="s">
        <v>26</v>
      </c>
      <c r="F113" t="s">
        <v>32</v>
      </c>
      <c r="G113" t="s">
        <v>38</v>
      </c>
      <c r="H113" t="s">
        <v>39</v>
      </c>
      <c r="I113" t="s">
        <v>30</v>
      </c>
      <c r="J113">
        <v>95.7</v>
      </c>
      <c r="K113">
        <v>166.3</v>
      </c>
      <c r="L113">
        <v>64.400000000000006</v>
      </c>
      <c r="M113">
        <v>53</v>
      </c>
      <c r="N113">
        <v>2275</v>
      </c>
      <c r="O113" t="s">
        <v>40</v>
      </c>
      <c r="P113" t="s">
        <v>32</v>
      </c>
      <c r="Q113">
        <v>110</v>
      </c>
      <c r="R113" t="s">
        <v>62</v>
      </c>
      <c r="S113">
        <v>3.27</v>
      </c>
      <c r="T113">
        <v>3.35</v>
      </c>
      <c r="U113">
        <v>22.5</v>
      </c>
      <c r="V113">
        <v>56</v>
      </c>
      <c r="W113">
        <v>4500</v>
      </c>
      <c r="X113">
        <v>34</v>
      </c>
      <c r="Y113">
        <v>36</v>
      </c>
      <c r="Z113">
        <v>7898</v>
      </c>
      <c r="AA113">
        <v>6359.5888662092657</v>
      </c>
    </row>
    <row r="114" spans="1:27" x14ac:dyDescent="0.15">
      <c r="A114">
        <v>113</v>
      </c>
      <c r="B114" t="s">
        <v>81</v>
      </c>
      <c r="C114" t="s">
        <v>78</v>
      </c>
      <c r="D114" t="s">
        <v>25</v>
      </c>
      <c r="E114" t="s">
        <v>26</v>
      </c>
      <c r="F114" t="s">
        <v>27</v>
      </c>
      <c r="G114" t="s">
        <v>34</v>
      </c>
      <c r="H114" t="s">
        <v>29</v>
      </c>
      <c r="I114" t="s">
        <v>30</v>
      </c>
      <c r="J114">
        <v>94.5</v>
      </c>
      <c r="K114">
        <v>168.7</v>
      </c>
      <c r="L114">
        <v>64</v>
      </c>
      <c r="M114">
        <v>52.6</v>
      </c>
      <c r="N114">
        <v>2204</v>
      </c>
      <c r="O114" t="s">
        <v>40</v>
      </c>
      <c r="P114" t="s">
        <v>32</v>
      </c>
      <c r="Q114">
        <v>98</v>
      </c>
      <c r="R114" t="s">
        <v>49</v>
      </c>
      <c r="S114">
        <v>3.19</v>
      </c>
      <c r="T114">
        <v>3.03</v>
      </c>
      <c r="U114">
        <v>9</v>
      </c>
      <c r="V114">
        <v>70</v>
      </c>
      <c r="W114">
        <v>4800</v>
      </c>
      <c r="X114">
        <v>29</v>
      </c>
      <c r="Y114">
        <v>34</v>
      </c>
      <c r="Z114">
        <v>8238</v>
      </c>
      <c r="AA114">
        <v>5518.6262626014613</v>
      </c>
    </row>
    <row r="115" spans="1:27" x14ac:dyDescent="0.15">
      <c r="A115">
        <v>114</v>
      </c>
      <c r="B115" t="s">
        <v>81</v>
      </c>
      <c r="C115" t="s">
        <v>71</v>
      </c>
      <c r="D115" t="s">
        <v>25</v>
      </c>
      <c r="E115" t="s">
        <v>44</v>
      </c>
      <c r="F115" t="s">
        <v>27</v>
      </c>
      <c r="G115" t="s">
        <v>34</v>
      </c>
      <c r="H115" t="s">
        <v>39</v>
      </c>
      <c r="I115" t="s">
        <v>30</v>
      </c>
      <c r="J115">
        <v>93.7</v>
      </c>
      <c r="K115">
        <v>157.30000000000001</v>
      </c>
      <c r="L115">
        <v>63.8</v>
      </c>
      <c r="M115">
        <v>50.8</v>
      </c>
      <c r="N115">
        <v>2128</v>
      </c>
      <c r="O115" t="s">
        <v>40</v>
      </c>
      <c r="P115" t="s">
        <v>32</v>
      </c>
      <c r="Q115">
        <v>98</v>
      </c>
      <c r="R115" t="s">
        <v>68</v>
      </c>
      <c r="S115">
        <v>3.03</v>
      </c>
      <c r="T115">
        <v>3.39</v>
      </c>
      <c r="U115">
        <v>7.6</v>
      </c>
      <c r="V115">
        <v>102</v>
      </c>
      <c r="W115">
        <v>5500</v>
      </c>
      <c r="X115">
        <v>24</v>
      </c>
      <c r="Y115">
        <v>30</v>
      </c>
      <c r="Z115">
        <v>7957</v>
      </c>
      <c r="AA115">
        <v>7580.4660830519379</v>
      </c>
    </row>
    <row r="116" spans="1:27" x14ac:dyDescent="0.15">
      <c r="A116">
        <v>115</v>
      </c>
      <c r="B116" t="s">
        <v>81</v>
      </c>
      <c r="C116" t="s">
        <v>63</v>
      </c>
      <c r="D116" t="s">
        <v>61</v>
      </c>
      <c r="E116" t="s">
        <v>44</v>
      </c>
      <c r="F116" t="s">
        <v>32</v>
      </c>
      <c r="G116" t="s">
        <v>43</v>
      </c>
      <c r="H116" t="s">
        <v>29</v>
      </c>
      <c r="I116" t="s">
        <v>30</v>
      </c>
      <c r="J116">
        <v>110</v>
      </c>
      <c r="K116">
        <v>190.9</v>
      </c>
      <c r="L116">
        <v>70.3</v>
      </c>
      <c r="M116">
        <v>58.7</v>
      </c>
      <c r="N116">
        <v>3750</v>
      </c>
      <c r="O116" t="s">
        <v>40</v>
      </c>
      <c r="P116" t="s">
        <v>42</v>
      </c>
      <c r="Q116">
        <v>183</v>
      </c>
      <c r="R116" t="s">
        <v>62</v>
      </c>
      <c r="S116">
        <v>3.58</v>
      </c>
      <c r="T116">
        <v>3.64</v>
      </c>
      <c r="U116">
        <v>21.5</v>
      </c>
      <c r="V116">
        <v>123</v>
      </c>
      <c r="W116">
        <v>4350</v>
      </c>
      <c r="X116">
        <v>22</v>
      </c>
      <c r="Y116">
        <v>25</v>
      </c>
      <c r="Z116">
        <v>28248</v>
      </c>
      <c r="AA116">
        <v>24820.14884641203</v>
      </c>
    </row>
    <row r="117" spans="1:27" x14ac:dyDescent="0.15">
      <c r="A117">
        <v>116</v>
      </c>
      <c r="B117" t="s">
        <v>81</v>
      </c>
      <c r="C117" t="s">
        <v>71</v>
      </c>
      <c r="D117" t="s">
        <v>25</v>
      </c>
      <c r="E117" t="s">
        <v>26</v>
      </c>
      <c r="F117" t="s">
        <v>32</v>
      </c>
      <c r="G117" t="s">
        <v>34</v>
      </c>
      <c r="H117" t="s">
        <v>39</v>
      </c>
      <c r="I117" t="s">
        <v>30</v>
      </c>
      <c r="J117">
        <v>93.7</v>
      </c>
      <c r="K117">
        <v>157.30000000000001</v>
      </c>
      <c r="L117">
        <v>63.8</v>
      </c>
      <c r="M117">
        <v>50.6</v>
      </c>
      <c r="N117">
        <v>1967</v>
      </c>
      <c r="O117" t="s">
        <v>40</v>
      </c>
      <c r="P117" t="s">
        <v>32</v>
      </c>
      <c r="Q117">
        <v>90</v>
      </c>
      <c r="R117" t="s">
        <v>49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31</v>
      </c>
      <c r="Y117">
        <v>38</v>
      </c>
      <c r="Z117">
        <v>6229</v>
      </c>
      <c r="AA117">
        <v>6357.2789406333613</v>
      </c>
    </row>
    <row r="118" spans="1:27" x14ac:dyDescent="0.15">
      <c r="A118">
        <v>117</v>
      </c>
      <c r="B118" t="s">
        <v>81</v>
      </c>
      <c r="C118" t="s">
        <v>58</v>
      </c>
      <c r="D118" t="s">
        <v>25</v>
      </c>
      <c r="E118" t="s">
        <v>26</v>
      </c>
      <c r="F118" t="s">
        <v>32</v>
      </c>
      <c r="G118" t="s">
        <v>38</v>
      </c>
      <c r="H118" t="s">
        <v>29</v>
      </c>
      <c r="I118" t="s">
        <v>30</v>
      </c>
      <c r="J118">
        <v>104.9</v>
      </c>
      <c r="K118">
        <v>175</v>
      </c>
      <c r="L118">
        <v>66.099999999999994</v>
      </c>
      <c r="M118">
        <v>54.4</v>
      </c>
      <c r="N118">
        <v>2670</v>
      </c>
      <c r="O118" t="s">
        <v>40</v>
      </c>
      <c r="P118" t="s">
        <v>32</v>
      </c>
      <c r="Q118">
        <v>140</v>
      </c>
      <c r="R118" t="s">
        <v>33</v>
      </c>
      <c r="S118">
        <v>3.76</v>
      </c>
      <c r="T118">
        <v>3.16</v>
      </c>
      <c r="U118">
        <v>8</v>
      </c>
      <c r="V118">
        <v>120</v>
      </c>
      <c r="W118">
        <v>5000</v>
      </c>
      <c r="X118">
        <v>19</v>
      </c>
      <c r="Y118">
        <v>27</v>
      </c>
      <c r="Z118">
        <v>18280</v>
      </c>
      <c r="AA118">
        <v>15707.776972450418</v>
      </c>
    </row>
    <row r="119" spans="1:27" x14ac:dyDescent="0.15">
      <c r="A119">
        <v>118</v>
      </c>
      <c r="B119" t="s">
        <v>81</v>
      </c>
      <c r="C119" t="s">
        <v>78</v>
      </c>
      <c r="D119" t="s">
        <v>25</v>
      </c>
      <c r="E119" t="s">
        <v>26</v>
      </c>
      <c r="F119" t="s">
        <v>32</v>
      </c>
      <c r="G119" t="s">
        <v>38</v>
      </c>
      <c r="H119" t="s">
        <v>39</v>
      </c>
      <c r="I119" t="s">
        <v>30</v>
      </c>
      <c r="J119">
        <v>102.4</v>
      </c>
      <c r="K119">
        <v>175.6</v>
      </c>
      <c r="L119">
        <v>66.5</v>
      </c>
      <c r="M119">
        <v>54.9</v>
      </c>
      <c r="N119">
        <v>2414</v>
      </c>
      <c r="O119" t="s">
        <v>40</v>
      </c>
      <c r="P119" t="s">
        <v>32</v>
      </c>
      <c r="Q119">
        <v>122</v>
      </c>
      <c r="R119" t="s">
        <v>33</v>
      </c>
      <c r="S119">
        <v>3.31</v>
      </c>
      <c r="T119">
        <v>3.54</v>
      </c>
      <c r="U119">
        <v>8.6999999999999993</v>
      </c>
      <c r="V119">
        <v>92</v>
      </c>
      <c r="W119">
        <v>4200</v>
      </c>
      <c r="X119">
        <v>27</v>
      </c>
      <c r="Y119">
        <v>32</v>
      </c>
      <c r="Z119">
        <v>10898</v>
      </c>
      <c r="AA119">
        <v>11103.550742715568</v>
      </c>
    </row>
    <row r="120" spans="1:27" x14ac:dyDescent="0.15">
      <c r="A120">
        <v>119</v>
      </c>
      <c r="B120" t="s">
        <v>81</v>
      </c>
      <c r="C120" t="s">
        <v>52</v>
      </c>
      <c r="D120" t="s">
        <v>25</v>
      </c>
      <c r="E120" t="s">
        <v>26</v>
      </c>
      <c r="F120" t="s">
        <v>32</v>
      </c>
      <c r="G120" t="s">
        <v>38</v>
      </c>
      <c r="H120" t="s">
        <v>39</v>
      </c>
      <c r="I120" t="s">
        <v>30</v>
      </c>
      <c r="J120">
        <v>96.5</v>
      </c>
      <c r="K120">
        <v>175.4</v>
      </c>
      <c r="L120">
        <v>62.5</v>
      </c>
      <c r="M120">
        <v>54.1</v>
      </c>
      <c r="N120">
        <v>2372</v>
      </c>
      <c r="O120" t="s">
        <v>40</v>
      </c>
      <c r="P120" t="s">
        <v>32</v>
      </c>
      <c r="Q120">
        <v>110</v>
      </c>
      <c r="R120" t="s">
        <v>53</v>
      </c>
      <c r="S120">
        <v>3.15</v>
      </c>
      <c r="T120">
        <v>3.58</v>
      </c>
      <c r="U120">
        <v>9</v>
      </c>
      <c r="V120">
        <v>86</v>
      </c>
      <c r="W120">
        <v>5800</v>
      </c>
      <c r="X120">
        <v>27</v>
      </c>
      <c r="Y120">
        <v>33</v>
      </c>
      <c r="Z120">
        <v>10295</v>
      </c>
      <c r="AA120">
        <v>8065.8554741042835</v>
      </c>
    </row>
    <row r="121" spans="1:27" x14ac:dyDescent="0.15">
      <c r="A121">
        <v>120</v>
      </c>
      <c r="B121" t="s">
        <v>81</v>
      </c>
      <c r="C121" t="s">
        <v>78</v>
      </c>
      <c r="D121" t="s">
        <v>25</v>
      </c>
      <c r="E121" t="s">
        <v>26</v>
      </c>
      <c r="F121" t="s">
        <v>32</v>
      </c>
      <c r="G121" t="s">
        <v>34</v>
      </c>
      <c r="H121" t="s">
        <v>39</v>
      </c>
      <c r="I121" t="s">
        <v>30</v>
      </c>
      <c r="J121">
        <v>102.4</v>
      </c>
      <c r="K121">
        <v>175.6</v>
      </c>
      <c r="L121">
        <v>66.5</v>
      </c>
      <c r="M121">
        <v>53.9</v>
      </c>
      <c r="N121">
        <v>2458</v>
      </c>
      <c r="O121" t="s">
        <v>40</v>
      </c>
      <c r="P121" t="s">
        <v>32</v>
      </c>
      <c r="Q121">
        <v>122</v>
      </c>
      <c r="R121" t="s">
        <v>33</v>
      </c>
      <c r="S121">
        <v>3.31</v>
      </c>
      <c r="T121">
        <v>3.54</v>
      </c>
      <c r="U121">
        <v>8.6999999999999993</v>
      </c>
      <c r="V121">
        <v>92</v>
      </c>
      <c r="W121">
        <v>4200</v>
      </c>
      <c r="X121">
        <v>27</v>
      </c>
      <c r="Y121">
        <v>32</v>
      </c>
      <c r="Z121">
        <v>11248</v>
      </c>
      <c r="AA121">
        <v>10980.521881199502</v>
      </c>
    </row>
    <row r="122" spans="1:27" x14ac:dyDescent="0.15">
      <c r="A122">
        <v>121</v>
      </c>
      <c r="B122" t="s">
        <v>81</v>
      </c>
      <c r="C122" t="s">
        <v>50</v>
      </c>
      <c r="D122" t="s">
        <v>25</v>
      </c>
      <c r="E122" t="s">
        <v>26</v>
      </c>
      <c r="F122" t="s">
        <v>27</v>
      </c>
      <c r="G122" t="s">
        <v>34</v>
      </c>
      <c r="H122" t="s">
        <v>39</v>
      </c>
      <c r="I122" t="s">
        <v>30</v>
      </c>
      <c r="J122">
        <v>93.7</v>
      </c>
      <c r="K122">
        <v>157.30000000000001</v>
      </c>
      <c r="L122">
        <v>63.8</v>
      </c>
      <c r="M122">
        <v>50.8</v>
      </c>
      <c r="N122">
        <v>1876</v>
      </c>
      <c r="O122" t="s">
        <v>40</v>
      </c>
      <c r="P122" t="s">
        <v>32</v>
      </c>
      <c r="Q122">
        <v>90</v>
      </c>
      <c r="R122" t="s">
        <v>49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6377</v>
      </c>
      <c r="AA122">
        <v>6184.8744182185028</v>
      </c>
    </row>
    <row r="123" spans="1:27" x14ac:dyDescent="0.15">
      <c r="A123">
        <v>122</v>
      </c>
      <c r="B123" t="s">
        <v>81</v>
      </c>
      <c r="C123" t="s">
        <v>71</v>
      </c>
      <c r="D123" t="s">
        <v>25</v>
      </c>
      <c r="E123" t="s">
        <v>26</v>
      </c>
      <c r="F123" t="s">
        <v>27</v>
      </c>
      <c r="G123" t="s">
        <v>34</v>
      </c>
      <c r="H123" t="s">
        <v>39</v>
      </c>
      <c r="I123" t="s">
        <v>30</v>
      </c>
      <c r="J123">
        <v>93.7</v>
      </c>
      <c r="K123">
        <v>157.30000000000001</v>
      </c>
      <c r="L123">
        <v>63.8</v>
      </c>
      <c r="M123">
        <v>50.8</v>
      </c>
      <c r="N123">
        <v>1918</v>
      </c>
      <c r="O123" t="s">
        <v>40</v>
      </c>
      <c r="P123" t="s">
        <v>32</v>
      </c>
      <c r="Q123">
        <v>90</v>
      </c>
      <c r="R123" t="s">
        <v>49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37</v>
      </c>
      <c r="Y123">
        <v>41</v>
      </c>
      <c r="Z123">
        <v>5572</v>
      </c>
      <c r="AA123">
        <v>6113.8218853401331</v>
      </c>
    </row>
    <row r="124" spans="1:27" x14ac:dyDescent="0.15">
      <c r="A124">
        <v>123</v>
      </c>
      <c r="B124" t="s">
        <v>81</v>
      </c>
      <c r="C124" t="s">
        <v>69</v>
      </c>
      <c r="D124" t="s">
        <v>61</v>
      </c>
      <c r="E124" t="s">
        <v>26</v>
      </c>
      <c r="F124" t="s">
        <v>27</v>
      </c>
      <c r="G124" t="s">
        <v>38</v>
      </c>
      <c r="H124" t="s">
        <v>39</v>
      </c>
      <c r="I124" t="s">
        <v>30</v>
      </c>
      <c r="J124">
        <v>94.5</v>
      </c>
      <c r="K124">
        <v>165.3</v>
      </c>
      <c r="L124">
        <v>63.8</v>
      </c>
      <c r="M124">
        <v>54.5</v>
      </c>
      <c r="N124">
        <v>2017</v>
      </c>
      <c r="O124" t="s">
        <v>40</v>
      </c>
      <c r="P124" t="s">
        <v>32</v>
      </c>
      <c r="Q124">
        <v>103</v>
      </c>
      <c r="R124" t="s">
        <v>62</v>
      </c>
      <c r="S124">
        <v>2.99</v>
      </c>
      <c r="T124">
        <v>3.47</v>
      </c>
      <c r="U124">
        <v>21.9</v>
      </c>
      <c r="V124">
        <v>55</v>
      </c>
      <c r="W124">
        <v>4800</v>
      </c>
      <c r="X124">
        <v>45</v>
      </c>
      <c r="Y124">
        <v>50</v>
      </c>
      <c r="Z124">
        <v>7099</v>
      </c>
      <c r="AA124">
        <v>7513.9464636234243</v>
      </c>
    </row>
    <row r="125" spans="1:27" x14ac:dyDescent="0.15">
      <c r="A125">
        <v>124</v>
      </c>
      <c r="B125" t="s">
        <v>81</v>
      </c>
      <c r="C125" t="s">
        <v>52</v>
      </c>
      <c r="D125" t="s">
        <v>25</v>
      </c>
      <c r="E125" t="s">
        <v>26</v>
      </c>
      <c r="F125" t="s">
        <v>27</v>
      </c>
      <c r="G125" t="s">
        <v>34</v>
      </c>
      <c r="H125" t="s">
        <v>39</v>
      </c>
      <c r="I125" t="s">
        <v>30</v>
      </c>
      <c r="J125">
        <v>93.7</v>
      </c>
      <c r="K125">
        <v>150</v>
      </c>
      <c r="L125">
        <v>64</v>
      </c>
      <c r="M125">
        <v>52.6</v>
      </c>
      <c r="N125">
        <v>1837</v>
      </c>
      <c r="O125" t="s">
        <v>40</v>
      </c>
      <c r="P125" t="s">
        <v>32</v>
      </c>
      <c r="Q125">
        <v>79</v>
      </c>
      <c r="R125" t="s">
        <v>53</v>
      </c>
      <c r="S125">
        <v>2.91</v>
      </c>
      <c r="T125">
        <v>3.07</v>
      </c>
      <c r="U125">
        <v>10.1</v>
      </c>
      <c r="V125">
        <v>60</v>
      </c>
      <c r="W125">
        <v>5500</v>
      </c>
      <c r="X125">
        <v>38</v>
      </c>
      <c r="Y125">
        <v>42</v>
      </c>
      <c r="Z125">
        <v>5399</v>
      </c>
      <c r="AA125">
        <v>6059.7419464028726</v>
      </c>
    </row>
    <row r="126" spans="1:27" x14ac:dyDescent="0.15">
      <c r="A126">
        <v>125</v>
      </c>
      <c r="B126" t="s">
        <v>81</v>
      </c>
      <c r="C126" t="s">
        <v>80</v>
      </c>
      <c r="D126" t="s">
        <v>25</v>
      </c>
      <c r="E126" t="s">
        <v>26</v>
      </c>
      <c r="F126" t="s">
        <v>32</v>
      </c>
      <c r="G126" t="s">
        <v>38</v>
      </c>
      <c r="H126" t="s">
        <v>29</v>
      </c>
      <c r="I126" t="s">
        <v>30</v>
      </c>
      <c r="J126">
        <v>104.3</v>
      </c>
      <c r="K126">
        <v>188.8</v>
      </c>
      <c r="L126">
        <v>67.2</v>
      </c>
      <c r="M126">
        <v>56.2</v>
      </c>
      <c r="N126">
        <v>2912</v>
      </c>
      <c r="O126" t="s">
        <v>40</v>
      </c>
      <c r="P126" t="s">
        <v>32</v>
      </c>
      <c r="Q126">
        <v>141</v>
      </c>
      <c r="R126" t="s">
        <v>33</v>
      </c>
      <c r="S126">
        <v>3.78</v>
      </c>
      <c r="T126">
        <v>3.15</v>
      </c>
      <c r="U126">
        <v>9.5</v>
      </c>
      <c r="V126">
        <v>114</v>
      </c>
      <c r="W126">
        <v>5400</v>
      </c>
      <c r="X126">
        <v>23</v>
      </c>
      <c r="Y126">
        <v>28</v>
      </c>
      <c r="Z126">
        <v>12940</v>
      </c>
      <c r="AA126">
        <v>16383.941283139551</v>
      </c>
    </row>
    <row r="127" spans="1:27" x14ac:dyDescent="0.15">
      <c r="A127">
        <v>126</v>
      </c>
      <c r="B127" t="s">
        <v>81</v>
      </c>
      <c r="C127" t="s">
        <v>69</v>
      </c>
      <c r="D127" t="s">
        <v>25</v>
      </c>
      <c r="E127" t="s">
        <v>26</v>
      </c>
      <c r="F127" t="s">
        <v>32</v>
      </c>
      <c r="G127" t="s">
        <v>38</v>
      </c>
      <c r="H127" t="s">
        <v>39</v>
      </c>
      <c r="I127" t="s">
        <v>30</v>
      </c>
      <c r="J127">
        <v>100.4</v>
      </c>
      <c r="K127">
        <v>184.6</v>
      </c>
      <c r="L127">
        <v>66.5</v>
      </c>
      <c r="M127">
        <v>55.1</v>
      </c>
      <c r="N127">
        <v>3060</v>
      </c>
      <c r="O127" t="s">
        <v>35</v>
      </c>
      <c r="P127" t="s">
        <v>36</v>
      </c>
      <c r="Q127">
        <v>181</v>
      </c>
      <c r="R127" t="s">
        <v>33</v>
      </c>
      <c r="S127">
        <v>3.43</v>
      </c>
      <c r="T127">
        <v>3.27</v>
      </c>
      <c r="U127">
        <v>9</v>
      </c>
      <c r="V127">
        <v>152</v>
      </c>
      <c r="W127">
        <v>5200</v>
      </c>
      <c r="X127">
        <v>19</v>
      </c>
      <c r="Y127">
        <v>25</v>
      </c>
      <c r="Z127">
        <v>13499</v>
      </c>
      <c r="AA127">
        <v>20849.773134750139</v>
      </c>
    </row>
    <row r="128" spans="1:27" x14ac:dyDescent="0.15">
      <c r="A128">
        <v>127</v>
      </c>
      <c r="B128" t="s">
        <v>81</v>
      </c>
      <c r="C128" t="s">
        <v>80</v>
      </c>
      <c r="D128" t="s">
        <v>25</v>
      </c>
      <c r="E128" t="s">
        <v>44</v>
      </c>
      <c r="F128" t="s">
        <v>32</v>
      </c>
      <c r="G128" t="s">
        <v>38</v>
      </c>
      <c r="H128" t="s">
        <v>29</v>
      </c>
      <c r="I128" t="s">
        <v>30</v>
      </c>
      <c r="J128">
        <v>109.1</v>
      </c>
      <c r="K128">
        <v>188.8</v>
      </c>
      <c r="L128">
        <v>68.900000000000006</v>
      </c>
      <c r="M128">
        <v>55.5</v>
      </c>
      <c r="N128">
        <v>3062</v>
      </c>
      <c r="O128" t="s">
        <v>40</v>
      </c>
      <c r="P128" t="s">
        <v>32</v>
      </c>
      <c r="Q128">
        <v>141</v>
      </c>
      <c r="R128" t="s">
        <v>33</v>
      </c>
      <c r="S128">
        <v>3.78</v>
      </c>
      <c r="T128">
        <v>3.15</v>
      </c>
      <c r="U128">
        <v>9.5</v>
      </c>
      <c r="V128">
        <v>114</v>
      </c>
      <c r="W128">
        <v>5400</v>
      </c>
      <c r="X128">
        <v>19</v>
      </c>
      <c r="Y128">
        <v>25</v>
      </c>
      <c r="Z128">
        <v>22625</v>
      </c>
      <c r="AA128">
        <v>18835.356575273294</v>
      </c>
    </row>
    <row r="129" spans="1:27" x14ac:dyDescent="0.15">
      <c r="A129">
        <v>128</v>
      </c>
      <c r="B129" t="s">
        <v>81</v>
      </c>
      <c r="C129" t="s">
        <v>24</v>
      </c>
      <c r="D129" t="s">
        <v>25</v>
      </c>
      <c r="E129" t="s">
        <v>26</v>
      </c>
      <c r="F129" t="s">
        <v>27</v>
      </c>
      <c r="G129" t="s">
        <v>34</v>
      </c>
      <c r="H129" t="s">
        <v>29</v>
      </c>
      <c r="I129" t="s">
        <v>30</v>
      </c>
      <c r="J129">
        <v>94.5</v>
      </c>
      <c r="K129">
        <v>171.2</v>
      </c>
      <c r="L129">
        <v>65.5</v>
      </c>
      <c r="M129">
        <v>52.4</v>
      </c>
      <c r="N129">
        <v>2823</v>
      </c>
      <c r="O129" t="s">
        <v>35</v>
      </c>
      <c r="P129" t="s">
        <v>36</v>
      </c>
      <c r="Q129">
        <v>152</v>
      </c>
      <c r="R129" t="s">
        <v>33</v>
      </c>
      <c r="S129">
        <v>2.68</v>
      </c>
      <c r="T129">
        <v>3.47</v>
      </c>
      <c r="U129">
        <v>9</v>
      </c>
      <c r="V129">
        <v>154</v>
      </c>
      <c r="W129">
        <v>5000</v>
      </c>
      <c r="X129">
        <v>19</v>
      </c>
      <c r="Y129">
        <v>26</v>
      </c>
      <c r="Z129">
        <v>16500</v>
      </c>
      <c r="AA129">
        <v>16759.367095101352</v>
      </c>
    </row>
    <row r="130" spans="1:27" x14ac:dyDescent="0.15">
      <c r="A130">
        <v>129</v>
      </c>
      <c r="B130" t="s">
        <v>81</v>
      </c>
      <c r="C130" t="s">
        <v>79</v>
      </c>
      <c r="D130" t="s">
        <v>25</v>
      </c>
      <c r="E130" t="s">
        <v>26</v>
      </c>
      <c r="F130" t="s">
        <v>32</v>
      </c>
      <c r="G130" t="s">
        <v>43</v>
      </c>
      <c r="H130" t="s">
        <v>39</v>
      </c>
      <c r="I130" t="s">
        <v>30</v>
      </c>
      <c r="J130">
        <v>100.4</v>
      </c>
      <c r="K130">
        <v>183.1</v>
      </c>
      <c r="L130">
        <v>66.900000000000006</v>
      </c>
      <c r="M130">
        <v>55.1</v>
      </c>
      <c r="N130">
        <v>2563</v>
      </c>
      <c r="O130" t="s">
        <v>40</v>
      </c>
      <c r="P130" t="s">
        <v>32</v>
      </c>
      <c r="Q130">
        <v>109</v>
      </c>
      <c r="R130" t="s">
        <v>33</v>
      </c>
      <c r="S130">
        <v>3.19</v>
      </c>
      <c r="T130">
        <v>3.4</v>
      </c>
      <c r="U130">
        <v>9</v>
      </c>
      <c r="V130">
        <v>88</v>
      </c>
      <c r="W130">
        <v>5500</v>
      </c>
      <c r="X130">
        <v>25</v>
      </c>
      <c r="Y130">
        <v>31</v>
      </c>
      <c r="Z130">
        <v>12290</v>
      </c>
      <c r="AA130">
        <v>11771.427188491094</v>
      </c>
    </row>
    <row r="131" spans="1:27" x14ac:dyDescent="0.15">
      <c r="A131">
        <v>130</v>
      </c>
      <c r="B131" t="s">
        <v>81</v>
      </c>
      <c r="C131" t="s">
        <v>50</v>
      </c>
      <c r="D131" t="s">
        <v>25</v>
      </c>
      <c r="E131" t="s">
        <v>44</v>
      </c>
      <c r="F131" t="s">
        <v>27</v>
      </c>
      <c r="G131" t="s">
        <v>34</v>
      </c>
      <c r="H131" t="s">
        <v>39</v>
      </c>
      <c r="I131" t="s">
        <v>30</v>
      </c>
      <c r="J131">
        <v>93.7</v>
      </c>
      <c r="K131">
        <v>157.30000000000001</v>
      </c>
      <c r="L131">
        <v>63.8</v>
      </c>
      <c r="M131">
        <v>50.8</v>
      </c>
      <c r="N131">
        <v>2128</v>
      </c>
      <c r="O131" t="s">
        <v>40</v>
      </c>
      <c r="P131" t="s">
        <v>32</v>
      </c>
      <c r="Q131">
        <v>98</v>
      </c>
      <c r="R131" t="s">
        <v>33</v>
      </c>
      <c r="S131">
        <v>3.03</v>
      </c>
      <c r="T131">
        <v>3.39</v>
      </c>
      <c r="U131">
        <v>7.6</v>
      </c>
      <c r="V131">
        <v>102</v>
      </c>
      <c r="W131">
        <v>5500</v>
      </c>
      <c r="X131">
        <v>24</v>
      </c>
      <c r="Y131">
        <v>30</v>
      </c>
      <c r="Z131">
        <v>7957</v>
      </c>
      <c r="AA131">
        <v>7580.4660830519379</v>
      </c>
    </row>
    <row r="132" spans="1:27" x14ac:dyDescent="0.15">
      <c r="A132">
        <v>131</v>
      </c>
      <c r="B132" t="s">
        <v>81</v>
      </c>
      <c r="C132" t="s">
        <v>69</v>
      </c>
      <c r="D132" t="s">
        <v>25</v>
      </c>
      <c r="E132" t="s">
        <v>26</v>
      </c>
      <c r="F132" t="s">
        <v>27</v>
      </c>
      <c r="G132" t="s">
        <v>34</v>
      </c>
      <c r="H132" t="s">
        <v>29</v>
      </c>
      <c r="I132" t="s">
        <v>30</v>
      </c>
      <c r="J132">
        <v>99.2</v>
      </c>
      <c r="K132">
        <v>178.5</v>
      </c>
      <c r="L132">
        <v>67.900000000000006</v>
      </c>
      <c r="M132">
        <v>49.7</v>
      </c>
      <c r="N132">
        <v>3139</v>
      </c>
      <c r="O132" t="s">
        <v>35</v>
      </c>
      <c r="P132" t="s">
        <v>36</v>
      </c>
      <c r="Q132">
        <v>181</v>
      </c>
      <c r="R132" t="s">
        <v>33</v>
      </c>
      <c r="S132">
        <v>3.43</v>
      </c>
      <c r="T132">
        <v>3.27</v>
      </c>
      <c r="U132">
        <v>9</v>
      </c>
      <c r="V132">
        <v>160</v>
      </c>
      <c r="W132">
        <v>5200</v>
      </c>
      <c r="X132">
        <v>19</v>
      </c>
      <c r="Y132">
        <v>25</v>
      </c>
      <c r="Z132">
        <v>18399</v>
      </c>
      <c r="AA132">
        <v>21470.707341473084</v>
      </c>
    </row>
    <row r="133" spans="1:27" x14ac:dyDescent="0.15">
      <c r="A133">
        <v>132</v>
      </c>
      <c r="B133" t="s">
        <v>81</v>
      </c>
      <c r="C133" t="s">
        <v>45</v>
      </c>
      <c r="D133" t="s">
        <v>25</v>
      </c>
      <c r="E133" t="s">
        <v>26</v>
      </c>
      <c r="F133" t="s">
        <v>27</v>
      </c>
      <c r="G133" t="s">
        <v>38</v>
      </c>
      <c r="H133" t="s">
        <v>29</v>
      </c>
      <c r="I133" t="s">
        <v>30</v>
      </c>
      <c r="J133" t="s">
        <v>85</v>
      </c>
      <c r="K133">
        <v>193.8</v>
      </c>
      <c r="L133">
        <v>67.900000000000006</v>
      </c>
      <c r="M133">
        <v>53.7</v>
      </c>
      <c r="N133">
        <v>3380</v>
      </c>
      <c r="O133" t="s">
        <v>40</v>
      </c>
      <c r="P133" t="s">
        <v>36</v>
      </c>
      <c r="Q133">
        <v>209</v>
      </c>
      <c r="R133" t="s">
        <v>33</v>
      </c>
      <c r="S133">
        <v>3.62</v>
      </c>
      <c r="T133">
        <v>3.39</v>
      </c>
      <c r="U133">
        <v>8</v>
      </c>
      <c r="V133">
        <v>182</v>
      </c>
      <c r="W133">
        <v>5400</v>
      </c>
      <c r="X133">
        <v>16</v>
      </c>
      <c r="Y133">
        <v>22</v>
      </c>
      <c r="Z133">
        <v>41315</v>
      </c>
      <c r="AA133">
        <v>25860.207964985537</v>
      </c>
    </row>
    <row r="134" spans="1:27" x14ac:dyDescent="0.15">
      <c r="A134">
        <v>133</v>
      </c>
      <c r="B134" t="s">
        <v>81</v>
      </c>
      <c r="C134" t="s">
        <v>77</v>
      </c>
      <c r="D134" t="s">
        <v>25</v>
      </c>
      <c r="E134" t="s">
        <v>26</v>
      </c>
      <c r="F134" t="s">
        <v>32</v>
      </c>
      <c r="G134" t="s">
        <v>38</v>
      </c>
      <c r="H134" t="s">
        <v>39</v>
      </c>
      <c r="I134" t="s">
        <v>30</v>
      </c>
      <c r="J134">
        <v>97.2</v>
      </c>
      <c r="K134">
        <v>172</v>
      </c>
      <c r="L134">
        <v>65.400000000000006</v>
      </c>
      <c r="M134">
        <v>52.5</v>
      </c>
      <c r="N134">
        <v>2145</v>
      </c>
      <c r="O134" t="s">
        <v>74</v>
      </c>
      <c r="P134" t="s">
        <v>32</v>
      </c>
      <c r="Q134">
        <v>108</v>
      </c>
      <c r="R134" t="s">
        <v>49</v>
      </c>
      <c r="S134">
        <v>3.62</v>
      </c>
      <c r="T134">
        <v>2.64</v>
      </c>
      <c r="U134">
        <v>9.5</v>
      </c>
      <c r="V134">
        <v>82</v>
      </c>
      <c r="W134">
        <v>4800</v>
      </c>
      <c r="X134">
        <v>32</v>
      </c>
      <c r="Y134">
        <v>37</v>
      </c>
      <c r="Z134">
        <v>7126</v>
      </c>
      <c r="AA134">
        <v>8273.1755880446872</v>
      </c>
    </row>
    <row r="135" spans="1:27" x14ac:dyDescent="0.15">
      <c r="A135">
        <v>134</v>
      </c>
      <c r="B135" t="s">
        <v>81</v>
      </c>
      <c r="C135" t="s">
        <v>69</v>
      </c>
      <c r="D135" t="s">
        <v>25</v>
      </c>
      <c r="E135" t="s">
        <v>26</v>
      </c>
      <c r="F135" t="s">
        <v>32</v>
      </c>
      <c r="G135" t="s">
        <v>38</v>
      </c>
      <c r="H135" t="s">
        <v>39</v>
      </c>
      <c r="I135" t="s">
        <v>30</v>
      </c>
      <c r="J135">
        <v>94.5</v>
      </c>
      <c r="K135">
        <v>165.3</v>
      </c>
      <c r="L135">
        <v>63.8</v>
      </c>
      <c r="M135">
        <v>54.5</v>
      </c>
      <c r="N135">
        <v>1971</v>
      </c>
      <c r="O135" t="s">
        <v>40</v>
      </c>
      <c r="P135" t="s">
        <v>32</v>
      </c>
      <c r="Q135">
        <v>97</v>
      </c>
      <c r="R135" t="s">
        <v>49</v>
      </c>
      <c r="S135">
        <v>3.15</v>
      </c>
      <c r="T135">
        <v>3.29</v>
      </c>
      <c r="U135">
        <v>9.4</v>
      </c>
      <c r="V135">
        <v>69</v>
      </c>
      <c r="W135">
        <v>5200</v>
      </c>
      <c r="X135">
        <v>31</v>
      </c>
      <c r="Y135">
        <v>37</v>
      </c>
      <c r="Z135">
        <v>7499</v>
      </c>
      <c r="AA135">
        <v>6390.6638334934332</v>
      </c>
    </row>
    <row r="136" spans="1:27" x14ac:dyDescent="0.15">
      <c r="A136">
        <v>135</v>
      </c>
      <c r="B136" t="s">
        <v>81</v>
      </c>
      <c r="C136" t="s">
        <v>52</v>
      </c>
      <c r="D136" t="s">
        <v>25</v>
      </c>
      <c r="E136" t="s">
        <v>26</v>
      </c>
      <c r="F136" t="s">
        <v>27</v>
      </c>
      <c r="G136" t="s">
        <v>34</v>
      </c>
      <c r="H136" t="s">
        <v>39</v>
      </c>
      <c r="I136" t="s">
        <v>30</v>
      </c>
      <c r="J136">
        <v>86.6</v>
      </c>
      <c r="K136">
        <v>144.6</v>
      </c>
      <c r="L136">
        <v>63.9</v>
      </c>
      <c r="M136">
        <v>50.8</v>
      </c>
      <c r="N136">
        <v>1819</v>
      </c>
      <c r="O136" t="s">
        <v>40</v>
      </c>
      <c r="P136" t="s">
        <v>32</v>
      </c>
      <c r="Q136">
        <v>92</v>
      </c>
      <c r="R136" t="s">
        <v>53</v>
      </c>
      <c r="S136">
        <v>2.91</v>
      </c>
      <c r="T136">
        <v>3.41</v>
      </c>
      <c r="U136">
        <v>9.1999999999999993</v>
      </c>
      <c r="V136">
        <v>76</v>
      </c>
      <c r="W136">
        <v>6000</v>
      </c>
      <c r="X136">
        <v>31</v>
      </c>
      <c r="Y136">
        <v>38</v>
      </c>
      <c r="Z136">
        <v>6855</v>
      </c>
      <c r="AA136">
        <v>6902.4567204491022</v>
      </c>
    </row>
    <row r="137" spans="1:27" x14ac:dyDescent="0.15">
      <c r="A137">
        <v>136</v>
      </c>
      <c r="B137" t="s">
        <v>81</v>
      </c>
      <c r="C137" t="s">
        <v>56</v>
      </c>
      <c r="D137" t="s">
        <v>25</v>
      </c>
      <c r="E137" t="s">
        <v>26</v>
      </c>
      <c r="F137" t="s">
        <v>32</v>
      </c>
      <c r="G137" t="s">
        <v>38</v>
      </c>
      <c r="H137" t="s">
        <v>29</v>
      </c>
      <c r="I137" t="s">
        <v>30</v>
      </c>
      <c r="J137">
        <v>113</v>
      </c>
      <c r="K137">
        <v>199.6</v>
      </c>
      <c r="L137">
        <v>69.599999999999994</v>
      </c>
      <c r="M137">
        <v>52.8</v>
      </c>
      <c r="N137">
        <v>4066</v>
      </c>
      <c r="O137" t="s">
        <v>31</v>
      </c>
      <c r="P137" t="s">
        <v>36</v>
      </c>
      <c r="Q137">
        <v>258</v>
      </c>
      <c r="R137" t="s">
        <v>33</v>
      </c>
      <c r="S137">
        <v>3.63</v>
      </c>
      <c r="T137">
        <v>4.17</v>
      </c>
      <c r="U137">
        <v>8.1</v>
      </c>
      <c r="V137">
        <v>176</v>
      </c>
      <c r="W137">
        <v>4750</v>
      </c>
      <c r="X137">
        <v>15</v>
      </c>
      <c r="Y137">
        <v>19</v>
      </c>
      <c r="Z137">
        <v>32250</v>
      </c>
      <c r="AA137">
        <v>32567.902826178197</v>
      </c>
    </row>
    <row r="138" spans="1:27" x14ac:dyDescent="0.15">
      <c r="A138">
        <v>137</v>
      </c>
      <c r="B138" t="s">
        <v>81</v>
      </c>
      <c r="C138" t="s">
        <v>71</v>
      </c>
      <c r="D138" t="s">
        <v>25</v>
      </c>
      <c r="E138" t="s">
        <v>26</v>
      </c>
      <c r="F138" t="s">
        <v>32</v>
      </c>
      <c r="G138" t="s">
        <v>38</v>
      </c>
      <c r="H138" t="s">
        <v>39</v>
      </c>
      <c r="I138" t="s">
        <v>30</v>
      </c>
      <c r="J138">
        <v>93.7</v>
      </c>
      <c r="K138">
        <v>167.3</v>
      </c>
      <c r="L138">
        <v>63.8</v>
      </c>
      <c r="M138">
        <v>50.8</v>
      </c>
      <c r="N138">
        <v>1989</v>
      </c>
      <c r="O138" t="s">
        <v>40</v>
      </c>
      <c r="P138" t="s">
        <v>32</v>
      </c>
      <c r="Q138">
        <v>90</v>
      </c>
      <c r="R138" t="s">
        <v>49</v>
      </c>
      <c r="S138">
        <v>2.97</v>
      </c>
      <c r="T138">
        <v>3.23</v>
      </c>
      <c r="U138">
        <v>9.4</v>
      </c>
      <c r="V138">
        <v>68</v>
      </c>
      <c r="W138">
        <v>5500</v>
      </c>
      <c r="X138">
        <v>31</v>
      </c>
      <c r="Y138">
        <v>38</v>
      </c>
      <c r="Z138">
        <v>6692</v>
      </c>
      <c r="AA138">
        <v>5585.1390032378322</v>
      </c>
    </row>
    <row r="139" spans="1:27" x14ac:dyDescent="0.15">
      <c r="A139">
        <v>138</v>
      </c>
      <c r="B139" t="s">
        <v>81</v>
      </c>
      <c r="C139" t="s">
        <v>52</v>
      </c>
      <c r="D139" t="s">
        <v>25</v>
      </c>
      <c r="E139" t="s">
        <v>26</v>
      </c>
      <c r="F139" t="s">
        <v>27</v>
      </c>
      <c r="G139" t="s">
        <v>34</v>
      </c>
      <c r="H139" t="s">
        <v>39</v>
      </c>
      <c r="I139" t="s">
        <v>30</v>
      </c>
      <c r="J139">
        <v>86.6</v>
      </c>
      <c r="K139">
        <v>144.6</v>
      </c>
      <c r="L139">
        <v>63.9</v>
      </c>
      <c r="M139">
        <v>50.8</v>
      </c>
      <c r="N139">
        <v>1713</v>
      </c>
      <c r="O139" t="s">
        <v>40</v>
      </c>
      <c r="P139" t="s">
        <v>32</v>
      </c>
      <c r="Q139">
        <v>92</v>
      </c>
      <c r="R139" t="s">
        <v>53</v>
      </c>
      <c r="S139">
        <v>2.91</v>
      </c>
      <c r="T139">
        <v>3.41</v>
      </c>
      <c r="U139">
        <v>9.6</v>
      </c>
      <c r="V139">
        <v>58</v>
      </c>
      <c r="W139">
        <v>4800</v>
      </c>
      <c r="X139">
        <v>49</v>
      </c>
      <c r="Y139">
        <v>54</v>
      </c>
      <c r="Z139">
        <v>6479</v>
      </c>
      <c r="AA139">
        <v>5399.9063375655296</v>
      </c>
    </row>
    <row r="140" spans="1:27" x14ac:dyDescent="0.15">
      <c r="A140">
        <v>139</v>
      </c>
      <c r="B140" t="s">
        <v>81</v>
      </c>
      <c r="C140" t="s">
        <v>77</v>
      </c>
      <c r="D140" t="s">
        <v>25</v>
      </c>
      <c r="E140" t="s">
        <v>26</v>
      </c>
      <c r="F140" t="s">
        <v>32</v>
      </c>
      <c r="G140" t="s">
        <v>43</v>
      </c>
      <c r="H140" t="s">
        <v>41</v>
      </c>
      <c r="I140" t="s">
        <v>30</v>
      </c>
      <c r="J140">
        <v>96.9</v>
      </c>
      <c r="K140">
        <v>173.6</v>
      </c>
      <c r="L140">
        <v>65.400000000000006</v>
      </c>
      <c r="M140">
        <v>54.9</v>
      </c>
      <c r="N140">
        <v>2420</v>
      </c>
      <c r="O140" t="s">
        <v>74</v>
      </c>
      <c r="P140" t="s">
        <v>32</v>
      </c>
      <c r="Q140">
        <v>108</v>
      </c>
      <c r="R140" t="s">
        <v>49</v>
      </c>
      <c r="S140">
        <v>3.62</v>
      </c>
      <c r="T140">
        <v>2.64</v>
      </c>
      <c r="U140">
        <v>9</v>
      </c>
      <c r="V140">
        <v>82</v>
      </c>
      <c r="W140">
        <v>4800</v>
      </c>
      <c r="X140">
        <v>23</v>
      </c>
      <c r="Y140">
        <v>29</v>
      </c>
      <c r="Z140">
        <v>8013</v>
      </c>
      <c r="AA140">
        <v>8556.216660307171</v>
      </c>
    </row>
    <row r="141" spans="1:27" x14ac:dyDescent="0.15">
      <c r="A141">
        <v>140</v>
      </c>
      <c r="B141" t="s">
        <v>81</v>
      </c>
      <c r="C141" t="s">
        <v>52</v>
      </c>
      <c r="D141" t="s">
        <v>25</v>
      </c>
      <c r="E141" t="s">
        <v>26</v>
      </c>
      <c r="F141" t="s">
        <v>27</v>
      </c>
      <c r="G141" t="s">
        <v>34</v>
      </c>
      <c r="H141" t="s">
        <v>39</v>
      </c>
      <c r="I141" t="s">
        <v>30</v>
      </c>
      <c r="J141">
        <v>93.7</v>
      </c>
      <c r="K141">
        <v>150</v>
      </c>
      <c r="L141">
        <v>64</v>
      </c>
      <c r="M141">
        <v>52.6</v>
      </c>
      <c r="N141">
        <v>1956</v>
      </c>
      <c r="O141" t="s">
        <v>40</v>
      </c>
      <c r="P141" t="s">
        <v>32</v>
      </c>
      <c r="Q141">
        <v>92</v>
      </c>
      <c r="R141" t="s">
        <v>53</v>
      </c>
      <c r="S141">
        <v>2.91</v>
      </c>
      <c r="T141">
        <v>3.41</v>
      </c>
      <c r="U141">
        <v>9.1999999999999993</v>
      </c>
      <c r="V141">
        <v>76</v>
      </c>
      <c r="W141">
        <v>6000</v>
      </c>
      <c r="X141">
        <v>30</v>
      </c>
      <c r="Y141">
        <v>34</v>
      </c>
      <c r="Z141">
        <v>7129</v>
      </c>
      <c r="AA141">
        <v>7907.4532566066173</v>
      </c>
    </row>
    <row r="142" spans="1:27" x14ac:dyDescent="0.15">
      <c r="A142">
        <v>141</v>
      </c>
      <c r="B142" t="s">
        <v>82</v>
      </c>
      <c r="C142" t="s">
        <v>67</v>
      </c>
      <c r="D142" t="s">
        <v>25</v>
      </c>
      <c r="E142" t="s">
        <v>26</v>
      </c>
      <c r="F142" t="s">
        <v>27</v>
      </c>
      <c r="G142" t="s">
        <v>34</v>
      </c>
      <c r="H142" t="s">
        <v>39</v>
      </c>
      <c r="I142" t="s">
        <v>30</v>
      </c>
      <c r="J142">
        <v>96.3</v>
      </c>
      <c r="K142">
        <v>173</v>
      </c>
      <c r="L142">
        <v>65.400000000000006</v>
      </c>
      <c r="M142">
        <v>49.4</v>
      </c>
      <c r="N142">
        <v>2328</v>
      </c>
      <c r="O142" t="s">
        <v>40</v>
      </c>
      <c r="P142" t="s">
        <v>32</v>
      </c>
      <c r="Q142">
        <v>122</v>
      </c>
      <c r="R142" t="s">
        <v>49</v>
      </c>
      <c r="S142">
        <v>3.35</v>
      </c>
      <c r="T142">
        <v>3.46</v>
      </c>
      <c r="U142">
        <v>8.5</v>
      </c>
      <c r="V142">
        <v>88</v>
      </c>
      <c r="W142">
        <v>5000</v>
      </c>
      <c r="X142">
        <v>25</v>
      </c>
      <c r="Y142">
        <v>32</v>
      </c>
      <c r="Z142">
        <v>8499</v>
      </c>
      <c r="AA142">
        <v>9146.6742330380603</v>
      </c>
    </row>
    <row r="143" spans="1:27" x14ac:dyDescent="0.15">
      <c r="A143">
        <v>142</v>
      </c>
      <c r="B143" t="s">
        <v>82</v>
      </c>
      <c r="C143" t="s">
        <v>80</v>
      </c>
      <c r="D143" t="s">
        <v>25</v>
      </c>
      <c r="E143" t="s">
        <v>44</v>
      </c>
      <c r="F143" t="s">
        <v>32</v>
      </c>
      <c r="G143" t="s">
        <v>38</v>
      </c>
      <c r="H143" t="s">
        <v>29</v>
      </c>
      <c r="I143" t="s">
        <v>30</v>
      </c>
      <c r="J143">
        <v>109.1</v>
      </c>
      <c r="K143">
        <v>188.8</v>
      </c>
      <c r="L143">
        <v>68.8</v>
      </c>
      <c r="M143">
        <v>55.5</v>
      </c>
      <c r="N143">
        <v>3049</v>
      </c>
      <c r="O143" t="s">
        <v>40</v>
      </c>
      <c r="P143" t="s">
        <v>32</v>
      </c>
      <c r="Q143">
        <v>141</v>
      </c>
      <c r="R143" t="s">
        <v>33</v>
      </c>
      <c r="S143">
        <v>3.78</v>
      </c>
      <c r="T143">
        <v>3.15</v>
      </c>
      <c r="U143">
        <v>8.6999999999999993</v>
      </c>
      <c r="V143">
        <v>160</v>
      </c>
      <c r="W143">
        <v>5300</v>
      </c>
      <c r="X143">
        <v>19</v>
      </c>
      <c r="Y143">
        <v>25</v>
      </c>
      <c r="Z143">
        <v>19045</v>
      </c>
      <c r="AA143">
        <v>20287.971648239458</v>
      </c>
    </row>
    <row r="144" spans="1:27" x14ac:dyDescent="0.15">
      <c r="A144">
        <v>143</v>
      </c>
      <c r="B144" t="s">
        <v>82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>
        <v>88.6</v>
      </c>
      <c r="K144">
        <v>168.8</v>
      </c>
      <c r="L144">
        <v>64.099999999999994</v>
      </c>
      <c r="M144">
        <v>48.8</v>
      </c>
      <c r="N144">
        <v>2548</v>
      </c>
      <c r="O144" t="s">
        <v>31</v>
      </c>
      <c r="P144" t="s">
        <v>32</v>
      </c>
      <c r="Q144">
        <v>130</v>
      </c>
      <c r="R144" t="s">
        <v>33</v>
      </c>
      <c r="S144">
        <v>3.47</v>
      </c>
      <c r="T144">
        <v>2.68</v>
      </c>
      <c r="U144">
        <v>9</v>
      </c>
      <c r="V144">
        <v>111</v>
      </c>
      <c r="W144">
        <v>5000</v>
      </c>
      <c r="X144">
        <v>21</v>
      </c>
      <c r="Y144">
        <v>27</v>
      </c>
      <c r="Z144">
        <v>16500</v>
      </c>
      <c r="AA144">
        <v>8640.5938156956436</v>
      </c>
    </row>
    <row r="145" spans="1:27" x14ac:dyDescent="0.15">
      <c r="A145">
        <v>144</v>
      </c>
      <c r="B145" t="s">
        <v>82</v>
      </c>
      <c r="C145" t="s">
        <v>79</v>
      </c>
      <c r="D145" t="s">
        <v>25</v>
      </c>
      <c r="E145" t="s">
        <v>26</v>
      </c>
      <c r="F145" t="s">
        <v>32</v>
      </c>
      <c r="G145" t="s">
        <v>38</v>
      </c>
      <c r="H145" t="s">
        <v>39</v>
      </c>
      <c r="I145" t="s">
        <v>30</v>
      </c>
      <c r="J145">
        <v>97.3</v>
      </c>
      <c r="K145">
        <v>171.7</v>
      </c>
      <c r="L145">
        <v>65.5</v>
      </c>
      <c r="M145">
        <v>55.7</v>
      </c>
      <c r="N145">
        <v>2275</v>
      </c>
      <c r="O145" t="s">
        <v>40</v>
      </c>
      <c r="P145" t="s">
        <v>32</v>
      </c>
      <c r="Q145">
        <v>109</v>
      </c>
      <c r="R145" t="s">
        <v>33</v>
      </c>
      <c r="S145">
        <v>3.19</v>
      </c>
      <c r="T145">
        <v>3.4</v>
      </c>
      <c r="U145">
        <v>9</v>
      </c>
      <c r="V145">
        <v>85</v>
      </c>
      <c r="W145">
        <v>5250</v>
      </c>
      <c r="X145">
        <v>27</v>
      </c>
      <c r="Y145">
        <v>34</v>
      </c>
      <c r="Z145">
        <v>8495</v>
      </c>
      <c r="AA145">
        <v>10380.897030931925</v>
      </c>
    </row>
    <row r="146" spans="1:27" x14ac:dyDescent="0.15">
      <c r="A146">
        <v>145</v>
      </c>
      <c r="B146" t="s">
        <v>82</v>
      </c>
      <c r="C146" t="s">
        <v>78</v>
      </c>
      <c r="D146" t="s">
        <v>25</v>
      </c>
      <c r="E146" t="s">
        <v>26</v>
      </c>
      <c r="F146" t="s">
        <v>27</v>
      </c>
      <c r="G146" t="s">
        <v>34</v>
      </c>
      <c r="H146" t="s">
        <v>39</v>
      </c>
      <c r="I146" t="s">
        <v>30</v>
      </c>
      <c r="J146">
        <v>95.7</v>
      </c>
      <c r="K146">
        <v>158.69999999999999</v>
      </c>
      <c r="L146">
        <v>63.6</v>
      </c>
      <c r="M146">
        <v>54.5</v>
      </c>
      <c r="N146">
        <v>2040</v>
      </c>
      <c r="O146" t="s">
        <v>40</v>
      </c>
      <c r="P146" t="s">
        <v>32</v>
      </c>
      <c r="Q146">
        <v>92</v>
      </c>
      <c r="R146" t="s">
        <v>49</v>
      </c>
      <c r="S146">
        <v>3.05</v>
      </c>
      <c r="T146">
        <v>3.03</v>
      </c>
      <c r="U146">
        <v>9</v>
      </c>
      <c r="V146">
        <v>62</v>
      </c>
      <c r="W146">
        <v>4800</v>
      </c>
      <c r="X146">
        <v>31</v>
      </c>
      <c r="Y146">
        <v>38</v>
      </c>
      <c r="Z146">
        <v>6338</v>
      </c>
      <c r="AA146">
        <v>6454.9462693533878</v>
      </c>
    </row>
    <row r="147" spans="1:27" x14ac:dyDescent="0.15">
      <c r="A147">
        <v>146</v>
      </c>
      <c r="B147" t="s">
        <v>82</v>
      </c>
      <c r="C147" t="s">
        <v>58</v>
      </c>
      <c r="D147" t="s">
        <v>25</v>
      </c>
      <c r="E147" t="s">
        <v>26</v>
      </c>
      <c r="F147" t="s">
        <v>27</v>
      </c>
      <c r="G147" t="s">
        <v>34</v>
      </c>
      <c r="H147" t="s">
        <v>29</v>
      </c>
      <c r="I147" t="s">
        <v>30</v>
      </c>
      <c r="J147">
        <v>95.3</v>
      </c>
      <c r="K147">
        <v>169</v>
      </c>
      <c r="L147">
        <v>65.7</v>
      </c>
      <c r="M147">
        <v>49.6</v>
      </c>
      <c r="N147">
        <v>2380</v>
      </c>
      <c r="O147" t="s">
        <v>59</v>
      </c>
      <c r="P147" t="s">
        <v>27</v>
      </c>
      <c r="Q147">
        <v>70</v>
      </c>
      <c r="R147" t="s">
        <v>60</v>
      </c>
      <c r="U147">
        <v>9.4</v>
      </c>
      <c r="V147">
        <v>101</v>
      </c>
      <c r="W147">
        <v>6000</v>
      </c>
      <c r="X147">
        <v>17</v>
      </c>
      <c r="Y147">
        <v>23</v>
      </c>
      <c r="Z147">
        <v>11845</v>
      </c>
      <c r="AA147">
        <v>13546.665147552681</v>
      </c>
    </row>
    <row r="148" spans="1:27" x14ac:dyDescent="0.15">
      <c r="A148">
        <v>147</v>
      </c>
      <c r="B148" t="s">
        <v>82</v>
      </c>
      <c r="C148" t="s">
        <v>45</v>
      </c>
      <c r="D148" t="s">
        <v>25</v>
      </c>
      <c r="E148" t="s">
        <v>26</v>
      </c>
      <c r="F148" t="s">
        <v>32</v>
      </c>
      <c r="G148" t="s">
        <v>38</v>
      </c>
      <c r="H148" t="s">
        <v>29</v>
      </c>
      <c r="I148" t="s">
        <v>30</v>
      </c>
      <c r="J148">
        <v>101.2</v>
      </c>
      <c r="K148">
        <v>176.8</v>
      </c>
      <c r="L148">
        <v>64.8</v>
      </c>
      <c r="M148">
        <v>54.3</v>
      </c>
      <c r="N148">
        <v>2765</v>
      </c>
      <c r="O148" t="s">
        <v>40</v>
      </c>
      <c r="P148" t="s">
        <v>36</v>
      </c>
      <c r="Q148">
        <v>164</v>
      </c>
      <c r="R148" t="s">
        <v>33</v>
      </c>
      <c r="S148">
        <v>3.31</v>
      </c>
      <c r="T148">
        <v>3.19</v>
      </c>
      <c r="U148">
        <v>9</v>
      </c>
      <c r="V148">
        <v>121</v>
      </c>
      <c r="W148">
        <v>4250</v>
      </c>
      <c r="X148">
        <v>21</v>
      </c>
      <c r="Y148">
        <v>28</v>
      </c>
      <c r="Z148">
        <v>21105</v>
      </c>
      <c r="AA148">
        <v>15753.646519121066</v>
      </c>
    </row>
    <row r="149" spans="1:27" x14ac:dyDescent="0.15">
      <c r="A149">
        <v>148</v>
      </c>
      <c r="B149" t="s">
        <v>82</v>
      </c>
      <c r="C149" t="s">
        <v>50</v>
      </c>
      <c r="D149" t="s">
        <v>25</v>
      </c>
      <c r="E149" t="s">
        <v>26</v>
      </c>
      <c r="F149" t="s">
        <v>32</v>
      </c>
      <c r="G149" t="s">
        <v>34</v>
      </c>
      <c r="H149" t="s">
        <v>39</v>
      </c>
      <c r="I149" t="s">
        <v>30</v>
      </c>
      <c r="J149">
        <v>93.7</v>
      </c>
      <c r="K149">
        <v>157.30000000000001</v>
      </c>
      <c r="L149">
        <v>63.8</v>
      </c>
      <c r="M149">
        <v>50.6</v>
      </c>
      <c r="N149">
        <v>1967</v>
      </c>
      <c r="O149" t="s">
        <v>40</v>
      </c>
      <c r="P149" t="s">
        <v>32</v>
      </c>
      <c r="Q149">
        <v>90</v>
      </c>
      <c r="R149" t="s">
        <v>49</v>
      </c>
      <c r="S149">
        <v>2.97</v>
      </c>
      <c r="T149">
        <v>3.23</v>
      </c>
      <c r="U149">
        <v>9.4</v>
      </c>
      <c r="V149">
        <v>68</v>
      </c>
      <c r="W149">
        <v>5500</v>
      </c>
      <c r="X149">
        <v>31</v>
      </c>
      <c r="Y149">
        <v>38</v>
      </c>
      <c r="Z149">
        <v>6229</v>
      </c>
      <c r="AA149">
        <v>6357.2789406333613</v>
      </c>
    </row>
    <row r="150" spans="1:27" x14ac:dyDescent="0.15">
      <c r="A150">
        <v>149</v>
      </c>
      <c r="B150" t="s">
        <v>82</v>
      </c>
      <c r="C150" t="s">
        <v>52</v>
      </c>
      <c r="D150" t="s">
        <v>25</v>
      </c>
      <c r="E150" t="s">
        <v>26</v>
      </c>
      <c r="F150" t="s">
        <v>32</v>
      </c>
      <c r="G150" t="s">
        <v>38</v>
      </c>
      <c r="H150" t="s">
        <v>39</v>
      </c>
      <c r="I150" t="s">
        <v>30</v>
      </c>
      <c r="J150">
        <v>96.5</v>
      </c>
      <c r="K150">
        <v>175.4</v>
      </c>
      <c r="L150">
        <v>65.2</v>
      </c>
      <c r="M150">
        <v>54.1</v>
      </c>
      <c r="N150">
        <v>2465</v>
      </c>
      <c r="O150" t="s">
        <v>40</v>
      </c>
      <c r="P150" t="s">
        <v>32</v>
      </c>
      <c r="Q150">
        <v>110</v>
      </c>
      <c r="R150" t="s">
        <v>33</v>
      </c>
      <c r="S150">
        <v>3.15</v>
      </c>
      <c r="T150">
        <v>3.58</v>
      </c>
      <c r="U150">
        <v>9</v>
      </c>
      <c r="V150">
        <v>101</v>
      </c>
      <c r="W150">
        <v>5800</v>
      </c>
      <c r="X150">
        <v>24</v>
      </c>
      <c r="Y150">
        <v>28</v>
      </c>
      <c r="Z150">
        <v>12945</v>
      </c>
      <c r="AA150">
        <v>10100.425055065793</v>
      </c>
    </row>
    <row r="151" spans="1:27" x14ac:dyDescent="0.15">
      <c r="A151">
        <v>150</v>
      </c>
      <c r="B151" t="s">
        <v>82</v>
      </c>
      <c r="C151" t="s">
        <v>78</v>
      </c>
      <c r="D151" t="s">
        <v>61</v>
      </c>
      <c r="E151" t="s">
        <v>26</v>
      </c>
      <c r="F151" t="s">
        <v>32</v>
      </c>
      <c r="G151" t="s">
        <v>34</v>
      </c>
      <c r="H151" t="s">
        <v>39</v>
      </c>
      <c r="I151" t="s">
        <v>30</v>
      </c>
      <c r="J151">
        <v>95.7</v>
      </c>
      <c r="K151">
        <v>166.3</v>
      </c>
      <c r="L151">
        <v>64.400000000000006</v>
      </c>
      <c r="M151">
        <v>52.8</v>
      </c>
      <c r="N151">
        <v>2275</v>
      </c>
      <c r="O151" t="s">
        <v>40</v>
      </c>
      <c r="P151" t="s">
        <v>32</v>
      </c>
      <c r="Q151">
        <v>110</v>
      </c>
      <c r="R151" t="s">
        <v>62</v>
      </c>
      <c r="S151">
        <v>3.27</v>
      </c>
      <c r="T151">
        <v>3.35</v>
      </c>
      <c r="U151">
        <v>22.5</v>
      </c>
      <c r="V151">
        <v>56</v>
      </c>
      <c r="W151">
        <v>4500</v>
      </c>
      <c r="X151">
        <v>38</v>
      </c>
      <c r="Y151">
        <v>47</v>
      </c>
      <c r="Z151">
        <v>7788</v>
      </c>
      <c r="AA151">
        <v>8680.7221343282727</v>
      </c>
    </row>
    <row r="152" spans="1:27" x14ac:dyDescent="0.15">
      <c r="A152">
        <v>151</v>
      </c>
      <c r="B152" t="s">
        <v>82</v>
      </c>
      <c r="C152" t="s">
        <v>77</v>
      </c>
      <c r="D152" t="s">
        <v>25</v>
      </c>
      <c r="E152" t="s">
        <v>26</v>
      </c>
      <c r="F152" t="s">
        <v>32</v>
      </c>
      <c r="G152" t="s">
        <v>38</v>
      </c>
      <c r="H152" t="s">
        <v>39</v>
      </c>
      <c r="I152" t="s">
        <v>30</v>
      </c>
      <c r="J152">
        <v>97.2</v>
      </c>
      <c r="K152">
        <v>172</v>
      </c>
      <c r="L152">
        <v>65.400000000000006</v>
      </c>
      <c r="M152">
        <v>52.5</v>
      </c>
      <c r="N152">
        <v>2340</v>
      </c>
      <c r="O152" t="s">
        <v>74</v>
      </c>
      <c r="P152" t="s">
        <v>32</v>
      </c>
      <c r="Q152">
        <v>108</v>
      </c>
      <c r="R152" t="s">
        <v>33</v>
      </c>
      <c r="S152">
        <v>3.62</v>
      </c>
      <c r="T152">
        <v>2.64</v>
      </c>
      <c r="U152">
        <v>9</v>
      </c>
      <c r="V152">
        <v>94</v>
      </c>
      <c r="W152">
        <v>5200</v>
      </c>
      <c r="X152">
        <v>26</v>
      </c>
      <c r="Y152">
        <v>32</v>
      </c>
      <c r="Z152">
        <v>9960</v>
      </c>
      <c r="AA152">
        <v>9468.5344805173263</v>
      </c>
    </row>
    <row r="153" spans="1:27" x14ac:dyDescent="0.15">
      <c r="A153">
        <v>152</v>
      </c>
      <c r="B153" t="s">
        <v>82</v>
      </c>
      <c r="C153" t="s">
        <v>54</v>
      </c>
      <c r="D153" t="s">
        <v>25</v>
      </c>
      <c r="E153" t="s">
        <v>26</v>
      </c>
      <c r="F153" t="s">
        <v>27</v>
      </c>
      <c r="G153" t="s">
        <v>34</v>
      </c>
      <c r="H153" t="s">
        <v>29</v>
      </c>
      <c r="I153" t="s">
        <v>30</v>
      </c>
      <c r="J153">
        <v>96</v>
      </c>
      <c r="K153">
        <v>172.6</v>
      </c>
      <c r="L153">
        <v>65.2</v>
      </c>
      <c r="M153">
        <v>51.4</v>
      </c>
      <c r="N153">
        <v>2734</v>
      </c>
      <c r="O153" t="s">
        <v>40</v>
      </c>
      <c r="P153" t="s">
        <v>32</v>
      </c>
      <c r="Q153">
        <v>119</v>
      </c>
      <c r="R153" t="s">
        <v>55</v>
      </c>
      <c r="S153">
        <v>3.43</v>
      </c>
      <c r="T153">
        <v>3.23</v>
      </c>
      <c r="U153">
        <v>9.1999999999999993</v>
      </c>
      <c r="V153">
        <v>90</v>
      </c>
      <c r="W153">
        <v>5000</v>
      </c>
      <c r="X153">
        <v>24</v>
      </c>
      <c r="Y153">
        <v>29</v>
      </c>
      <c r="Z153">
        <v>11048</v>
      </c>
      <c r="AA153">
        <v>9593.8878338501563</v>
      </c>
    </row>
    <row r="154" spans="1:27" x14ac:dyDescent="0.15">
      <c r="A154">
        <v>153</v>
      </c>
      <c r="B154" t="s">
        <v>82</v>
      </c>
      <c r="C154" t="s">
        <v>78</v>
      </c>
      <c r="D154" t="s">
        <v>25</v>
      </c>
      <c r="E154" t="s">
        <v>26</v>
      </c>
      <c r="F154" t="s">
        <v>27</v>
      </c>
      <c r="G154" t="s">
        <v>64</v>
      </c>
      <c r="H154" t="s">
        <v>29</v>
      </c>
      <c r="I154" t="s">
        <v>30</v>
      </c>
      <c r="J154">
        <v>98.4</v>
      </c>
      <c r="K154">
        <v>176.2</v>
      </c>
      <c r="L154">
        <v>65.599999999999994</v>
      </c>
      <c r="M154">
        <v>52</v>
      </c>
      <c r="N154">
        <v>2540</v>
      </c>
      <c r="O154" t="s">
        <v>40</v>
      </c>
      <c r="P154" t="s">
        <v>32</v>
      </c>
      <c r="Q154">
        <v>146</v>
      </c>
      <c r="R154" t="s">
        <v>33</v>
      </c>
      <c r="S154">
        <v>3.62</v>
      </c>
      <c r="T154">
        <v>3.5</v>
      </c>
      <c r="U154">
        <v>9.3000000000000007</v>
      </c>
      <c r="V154">
        <v>116</v>
      </c>
      <c r="W154">
        <v>4800</v>
      </c>
      <c r="X154">
        <v>24</v>
      </c>
      <c r="Y154">
        <v>30</v>
      </c>
      <c r="Z154">
        <v>8449</v>
      </c>
      <c r="AA154">
        <v>12951.941780242323</v>
      </c>
    </row>
    <row r="155" spans="1:27" x14ac:dyDescent="0.15">
      <c r="A155">
        <v>154</v>
      </c>
      <c r="B155" t="s">
        <v>82</v>
      </c>
      <c r="C155" t="s">
        <v>76</v>
      </c>
      <c r="D155" t="s">
        <v>25</v>
      </c>
      <c r="E155" t="s">
        <v>26</v>
      </c>
      <c r="F155" t="s">
        <v>27</v>
      </c>
      <c r="G155" t="s">
        <v>34</v>
      </c>
      <c r="H155" t="s">
        <v>39</v>
      </c>
      <c r="I155" t="s">
        <v>30</v>
      </c>
      <c r="J155">
        <v>99.1</v>
      </c>
      <c r="K155">
        <v>186.6</v>
      </c>
      <c r="L155">
        <v>66.5</v>
      </c>
      <c r="M155">
        <v>56.1</v>
      </c>
      <c r="N155">
        <v>2658</v>
      </c>
      <c r="O155" t="s">
        <v>40</v>
      </c>
      <c r="P155" t="s">
        <v>32</v>
      </c>
      <c r="Q155">
        <v>121</v>
      </c>
      <c r="R155" t="s">
        <v>33</v>
      </c>
      <c r="S155">
        <v>3.54</v>
      </c>
      <c r="T155">
        <v>3.07</v>
      </c>
      <c r="U155">
        <v>9.31</v>
      </c>
      <c r="V155">
        <v>110</v>
      </c>
      <c r="W155">
        <v>5250</v>
      </c>
      <c r="X155">
        <v>21</v>
      </c>
      <c r="Y155">
        <v>28</v>
      </c>
      <c r="Z155">
        <v>11850</v>
      </c>
      <c r="AA155">
        <v>12560.262454135036</v>
      </c>
    </row>
    <row r="156" spans="1:27" x14ac:dyDescent="0.15">
      <c r="A156">
        <v>155</v>
      </c>
      <c r="B156" t="s">
        <v>82</v>
      </c>
      <c r="C156" t="s">
        <v>69</v>
      </c>
      <c r="D156" t="s">
        <v>25</v>
      </c>
      <c r="E156" t="s">
        <v>26</v>
      </c>
      <c r="F156" t="s">
        <v>27</v>
      </c>
      <c r="G156" t="s">
        <v>38</v>
      </c>
      <c r="H156" t="s">
        <v>39</v>
      </c>
      <c r="I156" t="s">
        <v>30</v>
      </c>
      <c r="J156">
        <v>94.5</v>
      </c>
      <c r="K156">
        <v>165.3</v>
      </c>
      <c r="L156">
        <v>63.8</v>
      </c>
      <c r="M156">
        <v>54.5</v>
      </c>
      <c r="N156">
        <v>1918</v>
      </c>
      <c r="O156" t="s">
        <v>40</v>
      </c>
      <c r="P156" t="s">
        <v>32</v>
      </c>
      <c r="Q156">
        <v>97</v>
      </c>
      <c r="R156" t="s">
        <v>49</v>
      </c>
      <c r="S156">
        <v>3.15</v>
      </c>
      <c r="T156">
        <v>3.29</v>
      </c>
      <c r="U156">
        <v>9.4</v>
      </c>
      <c r="V156">
        <v>69</v>
      </c>
      <c r="W156">
        <v>5200</v>
      </c>
      <c r="X156">
        <v>31</v>
      </c>
      <c r="Y156">
        <v>37</v>
      </c>
      <c r="Z156">
        <v>6649</v>
      </c>
      <c r="AA156">
        <v>6263.6377310596426</v>
      </c>
    </row>
    <row r="157" spans="1:27" x14ac:dyDescent="0.15">
      <c r="A157">
        <v>156</v>
      </c>
      <c r="B157" t="s">
        <v>82</v>
      </c>
      <c r="C157" t="s">
        <v>78</v>
      </c>
      <c r="D157" t="s">
        <v>25</v>
      </c>
      <c r="E157" t="s">
        <v>26</v>
      </c>
      <c r="F157" t="s">
        <v>32</v>
      </c>
      <c r="G157" t="s">
        <v>43</v>
      </c>
      <c r="H157" t="s">
        <v>29</v>
      </c>
      <c r="I157" t="s">
        <v>30</v>
      </c>
      <c r="J157">
        <v>104.5</v>
      </c>
      <c r="K157">
        <v>187.8</v>
      </c>
      <c r="L157">
        <v>66.5</v>
      </c>
      <c r="M157">
        <v>54.1</v>
      </c>
      <c r="N157">
        <v>3151</v>
      </c>
      <c r="O157" t="s">
        <v>31</v>
      </c>
      <c r="P157" t="s">
        <v>36</v>
      </c>
      <c r="Q157">
        <v>161</v>
      </c>
      <c r="R157" t="s">
        <v>33</v>
      </c>
      <c r="S157">
        <v>3.27</v>
      </c>
      <c r="T157">
        <v>3.35</v>
      </c>
      <c r="U157">
        <v>9.1999999999999993</v>
      </c>
      <c r="V157">
        <v>156</v>
      </c>
      <c r="W157">
        <v>5200</v>
      </c>
      <c r="X157">
        <v>19</v>
      </c>
      <c r="Y157">
        <v>24</v>
      </c>
      <c r="Z157">
        <v>15750</v>
      </c>
      <c r="AA157">
        <v>19503.492668935258</v>
      </c>
    </row>
    <row r="158" spans="1:27" x14ac:dyDescent="0.15">
      <c r="A158">
        <v>157</v>
      </c>
      <c r="B158" t="s">
        <v>82</v>
      </c>
      <c r="C158" t="s">
        <v>63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>
        <v>96.6</v>
      </c>
      <c r="K158">
        <v>180.3</v>
      </c>
      <c r="L158">
        <v>70.5</v>
      </c>
      <c r="M158">
        <v>50.8</v>
      </c>
      <c r="N158">
        <v>3685</v>
      </c>
      <c r="O158" t="s">
        <v>35</v>
      </c>
      <c r="P158" t="s">
        <v>65</v>
      </c>
      <c r="Q158">
        <v>234</v>
      </c>
      <c r="R158" t="s">
        <v>33</v>
      </c>
      <c r="S158">
        <v>3.46</v>
      </c>
      <c r="T158">
        <v>3.1</v>
      </c>
      <c r="U158">
        <v>8.3000000000000007</v>
      </c>
      <c r="V158">
        <v>155</v>
      </c>
      <c r="W158">
        <v>4750</v>
      </c>
      <c r="X158">
        <v>16</v>
      </c>
      <c r="Y158">
        <v>18</v>
      </c>
      <c r="Z158">
        <v>35056</v>
      </c>
      <c r="AA158">
        <v>27435.843830941325</v>
      </c>
    </row>
    <row r="159" spans="1:27" x14ac:dyDescent="0.15">
      <c r="A159">
        <v>158</v>
      </c>
      <c r="B159" t="s">
        <v>82</v>
      </c>
      <c r="C159" t="s">
        <v>69</v>
      </c>
      <c r="D159" t="s">
        <v>25</v>
      </c>
      <c r="E159" t="s">
        <v>26</v>
      </c>
      <c r="F159" t="s">
        <v>27</v>
      </c>
      <c r="G159" t="s">
        <v>34</v>
      </c>
      <c r="H159" t="s">
        <v>29</v>
      </c>
      <c r="I159" t="s">
        <v>30</v>
      </c>
      <c r="J159">
        <v>91.3</v>
      </c>
      <c r="K159">
        <v>170.7</v>
      </c>
      <c r="L159">
        <v>67.900000000000006</v>
      </c>
      <c r="M159">
        <v>49.7</v>
      </c>
      <c r="N159">
        <v>3071</v>
      </c>
      <c r="O159" t="s">
        <v>35</v>
      </c>
      <c r="P159" t="s">
        <v>36</v>
      </c>
      <c r="Q159">
        <v>181</v>
      </c>
      <c r="R159" t="s">
        <v>33</v>
      </c>
      <c r="S159">
        <v>3.43</v>
      </c>
      <c r="T159">
        <v>3.27</v>
      </c>
      <c r="U159">
        <v>9</v>
      </c>
      <c r="V159">
        <v>160</v>
      </c>
      <c r="W159">
        <v>5200</v>
      </c>
      <c r="X159">
        <v>19</v>
      </c>
      <c r="Y159">
        <v>25</v>
      </c>
      <c r="Z159">
        <v>17199</v>
      </c>
      <c r="AA159">
        <v>20214.025959952618</v>
      </c>
    </row>
    <row r="160" spans="1:27" x14ac:dyDescent="0.15">
      <c r="A160">
        <v>159</v>
      </c>
      <c r="B160" t="s">
        <v>82</v>
      </c>
      <c r="C160" t="s">
        <v>69</v>
      </c>
      <c r="D160" t="s">
        <v>25</v>
      </c>
      <c r="E160" t="s">
        <v>26</v>
      </c>
      <c r="F160" t="s">
        <v>27</v>
      </c>
      <c r="G160" t="s">
        <v>38</v>
      </c>
      <c r="H160" t="s">
        <v>39</v>
      </c>
      <c r="I160" t="s">
        <v>30</v>
      </c>
      <c r="J160">
        <v>94.5</v>
      </c>
      <c r="K160">
        <v>165.3</v>
      </c>
      <c r="L160">
        <v>63.8</v>
      </c>
      <c r="M160">
        <v>54.5</v>
      </c>
      <c r="N160">
        <v>1951</v>
      </c>
      <c r="O160" t="s">
        <v>40</v>
      </c>
      <c r="P160" t="s">
        <v>32</v>
      </c>
      <c r="Q160">
        <v>97</v>
      </c>
      <c r="R160" t="s">
        <v>49</v>
      </c>
      <c r="S160">
        <v>3.15</v>
      </c>
      <c r="T160">
        <v>3.29</v>
      </c>
      <c r="U160">
        <v>9.4</v>
      </c>
      <c r="V160">
        <v>69</v>
      </c>
      <c r="W160">
        <v>5200</v>
      </c>
      <c r="X160">
        <v>31</v>
      </c>
      <c r="Y160">
        <v>37</v>
      </c>
      <c r="Z160">
        <v>7299</v>
      </c>
      <c r="AA160">
        <v>6342.7294552165304</v>
      </c>
    </row>
    <row r="161" spans="1:27" x14ac:dyDescent="0.15">
      <c r="A161">
        <v>160</v>
      </c>
      <c r="B161" t="s">
        <v>82</v>
      </c>
      <c r="C161" t="s">
        <v>45</v>
      </c>
      <c r="D161" t="s">
        <v>25</v>
      </c>
      <c r="E161" t="s">
        <v>26</v>
      </c>
      <c r="F161" t="s">
        <v>32</v>
      </c>
      <c r="G161" t="s">
        <v>38</v>
      </c>
      <c r="H161" t="s">
        <v>29</v>
      </c>
      <c r="I161" t="s">
        <v>30</v>
      </c>
      <c r="J161">
        <v>110</v>
      </c>
      <c r="K161">
        <v>197</v>
      </c>
      <c r="L161">
        <v>70.900000000000006</v>
      </c>
      <c r="M161">
        <v>56.3</v>
      </c>
      <c r="N161">
        <v>3505</v>
      </c>
      <c r="O161" t="s">
        <v>40</v>
      </c>
      <c r="P161" t="s">
        <v>36</v>
      </c>
      <c r="Q161">
        <v>209</v>
      </c>
      <c r="R161" t="s">
        <v>33</v>
      </c>
      <c r="S161">
        <v>3.62</v>
      </c>
      <c r="T161">
        <v>3.39</v>
      </c>
      <c r="U161">
        <v>8</v>
      </c>
      <c r="V161">
        <v>182</v>
      </c>
      <c r="W161">
        <v>5400</v>
      </c>
      <c r="X161">
        <v>15</v>
      </c>
      <c r="Y161">
        <v>20</v>
      </c>
      <c r="Z161">
        <v>36880</v>
      </c>
      <c r="AA161">
        <v>29906.50892950601</v>
      </c>
    </row>
    <row r="162" spans="1:27" x14ac:dyDescent="0.15">
      <c r="A162">
        <v>161</v>
      </c>
      <c r="B162" t="s">
        <v>82</v>
      </c>
      <c r="C162" t="s">
        <v>69</v>
      </c>
      <c r="D162" t="s">
        <v>25</v>
      </c>
      <c r="E162" t="s">
        <v>26</v>
      </c>
      <c r="F162" t="s">
        <v>32</v>
      </c>
      <c r="G162" t="s">
        <v>43</v>
      </c>
      <c r="H162" t="s">
        <v>39</v>
      </c>
      <c r="I162" t="s">
        <v>30</v>
      </c>
      <c r="J162">
        <v>94.5</v>
      </c>
      <c r="K162">
        <v>170.2</v>
      </c>
      <c r="L162">
        <v>63.8</v>
      </c>
      <c r="M162">
        <v>53.5</v>
      </c>
      <c r="N162">
        <v>2037</v>
      </c>
      <c r="O162" t="s">
        <v>40</v>
      </c>
      <c r="P162" t="s">
        <v>32</v>
      </c>
      <c r="Q162">
        <v>97</v>
      </c>
      <c r="R162" t="s">
        <v>49</v>
      </c>
      <c r="S162">
        <v>3.15</v>
      </c>
      <c r="T162">
        <v>3.29</v>
      </c>
      <c r="U162">
        <v>9.4</v>
      </c>
      <c r="V162">
        <v>69</v>
      </c>
      <c r="W162">
        <v>5200</v>
      </c>
      <c r="X162">
        <v>31</v>
      </c>
      <c r="Y162">
        <v>37</v>
      </c>
      <c r="Z162">
        <v>7999</v>
      </c>
      <c r="AA162">
        <v>5893.7861084818351</v>
      </c>
    </row>
    <row r="163" spans="1:27" x14ac:dyDescent="0.15">
      <c r="A163">
        <v>162</v>
      </c>
      <c r="B163" t="s">
        <v>82</v>
      </c>
      <c r="C163" t="s">
        <v>58</v>
      </c>
      <c r="D163" t="s">
        <v>61</v>
      </c>
      <c r="E163" t="s">
        <v>26</v>
      </c>
      <c r="G163" t="s">
        <v>38</v>
      </c>
      <c r="H163" t="s">
        <v>39</v>
      </c>
      <c r="I163" t="s">
        <v>30</v>
      </c>
      <c r="J163">
        <v>98.8</v>
      </c>
      <c r="K163">
        <v>177.8</v>
      </c>
      <c r="L163">
        <v>66.5</v>
      </c>
      <c r="M163">
        <v>55.5</v>
      </c>
      <c r="N163">
        <v>2443</v>
      </c>
      <c r="O163" t="s">
        <v>40</v>
      </c>
      <c r="P163" t="s">
        <v>32</v>
      </c>
      <c r="Q163">
        <v>122</v>
      </c>
      <c r="R163" t="s">
        <v>62</v>
      </c>
      <c r="S163">
        <v>3.39</v>
      </c>
      <c r="T163">
        <v>3.39</v>
      </c>
      <c r="U163">
        <v>22.7</v>
      </c>
      <c r="V163">
        <v>64</v>
      </c>
      <c r="W163">
        <v>4650</v>
      </c>
      <c r="X163">
        <v>36</v>
      </c>
      <c r="Y163">
        <v>42</v>
      </c>
      <c r="Z163">
        <v>10795</v>
      </c>
      <c r="AA163">
        <v>11556.310064434521</v>
      </c>
    </row>
    <row r="164" spans="1:27" x14ac:dyDescent="0.15">
      <c r="A164">
        <v>163</v>
      </c>
      <c r="B164" t="s">
        <v>82</v>
      </c>
      <c r="C164" t="s">
        <v>77</v>
      </c>
      <c r="D164" t="s">
        <v>25</v>
      </c>
      <c r="E164" t="s">
        <v>26</v>
      </c>
      <c r="F164" t="s">
        <v>27</v>
      </c>
      <c r="G164" t="s">
        <v>34</v>
      </c>
      <c r="H164" t="s">
        <v>39</v>
      </c>
      <c r="I164" t="s">
        <v>30</v>
      </c>
      <c r="J164">
        <v>93.7</v>
      </c>
      <c r="K164">
        <v>157.9</v>
      </c>
      <c r="L164">
        <v>63.6</v>
      </c>
      <c r="M164">
        <v>53.7</v>
      </c>
      <c r="N164">
        <v>2120</v>
      </c>
      <c r="O164" t="s">
        <v>74</v>
      </c>
      <c r="P164" t="s">
        <v>32</v>
      </c>
      <c r="Q164">
        <v>108</v>
      </c>
      <c r="R164" t="s">
        <v>49</v>
      </c>
      <c r="S164">
        <v>3.62</v>
      </c>
      <c r="T164">
        <v>2.64</v>
      </c>
      <c r="U164">
        <v>8.6999999999999993</v>
      </c>
      <c r="V164">
        <v>73</v>
      </c>
      <c r="W164">
        <v>4400</v>
      </c>
      <c r="X164">
        <v>26</v>
      </c>
      <c r="Y164">
        <v>31</v>
      </c>
      <c r="Z164">
        <v>7053</v>
      </c>
      <c r="AA164">
        <v>5838.5974425602362</v>
      </c>
    </row>
    <row r="165" spans="1:27" x14ac:dyDescent="0.15">
      <c r="A165">
        <v>164</v>
      </c>
      <c r="B165" t="s">
        <v>82</v>
      </c>
      <c r="C165" t="s">
        <v>50</v>
      </c>
      <c r="D165" t="s">
        <v>25</v>
      </c>
      <c r="E165" t="s">
        <v>44</v>
      </c>
      <c r="G165" t="s">
        <v>38</v>
      </c>
      <c r="H165" t="s">
        <v>39</v>
      </c>
      <c r="I165" t="s">
        <v>30</v>
      </c>
      <c r="J165">
        <v>93.7</v>
      </c>
      <c r="K165">
        <v>157.30000000000001</v>
      </c>
      <c r="L165">
        <v>63.8</v>
      </c>
      <c r="M165">
        <v>50.6</v>
      </c>
      <c r="N165">
        <v>2191</v>
      </c>
      <c r="O165" t="s">
        <v>40</v>
      </c>
      <c r="P165" t="s">
        <v>32</v>
      </c>
      <c r="Q165">
        <v>98</v>
      </c>
      <c r="R165" t="s">
        <v>33</v>
      </c>
      <c r="S165">
        <v>3.03</v>
      </c>
      <c r="T165">
        <v>3.39</v>
      </c>
      <c r="U165">
        <v>7.6</v>
      </c>
      <c r="V165">
        <v>102</v>
      </c>
      <c r="W165">
        <v>5500</v>
      </c>
      <c r="X165">
        <v>24</v>
      </c>
      <c r="Y165">
        <v>30</v>
      </c>
      <c r="Z165">
        <v>8558</v>
      </c>
      <c r="AA165">
        <v>7685.7624758791308</v>
      </c>
    </row>
    <row r="166" spans="1:27" x14ac:dyDescent="0.15">
      <c r="A166">
        <v>165</v>
      </c>
      <c r="B166" t="s">
        <v>82</v>
      </c>
      <c r="C166" t="s">
        <v>69</v>
      </c>
      <c r="D166" t="s">
        <v>25</v>
      </c>
      <c r="E166" t="s">
        <v>26</v>
      </c>
      <c r="F166" t="s">
        <v>27</v>
      </c>
      <c r="G166" t="s">
        <v>38</v>
      </c>
      <c r="H166" t="s">
        <v>39</v>
      </c>
      <c r="I166" t="s">
        <v>30</v>
      </c>
      <c r="J166">
        <v>94.5</v>
      </c>
      <c r="K166">
        <v>165.3</v>
      </c>
      <c r="L166">
        <v>63.8</v>
      </c>
      <c r="M166">
        <v>54.5</v>
      </c>
      <c r="N166">
        <v>1889</v>
      </c>
      <c r="O166" t="s">
        <v>40</v>
      </c>
      <c r="P166" t="s">
        <v>32</v>
      </c>
      <c r="Q166">
        <v>97</v>
      </c>
      <c r="R166" t="s">
        <v>49</v>
      </c>
      <c r="S166">
        <v>3.15</v>
      </c>
      <c r="T166">
        <v>3.29</v>
      </c>
      <c r="U166">
        <v>9.4</v>
      </c>
      <c r="V166">
        <v>69</v>
      </c>
      <c r="W166">
        <v>5200</v>
      </c>
      <c r="X166">
        <v>31</v>
      </c>
      <c r="Y166">
        <v>37</v>
      </c>
      <c r="Z166">
        <v>5499</v>
      </c>
      <c r="AA166">
        <v>6194.132882558134</v>
      </c>
    </row>
    <row r="167" spans="1:27" x14ac:dyDescent="0.15">
      <c r="A167">
        <v>166</v>
      </c>
      <c r="B167" t="s">
        <v>82</v>
      </c>
      <c r="C167" t="s">
        <v>45</v>
      </c>
      <c r="D167" t="s">
        <v>25</v>
      </c>
      <c r="E167" t="s">
        <v>26</v>
      </c>
      <c r="F167" t="s">
        <v>27</v>
      </c>
      <c r="G167" t="s">
        <v>38</v>
      </c>
      <c r="H167" t="s">
        <v>29</v>
      </c>
      <c r="I167" t="s">
        <v>30</v>
      </c>
      <c r="J167">
        <v>101.2</v>
      </c>
      <c r="K167">
        <v>176.8</v>
      </c>
      <c r="L167">
        <v>64.8</v>
      </c>
      <c r="M167">
        <v>54.3</v>
      </c>
      <c r="N167">
        <v>2710</v>
      </c>
      <c r="O167" t="s">
        <v>40</v>
      </c>
      <c r="P167" t="s">
        <v>36</v>
      </c>
      <c r="Q167">
        <v>164</v>
      </c>
      <c r="R167" t="s">
        <v>33</v>
      </c>
      <c r="S167">
        <v>3.31</v>
      </c>
      <c r="T167">
        <v>3.19</v>
      </c>
      <c r="U167">
        <v>9</v>
      </c>
      <c r="V167">
        <v>121</v>
      </c>
      <c r="W167">
        <v>4250</v>
      </c>
      <c r="X167">
        <v>21</v>
      </c>
      <c r="Y167">
        <v>28</v>
      </c>
      <c r="Z167">
        <v>20970</v>
      </c>
      <c r="AA167">
        <v>15621.826978859583</v>
      </c>
    </row>
    <row r="168" spans="1:27" x14ac:dyDescent="0.15">
      <c r="A168">
        <v>167</v>
      </c>
      <c r="B168" t="s">
        <v>82</v>
      </c>
      <c r="C168" t="s">
        <v>69</v>
      </c>
      <c r="D168" t="s">
        <v>25</v>
      </c>
      <c r="E168" t="s">
        <v>44</v>
      </c>
      <c r="F168" t="s">
        <v>27</v>
      </c>
      <c r="G168" t="s">
        <v>34</v>
      </c>
      <c r="H168" t="s">
        <v>29</v>
      </c>
      <c r="I168" t="s">
        <v>30</v>
      </c>
      <c r="J168">
        <v>91.3</v>
      </c>
      <c r="K168">
        <v>170.7</v>
      </c>
      <c r="L168">
        <v>67.900000000000006</v>
      </c>
      <c r="M168">
        <v>49.7</v>
      </c>
      <c r="N168">
        <v>3139</v>
      </c>
      <c r="O168" t="s">
        <v>35</v>
      </c>
      <c r="P168" t="s">
        <v>36</v>
      </c>
      <c r="Q168">
        <v>181</v>
      </c>
      <c r="R168" t="s">
        <v>33</v>
      </c>
      <c r="S168">
        <v>3.43</v>
      </c>
      <c r="T168">
        <v>3.27</v>
      </c>
      <c r="U168">
        <v>7.8</v>
      </c>
      <c r="V168">
        <v>200</v>
      </c>
      <c r="W168">
        <v>5200</v>
      </c>
      <c r="X168">
        <v>17</v>
      </c>
      <c r="Y168">
        <v>23</v>
      </c>
      <c r="Z168">
        <v>19699</v>
      </c>
      <c r="AA168">
        <v>21650.713326140914</v>
      </c>
    </row>
    <row r="169" spans="1:27" x14ac:dyDescent="0.15">
      <c r="A169">
        <v>168</v>
      </c>
      <c r="B169" t="s">
        <v>82</v>
      </c>
      <c r="C169" t="s">
        <v>50</v>
      </c>
      <c r="D169" t="s">
        <v>25</v>
      </c>
      <c r="E169" t="s">
        <v>26</v>
      </c>
      <c r="F169" t="s">
        <v>32</v>
      </c>
      <c r="G169" t="s">
        <v>38</v>
      </c>
      <c r="H169" t="s">
        <v>39</v>
      </c>
      <c r="I169" t="s">
        <v>30</v>
      </c>
      <c r="J169">
        <v>93.7</v>
      </c>
      <c r="K169">
        <v>157.30000000000001</v>
      </c>
      <c r="L169">
        <v>63.8</v>
      </c>
      <c r="M169">
        <v>50.6</v>
      </c>
      <c r="N169">
        <v>1989</v>
      </c>
      <c r="O169" t="s">
        <v>40</v>
      </c>
      <c r="P169" t="s">
        <v>32</v>
      </c>
      <c r="Q169">
        <v>90</v>
      </c>
      <c r="R169" t="s">
        <v>49</v>
      </c>
      <c r="S169">
        <v>2.97</v>
      </c>
      <c r="T169">
        <v>3.23</v>
      </c>
      <c r="U169">
        <v>9.4</v>
      </c>
      <c r="V169">
        <v>68</v>
      </c>
      <c r="W169">
        <v>5500</v>
      </c>
      <c r="X169">
        <v>31</v>
      </c>
      <c r="Y169">
        <v>38</v>
      </c>
      <c r="Z169">
        <v>6692</v>
      </c>
      <c r="AA169">
        <v>6410.0067567379519</v>
      </c>
    </row>
    <row r="170" spans="1:27" x14ac:dyDescent="0.15">
      <c r="A170">
        <v>169</v>
      </c>
      <c r="B170" t="s">
        <v>82</v>
      </c>
      <c r="C170" t="s">
        <v>63</v>
      </c>
      <c r="D170" t="s">
        <v>61</v>
      </c>
      <c r="E170" t="s">
        <v>44</v>
      </c>
      <c r="F170" t="s">
        <v>32</v>
      </c>
      <c r="G170" t="s">
        <v>38</v>
      </c>
      <c r="H170" t="s">
        <v>29</v>
      </c>
      <c r="I170" t="s">
        <v>30</v>
      </c>
      <c r="J170">
        <v>115.6</v>
      </c>
      <c r="K170">
        <v>202.6</v>
      </c>
      <c r="L170">
        <v>71.7</v>
      </c>
      <c r="M170">
        <v>56.3</v>
      </c>
      <c r="N170">
        <v>3770</v>
      </c>
      <c r="O170" t="s">
        <v>40</v>
      </c>
      <c r="P170" t="s">
        <v>42</v>
      </c>
      <c r="Q170">
        <v>183</v>
      </c>
      <c r="R170" t="s">
        <v>62</v>
      </c>
      <c r="S170">
        <v>3.58</v>
      </c>
      <c r="T170">
        <v>3.64</v>
      </c>
      <c r="U170">
        <v>21.5</v>
      </c>
      <c r="V170">
        <v>123</v>
      </c>
      <c r="W170">
        <v>4350</v>
      </c>
      <c r="X170">
        <v>22</v>
      </c>
      <c r="Y170">
        <v>25</v>
      </c>
      <c r="Z170">
        <v>31600</v>
      </c>
      <c r="AA170">
        <v>25657.991475161423</v>
      </c>
    </row>
    <row r="171" spans="1:27" x14ac:dyDescent="0.15">
      <c r="A171">
        <v>170</v>
      </c>
      <c r="B171" t="s">
        <v>82</v>
      </c>
      <c r="C171" t="s">
        <v>70</v>
      </c>
      <c r="D171" t="s">
        <v>25</v>
      </c>
      <c r="E171" t="s">
        <v>26</v>
      </c>
      <c r="F171" t="s">
        <v>32</v>
      </c>
      <c r="G171" t="s">
        <v>43</v>
      </c>
      <c r="H171" t="s">
        <v>29</v>
      </c>
      <c r="I171" t="s">
        <v>30</v>
      </c>
      <c r="J171">
        <v>114.2</v>
      </c>
      <c r="K171">
        <v>198.9</v>
      </c>
      <c r="L171">
        <v>68.400000000000006</v>
      </c>
      <c r="M171">
        <v>58.7</v>
      </c>
      <c r="N171">
        <v>3230</v>
      </c>
      <c r="O171" t="s">
        <v>47</v>
      </c>
      <c r="P171" t="s">
        <v>32</v>
      </c>
      <c r="Q171">
        <v>120</v>
      </c>
      <c r="R171" t="s">
        <v>33</v>
      </c>
      <c r="S171">
        <v>3.46</v>
      </c>
      <c r="T171">
        <v>3.19</v>
      </c>
      <c r="U171">
        <v>8.4</v>
      </c>
      <c r="V171">
        <v>97</v>
      </c>
      <c r="W171">
        <v>5000</v>
      </c>
      <c r="X171">
        <v>19</v>
      </c>
      <c r="Y171">
        <v>24</v>
      </c>
      <c r="Z171">
        <v>12440</v>
      </c>
      <c r="AA171">
        <v>16553.732382763046</v>
      </c>
    </row>
    <row r="172" spans="1:27" x14ac:dyDescent="0.15">
      <c r="A172">
        <v>171</v>
      </c>
      <c r="B172" t="s">
        <v>82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>
        <v>88.6</v>
      </c>
      <c r="K172">
        <v>168.8</v>
      </c>
      <c r="L172">
        <v>64.099999999999994</v>
      </c>
      <c r="M172">
        <v>48.8</v>
      </c>
      <c r="N172">
        <v>2548</v>
      </c>
      <c r="O172" t="s">
        <v>31</v>
      </c>
      <c r="P172" t="s">
        <v>32</v>
      </c>
      <c r="Q172">
        <v>130</v>
      </c>
      <c r="R172" t="s">
        <v>33</v>
      </c>
      <c r="S172">
        <v>3.47</v>
      </c>
      <c r="T172">
        <v>2.68</v>
      </c>
      <c r="U172">
        <v>9</v>
      </c>
      <c r="V172">
        <v>111</v>
      </c>
      <c r="W172">
        <v>5000</v>
      </c>
      <c r="X172">
        <v>21</v>
      </c>
      <c r="Y172">
        <v>27</v>
      </c>
      <c r="Z172">
        <v>13495</v>
      </c>
      <c r="AA172">
        <v>8640.5938156956436</v>
      </c>
    </row>
    <row r="173" spans="1:27" x14ac:dyDescent="0.15">
      <c r="A173">
        <v>172</v>
      </c>
      <c r="B173" t="s">
        <v>82</v>
      </c>
      <c r="C173" t="s">
        <v>52</v>
      </c>
      <c r="D173" t="s">
        <v>25</v>
      </c>
      <c r="E173" t="s">
        <v>26</v>
      </c>
      <c r="F173" t="s">
        <v>32</v>
      </c>
      <c r="G173" t="s">
        <v>38</v>
      </c>
      <c r="H173" t="s">
        <v>39</v>
      </c>
      <c r="I173" t="s">
        <v>30</v>
      </c>
      <c r="J173">
        <v>96.5</v>
      </c>
      <c r="K173">
        <v>163.4</v>
      </c>
      <c r="L173">
        <v>64</v>
      </c>
      <c r="M173">
        <v>54.5</v>
      </c>
      <c r="N173">
        <v>2010</v>
      </c>
      <c r="O173" t="s">
        <v>40</v>
      </c>
      <c r="P173" t="s">
        <v>32</v>
      </c>
      <c r="Q173">
        <v>92</v>
      </c>
      <c r="R173" t="s">
        <v>53</v>
      </c>
      <c r="S173">
        <v>2.91</v>
      </c>
      <c r="T173">
        <v>3.41</v>
      </c>
      <c r="U173">
        <v>9.1999999999999993</v>
      </c>
      <c r="V173">
        <v>76</v>
      </c>
      <c r="W173">
        <v>6000</v>
      </c>
      <c r="X173">
        <v>30</v>
      </c>
      <c r="Y173">
        <v>34</v>
      </c>
      <c r="Z173">
        <v>7295</v>
      </c>
      <c r="AA173">
        <v>7932.7546386774575</v>
      </c>
    </row>
    <row r="174" spans="1:27" x14ac:dyDescent="0.15">
      <c r="A174">
        <v>173</v>
      </c>
      <c r="B174" t="s">
        <v>82</v>
      </c>
      <c r="C174" t="s">
        <v>67</v>
      </c>
      <c r="D174" t="s">
        <v>25</v>
      </c>
      <c r="E174" t="s">
        <v>26</v>
      </c>
      <c r="F174" t="s">
        <v>32</v>
      </c>
      <c r="G174" t="s">
        <v>38</v>
      </c>
      <c r="H174" t="s">
        <v>39</v>
      </c>
      <c r="I174" t="s">
        <v>30</v>
      </c>
      <c r="J174">
        <v>96.3</v>
      </c>
      <c r="K174">
        <v>172.4</v>
      </c>
      <c r="L174">
        <v>65.400000000000006</v>
      </c>
      <c r="M174">
        <v>51.6</v>
      </c>
      <c r="N174">
        <v>2403</v>
      </c>
      <c r="O174" t="s">
        <v>40</v>
      </c>
      <c r="P174" t="s">
        <v>32</v>
      </c>
      <c r="Q174">
        <v>110</v>
      </c>
      <c r="R174" t="s">
        <v>68</v>
      </c>
      <c r="S174">
        <v>3.17</v>
      </c>
      <c r="T174">
        <v>3.46</v>
      </c>
      <c r="U174">
        <v>7.5</v>
      </c>
      <c r="V174">
        <v>116</v>
      </c>
      <c r="W174">
        <v>5500</v>
      </c>
      <c r="X174">
        <v>23</v>
      </c>
      <c r="Y174">
        <v>30</v>
      </c>
      <c r="Z174">
        <v>9279</v>
      </c>
      <c r="AA174">
        <v>10587.844795126279</v>
      </c>
    </row>
    <row r="175" spans="1:27" x14ac:dyDescent="0.15">
      <c r="A175">
        <v>174</v>
      </c>
      <c r="B175" t="s">
        <v>82</v>
      </c>
      <c r="C175" t="s">
        <v>72</v>
      </c>
      <c r="D175" t="s">
        <v>25</v>
      </c>
      <c r="E175" t="s">
        <v>26</v>
      </c>
      <c r="F175" t="s">
        <v>27</v>
      </c>
      <c r="G175" t="s">
        <v>64</v>
      </c>
      <c r="H175" t="s">
        <v>29</v>
      </c>
      <c r="I175" t="s">
        <v>73</v>
      </c>
      <c r="J175">
        <v>89.5</v>
      </c>
      <c r="K175">
        <v>168.9</v>
      </c>
      <c r="L175">
        <v>65</v>
      </c>
      <c r="M175">
        <v>51.6</v>
      </c>
      <c r="N175">
        <v>2756</v>
      </c>
      <c r="O175" t="s">
        <v>74</v>
      </c>
      <c r="P175" t="s">
        <v>36</v>
      </c>
      <c r="Q175">
        <v>194</v>
      </c>
      <c r="R175" t="s">
        <v>33</v>
      </c>
      <c r="S175">
        <v>3.74</v>
      </c>
      <c r="T175">
        <v>2.9</v>
      </c>
      <c r="U175">
        <v>9.5</v>
      </c>
      <c r="V175">
        <v>207</v>
      </c>
      <c r="W175">
        <v>5900</v>
      </c>
      <c r="X175">
        <v>17</v>
      </c>
      <c r="Y175">
        <v>25</v>
      </c>
      <c r="Z175">
        <v>34028</v>
      </c>
      <c r="AA175">
        <v>21828.650306222913</v>
      </c>
    </row>
    <row r="176" spans="1:27" x14ac:dyDescent="0.15">
      <c r="A176">
        <v>175</v>
      </c>
      <c r="B176" t="s">
        <v>82</v>
      </c>
      <c r="C176" t="s">
        <v>46</v>
      </c>
      <c r="D176" t="s">
        <v>25</v>
      </c>
      <c r="E176" t="s">
        <v>26</v>
      </c>
      <c r="F176" t="s">
        <v>27</v>
      </c>
      <c r="G176" t="s">
        <v>34</v>
      </c>
      <c r="H176" t="s">
        <v>39</v>
      </c>
      <c r="I176" t="s">
        <v>30</v>
      </c>
      <c r="J176">
        <v>94.5</v>
      </c>
      <c r="K176">
        <v>155.9</v>
      </c>
      <c r="L176">
        <v>63.6</v>
      </c>
      <c r="M176">
        <v>52</v>
      </c>
      <c r="N176">
        <v>1874</v>
      </c>
      <c r="O176" t="s">
        <v>40</v>
      </c>
      <c r="P176" t="s">
        <v>32</v>
      </c>
      <c r="Q176">
        <v>90</v>
      </c>
      <c r="R176" t="s">
        <v>49</v>
      </c>
      <c r="S176">
        <v>3.03</v>
      </c>
      <c r="T176">
        <v>3.11</v>
      </c>
      <c r="U176">
        <v>9.6</v>
      </c>
      <c r="V176">
        <v>70</v>
      </c>
      <c r="W176">
        <v>5400</v>
      </c>
      <c r="X176">
        <v>38</v>
      </c>
      <c r="Y176">
        <v>43</v>
      </c>
      <c r="Z176">
        <v>6295</v>
      </c>
      <c r="AA176">
        <v>6740.8154968752651</v>
      </c>
    </row>
    <row r="177" spans="1:27" x14ac:dyDescent="0.15">
      <c r="A177">
        <v>176</v>
      </c>
      <c r="B177" t="s">
        <v>82</v>
      </c>
      <c r="C177" t="s">
        <v>79</v>
      </c>
      <c r="D177" t="s">
        <v>61</v>
      </c>
      <c r="E177" t="s">
        <v>44</v>
      </c>
      <c r="F177" t="s">
        <v>32</v>
      </c>
      <c r="G177" t="s">
        <v>38</v>
      </c>
      <c r="H177" t="s">
        <v>39</v>
      </c>
      <c r="I177" t="s">
        <v>30</v>
      </c>
      <c r="J177">
        <v>97.3</v>
      </c>
      <c r="K177">
        <v>171.7</v>
      </c>
      <c r="L177">
        <v>65.5</v>
      </c>
      <c r="M177">
        <v>55.7</v>
      </c>
      <c r="N177">
        <v>2319</v>
      </c>
      <c r="O177" t="s">
        <v>40</v>
      </c>
      <c r="P177" t="s">
        <v>32</v>
      </c>
      <c r="Q177">
        <v>97</v>
      </c>
      <c r="R177" t="s">
        <v>62</v>
      </c>
      <c r="S177">
        <v>3.01</v>
      </c>
      <c r="T177">
        <v>3.4</v>
      </c>
      <c r="U177">
        <v>23</v>
      </c>
      <c r="V177">
        <v>68</v>
      </c>
      <c r="W177">
        <v>4500</v>
      </c>
      <c r="X177">
        <v>37</v>
      </c>
      <c r="Y177">
        <v>42</v>
      </c>
      <c r="Z177">
        <v>9495</v>
      </c>
      <c r="AA177">
        <v>8486.5337521076253</v>
      </c>
    </row>
    <row r="178" spans="1:27" x14ac:dyDescent="0.15">
      <c r="A178">
        <v>177</v>
      </c>
      <c r="B178" t="s">
        <v>82</v>
      </c>
      <c r="C178" t="s">
        <v>72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73</v>
      </c>
      <c r="J178">
        <v>89.5</v>
      </c>
      <c r="K178">
        <v>168.9</v>
      </c>
      <c r="L178">
        <v>65</v>
      </c>
      <c r="M178">
        <v>51.6</v>
      </c>
      <c r="N178">
        <v>2800</v>
      </c>
      <c r="O178" t="s">
        <v>74</v>
      </c>
      <c r="P178" t="s">
        <v>36</v>
      </c>
      <c r="Q178">
        <v>194</v>
      </c>
      <c r="R178" t="s">
        <v>33</v>
      </c>
      <c r="S178">
        <v>3.74</v>
      </c>
      <c r="T178">
        <v>2.9</v>
      </c>
      <c r="U178">
        <v>9.5</v>
      </c>
      <c r="V178">
        <v>207</v>
      </c>
      <c r="W178">
        <v>5900</v>
      </c>
      <c r="X178">
        <v>17</v>
      </c>
      <c r="Y178">
        <v>25</v>
      </c>
      <c r="Z178">
        <v>37028</v>
      </c>
      <c r="AA178">
        <v>21934.105938432098</v>
      </c>
    </row>
    <row r="179" spans="1:27" x14ac:dyDescent="0.15">
      <c r="A179">
        <v>178</v>
      </c>
      <c r="B179" t="s">
        <v>82</v>
      </c>
      <c r="C179" t="s">
        <v>77</v>
      </c>
      <c r="D179" t="s">
        <v>25</v>
      </c>
      <c r="E179" t="s">
        <v>26</v>
      </c>
      <c r="F179" t="s">
        <v>32</v>
      </c>
      <c r="G179" t="s">
        <v>43</v>
      </c>
      <c r="H179" t="s">
        <v>39</v>
      </c>
      <c r="I179" t="s">
        <v>30</v>
      </c>
      <c r="J179">
        <v>97</v>
      </c>
      <c r="K179">
        <v>173.5</v>
      </c>
      <c r="L179">
        <v>65.400000000000006</v>
      </c>
      <c r="M179">
        <v>53</v>
      </c>
      <c r="N179">
        <v>2455</v>
      </c>
      <c r="O179" t="s">
        <v>74</v>
      </c>
      <c r="P179" t="s">
        <v>32</v>
      </c>
      <c r="Q179">
        <v>108</v>
      </c>
      <c r="R179" t="s">
        <v>33</v>
      </c>
      <c r="S179">
        <v>3.62</v>
      </c>
      <c r="T179">
        <v>2.64</v>
      </c>
      <c r="U179">
        <v>9</v>
      </c>
      <c r="V179">
        <v>94</v>
      </c>
      <c r="W179">
        <v>5200</v>
      </c>
      <c r="X179">
        <v>25</v>
      </c>
      <c r="Y179">
        <v>31</v>
      </c>
      <c r="Z179">
        <v>10198</v>
      </c>
      <c r="AA179">
        <v>9573.7038379738187</v>
      </c>
    </row>
    <row r="180" spans="1:27" x14ac:dyDescent="0.15">
      <c r="A180">
        <v>179</v>
      </c>
      <c r="B180" t="s">
        <v>82</v>
      </c>
      <c r="C180" t="s">
        <v>45</v>
      </c>
      <c r="D180" t="s">
        <v>25</v>
      </c>
      <c r="E180" t="s">
        <v>26</v>
      </c>
      <c r="F180" t="s">
        <v>27</v>
      </c>
      <c r="G180" t="s">
        <v>38</v>
      </c>
      <c r="H180" t="s">
        <v>29</v>
      </c>
      <c r="I180" t="s">
        <v>30</v>
      </c>
      <c r="J180">
        <v>101.2</v>
      </c>
      <c r="K180">
        <v>176.8</v>
      </c>
      <c r="L180">
        <v>64.8</v>
      </c>
      <c r="M180">
        <v>54.3</v>
      </c>
      <c r="N180">
        <v>2395</v>
      </c>
      <c r="O180" t="s">
        <v>40</v>
      </c>
      <c r="P180" t="s">
        <v>32</v>
      </c>
      <c r="Q180">
        <v>108</v>
      </c>
      <c r="R180" t="s">
        <v>33</v>
      </c>
      <c r="S180">
        <v>3.5</v>
      </c>
      <c r="T180">
        <v>2.8</v>
      </c>
      <c r="U180">
        <v>8.8000000000000007</v>
      </c>
      <c r="V180">
        <v>101</v>
      </c>
      <c r="W180">
        <v>5800</v>
      </c>
      <c r="X180">
        <v>23</v>
      </c>
      <c r="Y180">
        <v>29</v>
      </c>
      <c r="Z180">
        <v>16430</v>
      </c>
      <c r="AA180">
        <v>10988.782131005759</v>
      </c>
    </row>
    <row r="181" spans="1:27" x14ac:dyDescent="0.15">
      <c r="A181">
        <v>180</v>
      </c>
      <c r="B181" t="s">
        <v>82</v>
      </c>
      <c r="C181" t="s">
        <v>52</v>
      </c>
      <c r="D181" t="s">
        <v>25</v>
      </c>
      <c r="E181" t="s">
        <v>26</v>
      </c>
      <c r="F181" t="s">
        <v>27</v>
      </c>
      <c r="G181" t="s">
        <v>34</v>
      </c>
      <c r="H181" t="s">
        <v>39</v>
      </c>
      <c r="I181" t="s">
        <v>30</v>
      </c>
      <c r="J181">
        <v>96.5</v>
      </c>
      <c r="K181">
        <v>167.5</v>
      </c>
      <c r="L181">
        <v>65.2</v>
      </c>
      <c r="M181">
        <v>53.3</v>
      </c>
      <c r="N181">
        <v>2289</v>
      </c>
      <c r="O181" t="s">
        <v>40</v>
      </c>
      <c r="P181" t="s">
        <v>32</v>
      </c>
      <c r="Q181">
        <v>110</v>
      </c>
      <c r="R181" t="s">
        <v>53</v>
      </c>
      <c r="S181">
        <v>3.15</v>
      </c>
      <c r="T181">
        <v>3.58</v>
      </c>
      <c r="U181">
        <v>9</v>
      </c>
      <c r="V181">
        <v>86</v>
      </c>
      <c r="W181">
        <v>5800</v>
      </c>
      <c r="X181">
        <v>27</v>
      </c>
      <c r="Y181">
        <v>33</v>
      </c>
      <c r="Z181">
        <v>9095</v>
      </c>
      <c r="AA181">
        <v>10493.705131782597</v>
      </c>
    </row>
    <row r="182" spans="1:27" x14ac:dyDescent="0.15">
      <c r="A182">
        <v>181</v>
      </c>
      <c r="B182" t="s">
        <v>82</v>
      </c>
      <c r="C182" t="s">
        <v>77</v>
      </c>
      <c r="D182" t="s">
        <v>25</v>
      </c>
      <c r="E182" t="s">
        <v>26</v>
      </c>
      <c r="F182" t="s">
        <v>32</v>
      </c>
      <c r="G182" t="s">
        <v>38</v>
      </c>
      <c r="H182" t="s">
        <v>41</v>
      </c>
      <c r="I182" t="s">
        <v>30</v>
      </c>
      <c r="J182">
        <v>97</v>
      </c>
      <c r="K182">
        <v>172</v>
      </c>
      <c r="L182">
        <v>65.400000000000006</v>
      </c>
      <c r="M182">
        <v>54.3</v>
      </c>
      <c r="N182">
        <v>2385</v>
      </c>
      <c r="O182" t="s">
        <v>74</v>
      </c>
      <c r="P182" t="s">
        <v>32</v>
      </c>
      <c r="Q182">
        <v>108</v>
      </c>
      <c r="R182" t="s">
        <v>49</v>
      </c>
      <c r="S182">
        <v>3.62</v>
      </c>
      <c r="T182">
        <v>2.64</v>
      </c>
      <c r="U182">
        <v>9</v>
      </c>
      <c r="V182">
        <v>82</v>
      </c>
      <c r="W182">
        <v>4800</v>
      </c>
      <c r="X182">
        <v>24</v>
      </c>
      <c r="Y182">
        <v>25</v>
      </c>
      <c r="Z182">
        <v>9233</v>
      </c>
      <c r="AA182">
        <v>7227.6985085509004</v>
      </c>
    </row>
    <row r="183" spans="1:27" x14ac:dyDescent="0.15">
      <c r="A183">
        <v>182</v>
      </c>
      <c r="B183" t="s">
        <v>82</v>
      </c>
      <c r="C183" t="s">
        <v>78</v>
      </c>
      <c r="D183" t="s">
        <v>25</v>
      </c>
      <c r="E183" t="s">
        <v>26</v>
      </c>
      <c r="F183" t="s">
        <v>32</v>
      </c>
      <c r="G183" t="s">
        <v>38</v>
      </c>
      <c r="H183" t="s">
        <v>39</v>
      </c>
      <c r="I183" t="s">
        <v>30</v>
      </c>
      <c r="J183">
        <v>95.7</v>
      </c>
      <c r="K183">
        <v>166.3</v>
      </c>
      <c r="L183">
        <v>64.400000000000006</v>
      </c>
      <c r="M183">
        <v>52.8</v>
      </c>
      <c r="N183">
        <v>2140</v>
      </c>
      <c r="O183" t="s">
        <v>40</v>
      </c>
      <c r="P183" t="s">
        <v>32</v>
      </c>
      <c r="Q183">
        <v>98</v>
      </c>
      <c r="R183" t="s">
        <v>49</v>
      </c>
      <c r="S183">
        <v>3.19</v>
      </c>
      <c r="T183">
        <v>3.03</v>
      </c>
      <c r="U183">
        <v>9</v>
      </c>
      <c r="V183">
        <v>70</v>
      </c>
      <c r="W183">
        <v>4800</v>
      </c>
      <c r="X183">
        <v>28</v>
      </c>
      <c r="Y183">
        <v>34</v>
      </c>
      <c r="Z183">
        <v>9258</v>
      </c>
      <c r="AA183">
        <v>6369.9594010663777</v>
      </c>
    </row>
    <row r="184" spans="1:27" x14ac:dyDescent="0.15">
      <c r="A184">
        <v>183</v>
      </c>
      <c r="B184" t="s">
        <v>82</v>
      </c>
      <c r="C184" t="s">
        <v>75</v>
      </c>
      <c r="D184" t="s">
        <v>25</v>
      </c>
      <c r="E184" t="s">
        <v>26</v>
      </c>
      <c r="F184" t="s">
        <v>32</v>
      </c>
      <c r="G184" t="s">
        <v>43</v>
      </c>
      <c r="H184" t="s">
        <v>39</v>
      </c>
      <c r="I184" t="s">
        <v>30</v>
      </c>
      <c r="J184">
        <v>96.1</v>
      </c>
      <c r="K184">
        <v>181.5</v>
      </c>
      <c r="L184">
        <v>66.5</v>
      </c>
      <c r="M184">
        <v>55.2</v>
      </c>
      <c r="N184">
        <v>2579</v>
      </c>
      <c r="O184" t="s">
        <v>40</v>
      </c>
      <c r="P184" t="s">
        <v>32</v>
      </c>
      <c r="Q184">
        <v>132</v>
      </c>
      <c r="R184" t="s">
        <v>33</v>
      </c>
      <c r="S184">
        <v>3.46</v>
      </c>
      <c r="T184">
        <v>3.9</v>
      </c>
      <c r="U184">
        <v>8.6999999999999993</v>
      </c>
      <c r="X184">
        <v>23</v>
      </c>
      <c r="Y184">
        <v>31</v>
      </c>
      <c r="Z184">
        <v>9295</v>
      </c>
      <c r="AA184">
        <v>49.93886047162232</v>
      </c>
    </row>
    <row r="185" spans="1:27" x14ac:dyDescent="0.15">
      <c r="A185">
        <v>184</v>
      </c>
      <c r="B185" t="s">
        <v>82</v>
      </c>
      <c r="C185" t="s">
        <v>78</v>
      </c>
      <c r="D185" t="s">
        <v>25</v>
      </c>
      <c r="E185" t="s">
        <v>26</v>
      </c>
      <c r="F185" t="s">
        <v>27</v>
      </c>
      <c r="G185" t="s">
        <v>34</v>
      </c>
      <c r="H185" t="s">
        <v>29</v>
      </c>
      <c r="I185" t="s">
        <v>30</v>
      </c>
      <c r="J185">
        <v>98.4</v>
      </c>
      <c r="K185">
        <v>176.2</v>
      </c>
      <c r="L185">
        <v>65.599999999999994</v>
      </c>
      <c r="M185">
        <v>52</v>
      </c>
      <c r="N185">
        <v>2551</v>
      </c>
      <c r="O185" t="s">
        <v>40</v>
      </c>
      <c r="P185" t="s">
        <v>32</v>
      </c>
      <c r="Q185">
        <v>146</v>
      </c>
      <c r="R185" t="s">
        <v>33</v>
      </c>
      <c r="S185">
        <v>3.62</v>
      </c>
      <c r="T185">
        <v>3.5</v>
      </c>
      <c r="U185">
        <v>9.3000000000000007</v>
      </c>
      <c r="V185">
        <v>116</v>
      </c>
      <c r="W185">
        <v>4800</v>
      </c>
      <c r="X185">
        <v>24</v>
      </c>
      <c r="Y185">
        <v>30</v>
      </c>
      <c r="Z185">
        <v>9989</v>
      </c>
      <c r="AA185">
        <v>12978.305688294622</v>
      </c>
    </row>
    <row r="186" spans="1:27" x14ac:dyDescent="0.15">
      <c r="A186">
        <v>185</v>
      </c>
      <c r="B186" t="s">
        <v>82</v>
      </c>
      <c r="C186" t="s">
        <v>52</v>
      </c>
      <c r="D186" t="s">
        <v>25</v>
      </c>
      <c r="E186" t="s">
        <v>26</v>
      </c>
      <c r="F186" t="s">
        <v>32</v>
      </c>
      <c r="G186" t="s">
        <v>43</v>
      </c>
      <c r="H186" t="s">
        <v>39</v>
      </c>
      <c r="I186" t="s">
        <v>30</v>
      </c>
      <c r="J186">
        <v>96.5</v>
      </c>
      <c r="K186">
        <v>157.1</v>
      </c>
      <c r="L186">
        <v>63.9</v>
      </c>
      <c r="M186">
        <v>58.3</v>
      </c>
      <c r="N186">
        <v>2024</v>
      </c>
      <c r="O186" t="s">
        <v>40</v>
      </c>
      <c r="P186" t="s">
        <v>32</v>
      </c>
      <c r="Q186">
        <v>92</v>
      </c>
      <c r="R186" t="s">
        <v>53</v>
      </c>
      <c r="S186">
        <v>2.92</v>
      </c>
      <c r="T186">
        <v>3.41</v>
      </c>
      <c r="U186">
        <v>9.1999999999999993</v>
      </c>
      <c r="V186">
        <v>76</v>
      </c>
      <c r="W186">
        <v>6000</v>
      </c>
      <c r="X186">
        <v>30</v>
      </c>
      <c r="Y186">
        <v>34</v>
      </c>
      <c r="Z186">
        <v>7295</v>
      </c>
      <c r="AA186">
        <v>9289.2621433304212</v>
      </c>
    </row>
    <row r="187" spans="1:27" x14ac:dyDescent="0.15">
      <c r="A187">
        <v>186</v>
      </c>
      <c r="B187" t="s">
        <v>82</v>
      </c>
      <c r="C187" t="s">
        <v>70</v>
      </c>
      <c r="D187" t="s">
        <v>61</v>
      </c>
      <c r="E187" t="s">
        <v>44</v>
      </c>
      <c r="F187" t="s">
        <v>32</v>
      </c>
      <c r="G187" t="s">
        <v>38</v>
      </c>
      <c r="H187" t="s">
        <v>29</v>
      </c>
      <c r="I187" t="s">
        <v>30</v>
      </c>
      <c r="J187">
        <v>107.9</v>
      </c>
      <c r="K187">
        <v>186.7</v>
      </c>
      <c r="L187">
        <v>68.400000000000006</v>
      </c>
      <c r="M187">
        <v>56.7</v>
      </c>
      <c r="N187">
        <v>3252</v>
      </c>
      <c r="O187" t="s">
        <v>47</v>
      </c>
      <c r="P187" t="s">
        <v>32</v>
      </c>
      <c r="Q187">
        <v>152</v>
      </c>
      <c r="R187" t="s">
        <v>62</v>
      </c>
      <c r="S187">
        <v>3.7</v>
      </c>
      <c r="T187">
        <v>3.52</v>
      </c>
      <c r="U187">
        <v>21</v>
      </c>
      <c r="V187">
        <v>95</v>
      </c>
      <c r="W187">
        <v>4150</v>
      </c>
      <c r="X187">
        <v>28</v>
      </c>
      <c r="Y187">
        <v>33</v>
      </c>
      <c r="Z187">
        <v>16900</v>
      </c>
      <c r="AA187">
        <v>18151.790235749464</v>
      </c>
    </row>
    <row r="188" spans="1:27" x14ac:dyDescent="0.15">
      <c r="A188">
        <v>187</v>
      </c>
      <c r="B188" t="s">
        <v>82</v>
      </c>
      <c r="C188" t="s">
        <v>72</v>
      </c>
      <c r="D188" t="s">
        <v>25</v>
      </c>
      <c r="E188" t="s">
        <v>26</v>
      </c>
      <c r="F188" t="s">
        <v>27</v>
      </c>
      <c r="G188" t="s">
        <v>64</v>
      </c>
      <c r="H188" t="s">
        <v>29</v>
      </c>
      <c r="I188" t="s">
        <v>73</v>
      </c>
      <c r="J188">
        <v>89.5</v>
      </c>
      <c r="K188">
        <v>168.9</v>
      </c>
      <c r="L188">
        <v>65</v>
      </c>
      <c r="M188">
        <v>51.6</v>
      </c>
      <c r="N188">
        <v>2756</v>
      </c>
      <c r="O188" t="s">
        <v>74</v>
      </c>
      <c r="P188" t="s">
        <v>36</v>
      </c>
      <c r="Q188">
        <v>194</v>
      </c>
      <c r="R188" t="s">
        <v>33</v>
      </c>
      <c r="S188">
        <v>3.74</v>
      </c>
      <c r="T188">
        <v>2.9</v>
      </c>
      <c r="U188">
        <v>9.5</v>
      </c>
      <c r="V188">
        <v>207</v>
      </c>
      <c r="W188">
        <v>5900</v>
      </c>
      <c r="X188">
        <v>17</v>
      </c>
      <c r="Y188">
        <v>25</v>
      </c>
      <c r="Z188">
        <v>32528</v>
      </c>
      <c r="AA188">
        <v>21828.650306222913</v>
      </c>
    </row>
    <row r="189" spans="1:27" x14ac:dyDescent="0.15">
      <c r="A189">
        <v>188</v>
      </c>
      <c r="B189" t="s">
        <v>82</v>
      </c>
      <c r="C189" t="s">
        <v>58</v>
      </c>
      <c r="D189" t="s">
        <v>25</v>
      </c>
      <c r="E189" t="s">
        <v>26</v>
      </c>
      <c r="F189" t="s">
        <v>32</v>
      </c>
      <c r="G189" t="s">
        <v>38</v>
      </c>
      <c r="H189" t="s">
        <v>39</v>
      </c>
      <c r="I189" t="s">
        <v>30</v>
      </c>
      <c r="J189">
        <v>98.8</v>
      </c>
      <c r="K189">
        <v>177.8</v>
      </c>
      <c r="L189">
        <v>66.5</v>
      </c>
      <c r="M189">
        <v>55.5</v>
      </c>
      <c r="N189">
        <v>2410</v>
      </c>
      <c r="O189" t="s">
        <v>40</v>
      </c>
      <c r="P189" t="s">
        <v>32</v>
      </c>
      <c r="Q189">
        <v>122</v>
      </c>
      <c r="R189" t="s">
        <v>49</v>
      </c>
      <c r="S189">
        <v>3.39</v>
      </c>
      <c r="T189">
        <v>3.39</v>
      </c>
      <c r="U189">
        <v>8.6</v>
      </c>
      <c r="V189">
        <v>84</v>
      </c>
      <c r="W189">
        <v>4800</v>
      </c>
      <c r="X189">
        <v>26</v>
      </c>
      <c r="Y189">
        <v>32</v>
      </c>
      <c r="Z189">
        <v>10245</v>
      </c>
      <c r="AA189">
        <v>11098.01304292309</v>
      </c>
    </row>
    <row r="190" spans="1:27" x14ac:dyDescent="0.15">
      <c r="A190">
        <v>189</v>
      </c>
      <c r="B190" t="s">
        <v>82</v>
      </c>
      <c r="C190" t="s">
        <v>50</v>
      </c>
      <c r="D190" t="s">
        <v>25</v>
      </c>
      <c r="E190" t="s">
        <v>44</v>
      </c>
      <c r="F190" t="s">
        <v>27</v>
      </c>
      <c r="G190" t="s">
        <v>34</v>
      </c>
      <c r="H190" t="s">
        <v>39</v>
      </c>
      <c r="I190" t="s">
        <v>30</v>
      </c>
      <c r="J190">
        <v>95.9</v>
      </c>
      <c r="K190">
        <v>173.2</v>
      </c>
      <c r="L190">
        <v>66.3</v>
      </c>
      <c r="M190">
        <v>50.2</v>
      </c>
      <c r="N190">
        <v>2811</v>
      </c>
      <c r="O190" t="s">
        <v>40</v>
      </c>
      <c r="P190" t="s">
        <v>32</v>
      </c>
      <c r="Q190">
        <v>156</v>
      </c>
      <c r="R190" t="s">
        <v>51</v>
      </c>
      <c r="S190">
        <v>3.6</v>
      </c>
      <c r="T190">
        <v>3.9</v>
      </c>
      <c r="U190">
        <v>7</v>
      </c>
      <c r="V190">
        <v>145</v>
      </c>
      <c r="W190">
        <v>5000</v>
      </c>
      <c r="X190">
        <v>19</v>
      </c>
      <c r="Y190">
        <v>24</v>
      </c>
      <c r="Z190">
        <v>12964</v>
      </c>
      <c r="AA190">
        <v>14694.626019719339</v>
      </c>
    </row>
    <row r="191" spans="1:27" x14ac:dyDescent="0.15">
      <c r="A191">
        <v>190</v>
      </c>
      <c r="B191" t="s">
        <v>82</v>
      </c>
      <c r="C191" t="s">
        <v>77</v>
      </c>
      <c r="D191" t="s">
        <v>25</v>
      </c>
      <c r="E191" t="s">
        <v>44</v>
      </c>
      <c r="F191" t="s">
        <v>32</v>
      </c>
      <c r="G191" t="s">
        <v>38</v>
      </c>
      <c r="H191" t="s">
        <v>41</v>
      </c>
      <c r="I191" t="s">
        <v>30</v>
      </c>
      <c r="J191">
        <v>97</v>
      </c>
      <c r="K191">
        <v>172</v>
      </c>
      <c r="L191">
        <v>65.400000000000006</v>
      </c>
      <c r="M191">
        <v>54.3</v>
      </c>
      <c r="N191">
        <v>2510</v>
      </c>
      <c r="O191" t="s">
        <v>74</v>
      </c>
      <c r="P191" t="s">
        <v>32</v>
      </c>
      <c r="Q191">
        <v>108</v>
      </c>
      <c r="R191" t="s">
        <v>33</v>
      </c>
      <c r="S191">
        <v>3.62</v>
      </c>
      <c r="T191">
        <v>2.64</v>
      </c>
      <c r="U191">
        <v>7.7</v>
      </c>
      <c r="V191">
        <v>111</v>
      </c>
      <c r="W191">
        <v>4800</v>
      </c>
      <c r="X191">
        <v>24</v>
      </c>
      <c r="Y191">
        <v>29</v>
      </c>
      <c r="Z191">
        <v>11259</v>
      </c>
      <c r="AA191">
        <v>9702.9476714360026</v>
      </c>
    </row>
    <row r="192" spans="1:27" x14ac:dyDescent="0.15">
      <c r="A192">
        <v>191</v>
      </c>
      <c r="B192" t="s">
        <v>82</v>
      </c>
      <c r="C192" t="s">
        <v>78</v>
      </c>
      <c r="D192" t="s">
        <v>25</v>
      </c>
      <c r="E192" t="s">
        <v>26</v>
      </c>
      <c r="F192" t="s">
        <v>27</v>
      </c>
      <c r="G192" t="s">
        <v>64</v>
      </c>
      <c r="H192" t="s">
        <v>29</v>
      </c>
      <c r="I192" t="s">
        <v>30</v>
      </c>
      <c r="J192">
        <v>98.4</v>
      </c>
      <c r="K192">
        <v>176.2</v>
      </c>
      <c r="L192">
        <v>65.599999999999994</v>
      </c>
      <c r="M192">
        <v>52</v>
      </c>
      <c r="N192">
        <v>2679</v>
      </c>
      <c r="O192" t="s">
        <v>40</v>
      </c>
      <c r="P192" t="s">
        <v>32</v>
      </c>
      <c r="Q192">
        <v>146</v>
      </c>
      <c r="R192" t="s">
        <v>33</v>
      </c>
      <c r="S192">
        <v>3.62</v>
      </c>
      <c r="T192">
        <v>3.5</v>
      </c>
      <c r="U192">
        <v>9.3000000000000007</v>
      </c>
      <c r="V192">
        <v>116</v>
      </c>
      <c r="W192">
        <v>4800</v>
      </c>
      <c r="X192">
        <v>24</v>
      </c>
      <c r="Y192">
        <v>30</v>
      </c>
      <c r="Z192">
        <v>11199</v>
      </c>
      <c r="AA192">
        <v>13285.085709266794</v>
      </c>
    </row>
    <row r="193" spans="1:27" x14ac:dyDescent="0.15">
      <c r="A193">
        <v>192</v>
      </c>
      <c r="B193" t="s">
        <v>82</v>
      </c>
      <c r="C193" t="s">
        <v>77</v>
      </c>
      <c r="D193" t="s">
        <v>25</v>
      </c>
      <c r="E193" t="s">
        <v>44</v>
      </c>
      <c r="F193" t="s">
        <v>32</v>
      </c>
      <c r="G193" t="s">
        <v>43</v>
      </c>
      <c r="H193" t="s">
        <v>41</v>
      </c>
      <c r="I193" t="s">
        <v>30</v>
      </c>
      <c r="J193">
        <v>96.9</v>
      </c>
      <c r="K193">
        <v>173.6</v>
      </c>
      <c r="L193">
        <v>65.400000000000006</v>
      </c>
      <c r="M193">
        <v>54.9</v>
      </c>
      <c r="N193">
        <v>2650</v>
      </c>
      <c r="O193" t="s">
        <v>74</v>
      </c>
      <c r="P193" t="s">
        <v>32</v>
      </c>
      <c r="Q193">
        <v>108</v>
      </c>
      <c r="R193" t="s">
        <v>33</v>
      </c>
      <c r="S193">
        <v>3.62</v>
      </c>
      <c r="T193">
        <v>2.64</v>
      </c>
      <c r="U193">
        <v>7.7</v>
      </c>
      <c r="V193">
        <v>111</v>
      </c>
      <c r="W193">
        <v>4800</v>
      </c>
      <c r="X193">
        <v>23</v>
      </c>
      <c r="Y193">
        <v>23</v>
      </c>
      <c r="Z193">
        <v>11694</v>
      </c>
      <c r="AA193">
        <v>8526.1139183638224</v>
      </c>
    </row>
    <row r="194" spans="1:27" x14ac:dyDescent="0.15">
      <c r="A194">
        <v>193</v>
      </c>
      <c r="B194" t="s">
        <v>82</v>
      </c>
      <c r="C194" t="s">
        <v>45</v>
      </c>
      <c r="D194" t="s">
        <v>25</v>
      </c>
      <c r="E194" t="s">
        <v>26</v>
      </c>
      <c r="F194" t="s">
        <v>32</v>
      </c>
      <c r="G194" t="s">
        <v>38</v>
      </c>
      <c r="H194" t="s">
        <v>29</v>
      </c>
      <c r="I194" t="s">
        <v>30</v>
      </c>
      <c r="J194">
        <v>103.5</v>
      </c>
      <c r="K194">
        <v>189</v>
      </c>
      <c r="L194">
        <v>66.900000000000006</v>
      </c>
      <c r="M194">
        <v>55.7</v>
      </c>
      <c r="N194">
        <v>3055</v>
      </c>
      <c r="O194" t="s">
        <v>40</v>
      </c>
      <c r="P194" t="s">
        <v>36</v>
      </c>
      <c r="Q194">
        <v>164</v>
      </c>
      <c r="R194" t="s">
        <v>33</v>
      </c>
      <c r="S194">
        <v>3.31</v>
      </c>
      <c r="T194">
        <v>3.19</v>
      </c>
      <c r="U194">
        <v>9</v>
      </c>
      <c r="V194">
        <v>121</v>
      </c>
      <c r="W194">
        <v>4250</v>
      </c>
      <c r="X194">
        <v>20</v>
      </c>
      <c r="Y194">
        <v>25</v>
      </c>
      <c r="Z194">
        <v>24565</v>
      </c>
      <c r="AA194">
        <v>17212.270851798217</v>
      </c>
    </row>
    <row r="195" spans="1:27" x14ac:dyDescent="0.15">
      <c r="A195">
        <v>194</v>
      </c>
      <c r="B195" t="s">
        <v>82</v>
      </c>
      <c r="C195" t="s">
        <v>78</v>
      </c>
      <c r="D195" t="s">
        <v>25</v>
      </c>
      <c r="E195" t="s">
        <v>26</v>
      </c>
      <c r="F195" t="s">
        <v>27</v>
      </c>
      <c r="G195" t="s">
        <v>38</v>
      </c>
      <c r="H195" t="s">
        <v>29</v>
      </c>
      <c r="I195" t="s">
        <v>30</v>
      </c>
      <c r="J195">
        <v>94.5</v>
      </c>
      <c r="K195">
        <v>168.7</v>
      </c>
      <c r="L195">
        <v>64</v>
      </c>
      <c r="M195">
        <v>52.6</v>
      </c>
      <c r="N195">
        <v>2169</v>
      </c>
      <c r="O195" t="s">
        <v>40</v>
      </c>
      <c r="P195" t="s">
        <v>32</v>
      </c>
      <c r="Q195">
        <v>98</v>
      </c>
      <c r="R195" t="s">
        <v>49</v>
      </c>
      <c r="S195">
        <v>3.19</v>
      </c>
      <c r="T195">
        <v>3.03</v>
      </c>
      <c r="U195">
        <v>9</v>
      </c>
      <c r="V195">
        <v>70</v>
      </c>
      <c r="W195">
        <v>4800</v>
      </c>
      <c r="X195">
        <v>29</v>
      </c>
      <c r="Y195">
        <v>34</v>
      </c>
      <c r="Z195">
        <v>8058</v>
      </c>
      <c r="AA195">
        <v>5434.7411006168822</v>
      </c>
    </row>
    <row r="196" spans="1:27" x14ac:dyDescent="0.15">
      <c r="A196">
        <v>195</v>
      </c>
      <c r="B196" t="s">
        <v>82</v>
      </c>
      <c r="C196" t="s">
        <v>63</v>
      </c>
      <c r="D196" t="s">
        <v>61</v>
      </c>
      <c r="E196" t="s">
        <v>44</v>
      </c>
      <c r="F196" t="s">
        <v>27</v>
      </c>
      <c r="G196" t="s">
        <v>64</v>
      </c>
      <c r="H196" t="s">
        <v>29</v>
      </c>
      <c r="I196" t="s">
        <v>30</v>
      </c>
      <c r="J196">
        <v>106.7</v>
      </c>
      <c r="K196">
        <v>187.5</v>
      </c>
      <c r="L196">
        <v>70.3</v>
      </c>
      <c r="M196">
        <v>54.9</v>
      </c>
      <c r="N196">
        <v>3495</v>
      </c>
      <c r="O196" t="s">
        <v>40</v>
      </c>
      <c r="P196" t="s">
        <v>42</v>
      </c>
      <c r="Q196">
        <v>183</v>
      </c>
      <c r="R196" t="s">
        <v>62</v>
      </c>
      <c r="S196">
        <v>3.58</v>
      </c>
      <c r="T196">
        <v>3.64</v>
      </c>
      <c r="U196">
        <v>21.5</v>
      </c>
      <c r="V196">
        <v>123</v>
      </c>
      <c r="W196">
        <v>4350</v>
      </c>
      <c r="X196">
        <v>22</v>
      </c>
      <c r="Y196">
        <v>25</v>
      </c>
      <c r="Z196">
        <v>28176</v>
      </c>
      <c r="AA196">
        <v>22896.222726504151</v>
      </c>
    </row>
    <row r="197" spans="1:27" x14ac:dyDescent="0.15">
      <c r="A197">
        <v>196</v>
      </c>
      <c r="B197" t="s">
        <v>82</v>
      </c>
      <c r="C197" t="s">
        <v>79</v>
      </c>
      <c r="D197" t="s">
        <v>61</v>
      </c>
      <c r="E197" t="s">
        <v>44</v>
      </c>
      <c r="F197" t="s">
        <v>32</v>
      </c>
      <c r="G197" t="s">
        <v>38</v>
      </c>
      <c r="H197" t="s">
        <v>39</v>
      </c>
      <c r="I197" t="s">
        <v>30</v>
      </c>
      <c r="J197">
        <v>100.4</v>
      </c>
      <c r="K197">
        <v>180.2</v>
      </c>
      <c r="L197">
        <v>66.900000000000006</v>
      </c>
      <c r="M197">
        <v>55.1</v>
      </c>
      <c r="N197">
        <v>2579</v>
      </c>
      <c r="O197" t="s">
        <v>40</v>
      </c>
      <c r="P197" t="s">
        <v>32</v>
      </c>
      <c r="Q197">
        <v>97</v>
      </c>
      <c r="R197" t="s">
        <v>62</v>
      </c>
      <c r="S197">
        <v>3.01</v>
      </c>
      <c r="T197">
        <v>3.4</v>
      </c>
      <c r="U197">
        <v>23</v>
      </c>
      <c r="V197">
        <v>68</v>
      </c>
      <c r="W197">
        <v>4500</v>
      </c>
      <c r="X197">
        <v>33</v>
      </c>
      <c r="Y197">
        <v>38</v>
      </c>
      <c r="Z197">
        <v>13845</v>
      </c>
      <c r="AA197">
        <v>9591.5214751321018</v>
      </c>
    </row>
    <row r="198" spans="1:27" x14ac:dyDescent="0.15">
      <c r="A198">
        <v>197</v>
      </c>
      <c r="B198" t="s">
        <v>82</v>
      </c>
      <c r="C198" t="s">
        <v>45</v>
      </c>
      <c r="D198" t="s">
        <v>25</v>
      </c>
      <c r="E198" t="s">
        <v>26</v>
      </c>
      <c r="F198" t="s">
        <v>32</v>
      </c>
      <c r="G198" t="s">
        <v>38</v>
      </c>
      <c r="H198" t="s">
        <v>29</v>
      </c>
      <c r="I198" t="s">
        <v>30</v>
      </c>
      <c r="J198">
        <v>101.2</v>
      </c>
      <c r="K198">
        <v>176.8</v>
      </c>
      <c r="L198">
        <v>64.8</v>
      </c>
      <c r="M198">
        <v>54.3</v>
      </c>
      <c r="N198">
        <v>2395</v>
      </c>
      <c r="O198" t="s">
        <v>40</v>
      </c>
      <c r="P198" t="s">
        <v>32</v>
      </c>
      <c r="Q198">
        <v>108</v>
      </c>
      <c r="R198" t="s">
        <v>33</v>
      </c>
      <c r="S198">
        <v>3.5</v>
      </c>
      <c r="T198">
        <v>2.8</v>
      </c>
      <c r="U198">
        <v>8.8000000000000007</v>
      </c>
      <c r="V198">
        <v>101</v>
      </c>
      <c r="W198">
        <v>5800</v>
      </c>
      <c r="X198">
        <v>23</v>
      </c>
      <c r="Y198">
        <v>29</v>
      </c>
      <c r="Z198">
        <v>16925</v>
      </c>
      <c r="AA198">
        <v>10988.782131005759</v>
      </c>
    </row>
    <row r="199" spans="1:27" x14ac:dyDescent="0.15">
      <c r="A199">
        <v>198</v>
      </c>
      <c r="B199" t="s">
        <v>82</v>
      </c>
      <c r="C199" t="s">
        <v>78</v>
      </c>
      <c r="D199" t="s">
        <v>25</v>
      </c>
      <c r="E199" t="s">
        <v>26</v>
      </c>
      <c r="F199" t="s">
        <v>32</v>
      </c>
      <c r="G199" t="s">
        <v>34</v>
      </c>
      <c r="H199" t="s">
        <v>39</v>
      </c>
      <c r="I199" t="s">
        <v>30</v>
      </c>
      <c r="J199">
        <v>102.4</v>
      </c>
      <c r="K199">
        <v>175.6</v>
      </c>
      <c r="L199">
        <v>66.5</v>
      </c>
      <c r="M199">
        <v>53.9</v>
      </c>
      <c r="N199">
        <v>2414</v>
      </c>
      <c r="O199" t="s">
        <v>40</v>
      </c>
      <c r="P199" t="s">
        <v>32</v>
      </c>
      <c r="Q199">
        <v>122</v>
      </c>
      <c r="R199" t="s">
        <v>33</v>
      </c>
      <c r="S199">
        <v>3.31</v>
      </c>
      <c r="T199">
        <v>3.54</v>
      </c>
      <c r="U199">
        <v>8.6999999999999993</v>
      </c>
      <c r="V199">
        <v>92</v>
      </c>
      <c r="W199">
        <v>4200</v>
      </c>
      <c r="X199">
        <v>27</v>
      </c>
      <c r="Y199">
        <v>32</v>
      </c>
      <c r="Z199">
        <v>9988</v>
      </c>
      <c r="AA199">
        <v>10875.066248990317</v>
      </c>
    </row>
    <row r="200" spans="1:27" x14ac:dyDescent="0.15">
      <c r="A200">
        <v>199</v>
      </c>
      <c r="B200" t="s">
        <v>82</v>
      </c>
      <c r="C200" t="s">
        <v>78</v>
      </c>
      <c r="D200" t="s">
        <v>61</v>
      </c>
      <c r="E200" t="s">
        <v>44</v>
      </c>
      <c r="F200" t="s">
        <v>32</v>
      </c>
      <c r="G200" t="s">
        <v>38</v>
      </c>
      <c r="H200" t="s">
        <v>39</v>
      </c>
      <c r="I200" t="s">
        <v>30</v>
      </c>
      <c r="J200">
        <v>102.4</v>
      </c>
      <c r="K200">
        <v>175.6</v>
      </c>
      <c r="L200">
        <v>66.5</v>
      </c>
      <c r="M200">
        <v>54.9</v>
      </c>
      <c r="N200">
        <v>2480</v>
      </c>
      <c r="O200" t="s">
        <v>40</v>
      </c>
      <c r="P200" t="s">
        <v>32</v>
      </c>
      <c r="Q200">
        <v>110</v>
      </c>
      <c r="R200" t="s">
        <v>62</v>
      </c>
      <c r="S200">
        <v>3.27</v>
      </c>
      <c r="T200">
        <v>3.35</v>
      </c>
      <c r="U200">
        <v>22.5</v>
      </c>
      <c r="V200">
        <v>73</v>
      </c>
      <c r="W200">
        <v>4500</v>
      </c>
      <c r="X200">
        <v>30</v>
      </c>
      <c r="Y200">
        <v>33</v>
      </c>
      <c r="Z200">
        <v>10698</v>
      </c>
      <c r="AA200">
        <v>10112.769407051845</v>
      </c>
    </row>
    <row r="201" spans="1:27" x14ac:dyDescent="0.15">
      <c r="A201">
        <v>200</v>
      </c>
      <c r="B201" t="s">
        <v>82</v>
      </c>
      <c r="C201" t="s">
        <v>78</v>
      </c>
      <c r="D201" t="s">
        <v>25</v>
      </c>
      <c r="E201" t="s">
        <v>26</v>
      </c>
      <c r="F201" t="s">
        <v>32</v>
      </c>
      <c r="G201" t="s">
        <v>38</v>
      </c>
      <c r="H201" t="s">
        <v>39</v>
      </c>
      <c r="I201" t="s">
        <v>30</v>
      </c>
      <c r="J201">
        <v>102.4</v>
      </c>
      <c r="K201">
        <v>175.6</v>
      </c>
      <c r="L201">
        <v>66.5</v>
      </c>
      <c r="M201">
        <v>54.9</v>
      </c>
      <c r="N201">
        <v>2326</v>
      </c>
      <c r="O201" t="s">
        <v>40</v>
      </c>
      <c r="P201" t="s">
        <v>32</v>
      </c>
      <c r="Q201">
        <v>122</v>
      </c>
      <c r="R201" t="s">
        <v>33</v>
      </c>
      <c r="S201">
        <v>3.31</v>
      </c>
      <c r="T201">
        <v>3.54</v>
      </c>
      <c r="U201">
        <v>8.6999999999999993</v>
      </c>
      <c r="V201">
        <v>92</v>
      </c>
      <c r="W201">
        <v>4200</v>
      </c>
      <c r="X201">
        <v>29</v>
      </c>
      <c r="Y201">
        <v>34</v>
      </c>
      <c r="Z201">
        <v>8948</v>
      </c>
      <c r="AA201">
        <v>11111.101974955465</v>
      </c>
    </row>
    <row r="202" spans="1:27" x14ac:dyDescent="0.15">
      <c r="A202">
        <v>201</v>
      </c>
      <c r="B202" t="s">
        <v>82</v>
      </c>
      <c r="C202" t="s">
        <v>78</v>
      </c>
      <c r="D202" t="s">
        <v>25</v>
      </c>
      <c r="E202" t="s">
        <v>26</v>
      </c>
      <c r="F202" t="s">
        <v>27</v>
      </c>
      <c r="G202" t="s">
        <v>34</v>
      </c>
      <c r="H202" t="s">
        <v>29</v>
      </c>
      <c r="I202" t="s">
        <v>30</v>
      </c>
      <c r="J202">
        <v>102.9</v>
      </c>
      <c r="K202">
        <v>183.5</v>
      </c>
      <c r="L202">
        <v>67.7</v>
      </c>
      <c r="M202">
        <v>52</v>
      </c>
      <c r="N202">
        <v>2976</v>
      </c>
      <c r="O202" t="s">
        <v>31</v>
      </c>
      <c r="P202" t="s">
        <v>36</v>
      </c>
      <c r="Q202">
        <v>171</v>
      </c>
      <c r="R202" t="s">
        <v>33</v>
      </c>
      <c r="S202">
        <v>3.27</v>
      </c>
      <c r="T202">
        <v>3.35</v>
      </c>
      <c r="U202">
        <v>9.3000000000000007</v>
      </c>
      <c r="V202">
        <v>161</v>
      </c>
      <c r="W202">
        <v>5200</v>
      </c>
      <c r="X202">
        <v>20</v>
      </c>
      <c r="Y202">
        <v>24</v>
      </c>
      <c r="Z202">
        <v>16558</v>
      </c>
      <c r="AA202">
        <v>20602.628618849969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6DD-F81B-2D4A-8029-6C6107456756}">
  <dimension ref="A1:AB62"/>
  <sheetViews>
    <sheetView topLeftCell="P1" workbookViewId="0">
      <selection activeCell="AB2" sqref="AB2"/>
    </sheetView>
  </sheetViews>
  <sheetFormatPr baseColWidth="10" defaultRowHeight="13" x14ac:dyDescent="0.15"/>
  <cols>
    <col min="2" max="2" width="11.5" customWidth="1"/>
    <col min="5" max="5" width="11.6640625" customWidth="1"/>
    <col min="6" max="6" width="14.1640625" customWidth="1"/>
    <col min="7" max="7" width="12" customWidth="1"/>
    <col min="8" max="8" width="14" customWidth="1"/>
    <col min="9" max="9" width="16" customWidth="1"/>
    <col min="10" max="10" width="12.83203125" customWidth="1"/>
    <col min="14" max="15" width="13" customWidth="1"/>
    <col min="16" max="16" width="17.1640625" customWidth="1"/>
    <col min="17" max="17" width="12.83203125" customWidth="1"/>
    <col min="18" max="18" width="13" customWidth="1"/>
    <col min="21" max="21" width="18.33203125" customWidth="1"/>
    <col min="22" max="22" width="13.1640625" customWidth="1"/>
    <col min="23" max="23" width="11.1640625" customWidth="1"/>
    <col min="25" max="25" width="14.33203125" customWidth="1"/>
    <col min="27" max="27" width="11.6640625" customWidth="1"/>
  </cols>
  <sheetData>
    <row r="1" spans="1:28" x14ac:dyDescent="0.15">
      <c r="A1" t="s">
        <v>87</v>
      </c>
      <c r="B1" t="s">
        <v>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84</v>
      </c>
      <c r="AB1" t="s">
        <v>109</v>
      </c>
    </row>
    <row r="2" spans="1:28" x14ac:dyDescent="0.15">
      <c r="A2" s="4">
        <v>141</v>
      </c>
      <c r="B2" s="5" t="s">
        <v>82</v>
      </c>
      <c r="C2" s="5" t="s">
        <v>67</v>
      </c>
      <c r="D2" s="5" t="s">
        <v>25</v>
      </c>
      <c r="E2" s="5" t="s">
        <v>26</v>
      </c>
      <c r="F2" s="5" t="s">
        <v>27</v>
      </c>
      <c r="G2" s="5" t="s">
        <v>34</v>
      </c>
      <c r="H2" s="5" t="s">
        <v>39</v>
      </c>
      <c r="I2" s="5" t="s">
        <v>30</v>
      </c>
      <c r="J2" s="5">
        <v>96.3</v>
      </c>
      <c r="K2" s="5">
        <v>173</v>
      </c>
      <c r="L2" s="5">
        <v>65.400000000000006</v>
      </c>
      <c r="M2" s="5">
        <v>49.4</v>
      </c>
      <c r="N2" s="5">
        <v>2328</v>
      </c>
      <c r="O2" s="5" t="s">
        <v>40</v>
      </c>
      <c r="P2" s="5" t="s">
        <v>32</v>
      </c>
      <c r="Q2" s="5">
        <v>122</v>
      </c>
      <c r="R2" s="5" t="s">
        <v>49</v>
      </c>
      <c r="S2" s="5">
        <v>3.35</v>
      </c>
      <c r="T2" s="5">
        <v>3.46</v>
      </c>
      <c r="U2" s="5">
        <v>8.5</v>
      </c>
      <c r="V2" s="5">
        <v>88</v>
      </c>
      <c r="W2" s="5">
        <v>5000</v>
      </c>
      <c r="X2" s="5">
        <v>25</v>
      </c>
      <c r="Y2" s="5">
        <v>32</v>
      </c>
      <c r="Z2" s="5">
        <v>8499</v>
      </c>
      <c r="AA2" s="6">
        <v>9146.6742300000005</v>
      </c>
      <c r="AB2" s="13">
        <f>ABS(test[[#This Row],[price]]-test[[#This Row],[prediction]])</f>
        <v>647.67423000000053</v>
      </c>
    </row>
    <row r="3" spans="1:28" x14ac:dyDescent="0.15">
      <c r="A3" s="7">
        <v>142</v>
      </c>
      <c r="B3" s="8" t="s">
        <v>82</v>
      </c>
      <c r="C3" s="8" t="s">
        <v>80</v>
      </c>
      <c r="D3" s="8" t="s">
        <v>25</v>
      </c>
      <c r="E3" s="8" t="s">
        <v>44</v>
      </c>
      <c r="F3" s="8" t="s">
        <v>32</v>
      </c>
      <c r="G3" s="8" t="s">
        <v>38</v>
      </c>
      <c r="H3" s="8" t="s">
        <v>29</v>
      </c>
      <c r="I3" s="8" t="s">
        <v>30</v>
      </c>
      <c r="J3" s="8">
        <v>109.1</v>
      </c>
      <c r="K3" s="8">
        <v>188.8</v>
      </c>
      <c r="L3" s="8">
        <v>68.8</v>
      </c>
      <c r="M3" s="8">
        <v>55.5</v>
      </c>
      <c r="N3" s="8">
        <v>3049</v>
      </c>
      <c r="O3" s="8" t="s">
        <v>40</v>
      </c>
      <c r="P3" s="8" t="s">
        <v>32</v>
      </c>
      <c r="Q3" s="8">
        <v>141</v>
      </c>
      <c r="R3" s="8" t="s">
        <v>33</v>
      </c>
      <c r="S3" s="8">
        <v>3.78</v>
      </c>
      <c r="T3" s="8">
        <v>3.15</v>
      </c>
      <c r="U3" s="8">
        <v>8.6999999999999993</v>
      </c>
      <c r="V3" s="8">
        <v>160</v>
      </c>
      <c r="W3" s="8">
        <v>5300</v>
      </c>
      <c r="X3" s="8">
        <v>19</v>
      </c>
      <c r="Y3" s="8">
        <v>25</v>
      </c>
      <c r="Z3" s="8">
        <v>19045</v>
      </c>
      <c r="AA3" s="9">
        <v>20287.971600000001</v>
      </c>
      <c r="AB3" s="5">
        <f>ABS(test[[#This Row],[price]]-test[[#This Row],[prediction]])</f>
        <v>1242.9716000000008</v>
      </c>
    </row>
    <row r="4" spans="1:28" x14ac:dyDescent="0.15">
      <c r="A4" s="4">
        <v>143</v>
      </c>
      <c r="B4" s="5" t="s">
        <v>82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>
        <v>88.6</v>
      </c>
      <c r="K4" s="5">
        <v>168.8</v>
      </c>
      <c r="L4" s="5">
        <v>64.099999999999994</v>
      </c>
      <c r="M4" s="5">
        <v>48.8</v>
      </c>
      <c r="N4" s="5">
        <v>2548</v>
      </c>
      <c r="O4" s="5" t="s">
        <v>31</v>
      </c>
      <c r="P4" s="5" t="s">
        <v>32</v>
      </c>
      <c r="Q4" s="5">
        <v>130</v>
      </c>
      <c r="R4" s="5" t="s">
        <v>33</v>
      </c>
      <c r="S4" s="5">
        <v>3.47</v>
      </c>
      <c r="T4" s="5">
        <v>2.68</v>
      </c>
      <c r="U4" s="5">
        <v>9</v>
      </c>
      <c r="V4" s="5">
        <v>111</v>
      </c>
      <c r="W4" s="5">
        <v>5000</v>
      </c>
      <c r="X4" s="5">
        <v>21</v>
      </c>
      <c r="Y4" s="5">
        <v>27</v>
      </c>
      <c r="Z4" s="5">
        <v>16500</v>
      </c>
      <c r="AA4" s="6">
        <v>8640.5938200000001</v>
      </c>
      <c r="AB4" s="5">
        <f>ABS(test[[#This Row],[price]]-test[[#This Row],[prediction]])</f>
        <v>7859.4061799999999</v>
      </c>
    </row>
    <row r="5" spans="1:28" x14ac:dyDescent="0.15">
      <c r="A5" s="7">
        <v>144</v>
      </c>
      <c r="B5" s="8" t="s">
        <v>82</v>
      </c>
      <c r="C5" s="8" t="s">
        <v>79</v>
      </c>
      <c r="D5" s="8" t="s">
        <v>25</v>
      </c>
      <c r="E5" s="8" t="s">
        <v>26</v>
      </c>
      <c r="F5" s="8" t="s">
        <v>32</v>
      </c>
      <c r="G5" s="8" t="s">
        <v>38</v>
      </c>
      <c r="H5" s="8" t="s">
        <v>39</v>
      </c>
      <c r="I5" s="8" t="s">
        <v>30</v>
      </c>
      <c r="J5" s="8">
        <v>97.3</v>
      </c>
      <c r="K5" s="8">
        <v>171.7</v>
      </c>
      <c r="L5" s="8">
        <v>65.5</v>
      </c>
      <c r="M5" s="8">
        <v>55.7</v>
      </c>
      <c r="N5" s="8">
        <v>2275</v>
      </c>
      <c r="O5" s="8" t="s">
        <v>40</v>
      </c>
      <c r="P5" s="8" t="s">
        <v>32</v>
      </c>
      <c r="Q5" s="8">
        <v>109</v>
      </c>
      <c r="R5" s="8" t="s">
        <v>33</v>
      </c>
      <c r="S5" s="8">
        <v>3.19</v>
      </c>
      <c r="T5" s="8">
        <v>3.4</v>
      </c>
      <c r="U5" s="8">
        <v>9</v>
      </c>
      <c r="V5" s="8">
        <v>85</v>
      </c>
      <c r="W5" s="8">
        <v>5250</v>
      </c>
      <c r="X5" s="8">
        <v>27</v>
      </c>
      <c r="Y5" s="8">
        <v>34</v>
      </c>
      <c r="Z5" s="8">
        <v>8495</v>
      </c>
      <c r="AA5" s="9">
        <v>10380.897000000001</v>
      </c>
      <c r="AB5" s="5">
        <f>ABS(test[[#This Row],[price]]-test[[#This Row],[prediction]])</f>
        <v>1885.8970000000008</v>
      </c>
    </row>
    <row r="6" spans="1:28" x14ac:dyDescent="0.15">
      <c r="A6" s="4">
        <v>145</v>
      </c>
      <c r="B6" s="5" t="s">
        <v>82</v>
      </c>
      <c r="C6" s="5" t="s">
        <v>78</v>
      </c>
      <c r="D6" s="5" t="s">
        <v>25</v>
      </c>
      <c r="E6" s="5" t="s">
        <v>26</v>
      </c>
      <c r="F6" s="5" t="s">
        <v>27</v>
      </c>
      <c r="G6" s="5" t="s">
        <v>34</v>
      </c>
      <c r="H6" s="5" t="s">
        <v>39</v>
      </c>
      <c r="I6" s="5" t="s">
        <v>30</v>
      </c>
      <c r="J6" s="5">
        <v>95.7</v>
      </c>
      <c r="K6" s="5">
        <v>158.69999999999999</v>
      </c>
      <c r="L6" s="5">
        <v>63.6</v>
      </c>
      <c r="M6" s="5">
        <v>54.5</v>
      </c>
      <c r="N6" s="5">
        <v>2040</v>
      </c>
      <c r="O6" s="5" t="s">
        <v>40</v>
      </c>
      <c r="P6" s="5" t="s">
        <v>32</v>
      </c>
      <c r="Q6" s="5">
        <v>92</v>
      </c>
      <c r="R6" s="5" t="s">
        <v>49</v>
      </c>
      <c r="S6" s="5">
        <v>3.05</v>
      </c>
      <c r="T6" s="5">
        <v>3.03</v>
      </c>
      <c r="U6" s="5">
        <v>9</v>
      </c>
      <c r="V6" s="5">
        <v>62</v>
      </c>
      <c r="W6" s="5">
        <v>4800</v>
      </c>
      <c r="X6" s="5">
        <v>31</v>
      </c>
      <c r="Y6" s="5">
        <v>38</v>
      </c>
      <c r="Z6" s="5">
        <v>6338</v>
      </c>
      <c r="AA6" s="6">
        <v>6454.9462700000004</v>
      </c>
      <c r="AB6" s="5">
        <f>ABS(test[[#This Row],[price]]-test[[#This Row],[prediction]])</f>
        <v>116.94627000000037</v>
      </c>
    </row>
    <row r="7" spans="1:28" x14ac:dyDescent="0.15">
      <c r="A7" s="7">
        <v>146</v>
      </c>
      <c r="B7" s="8" t="s">
        <v>82</v>
      </c>
      <c r="C7" s="8" t="s">
        <v>58</v>
      </c>
      <c r="D7" s="8" t="s">
        <v>25</v>
      </c>
      <c r="E7" s="8" t="s">
        <v>26</v>
      </c>
      <c r="F7" s="8" t="s">
        <v>27</v>
      </c>
      <c r="G7" s="8" t="s">
        <v>34</v>
      </c>
      <c r="H7" s="8" t="s">
        <v>29</v>
      </c>
      <c r="I7" s="8" t="s">
        <v>30</v>
      </c>
      <c r="J7" s="8">
        <v>95.3</v>
      </c>
      <c r="K7" s="8">
        <v>169</v>
      </c>
      <c r="L7" s="8">
        <v>65.7</v>
      </c>
      <c r="M7" s="8">
        <v>49.6</v>
      </c>
      <c r="N7" s="8">
        <v>2380</v>
      </c>
      <c r="O7" s="8" t="s">
        <v>59</v>
      </c>
      <c r="P7" s="8" t="s">
        <v>27</v>
      </c>
      <c r="Q7" s="8">
        <v>70</v>
      </c>
      <c r="R7" s="8" t="s">
        <v>60</v>
      </c>
      <c r="S7" s="8"/>
      <c r="T7" s="8"/>
      <c r="U7" s="8">
        <v>9.4</v>
      </c>
      <c r="V7" s="8">
        <v>101</v>
      </c>
      <c r="W7" s="8">
        <v>6000</v>
      </c>
      <c r="X7" s="8">
        <v>17</v>
      </c>
      <c r="Y7" s="8">
        <v>23</v>
      </c>
      <c r="Z7" s="8">
        <v>11845</v>
      </c>
      <c r="AA7" s="9">
        <v>13546.6651</v>
      </c>
      <c r="AB7" s="5">
        <f>ABS(test[[#This Row],[price]]-test[[#This Row],[prediction]])</f>
        <v>1701.6651000000002</v>
      </c>
    </row>
    <row r="8" spans="1:28" x14ac:dyDescent="0.15">
      <c r="A8" s="4">
        <v>147</v>
      </c>
      <c r="B8" s="5" t="s">
        <v>82</v>
      </c>
      <c r="C8" s="5" t="s">
        <v>45</v>
      </c>
      <c r="D8" s="5" t="s">
        <v>25</v>
      </c>
      <c r="E8" s="5" t="s">
        <v>26</v>
      </c>
      <c r="F8" s="5" t="s">
        <v>32</v>
      </c>
      <c r="G8" s="5" t="s">
        <v>38</v>
      </c>
      <c r="H8" s="5" t="s">
        <v>29</v>
      </c>
      <c r="I8" s="5" t="s">
        <v>30</v>
      </c>
      <c r="J8" s="5">
        <v>101.2</v>
      </c>
      <c r="K8" s="5">
        <v>176.8</v>
      </c>
      <c r="L8" s="5">
        <v>64.8</v>
      </c>
      <c r="M8" s="5">
        <v>54.3</v>
      </c>
      <c r="N8" s="5">
        <v>2765</v>
      </c>
      <c r="O8" s="5" t="s">
        <v>40</v>
      </c>
      <c r="P8" s="5" t="s">
        <v>36</v>
      </c>
      <c r="Q8" s="5">
        <v>164</v>
      </c>
      <c r="R8" s="5" t="s">
        <v>33</v>
      </c>
      <c r="S8" s="5">
        <v>3.31</v>
      </c>
      <c r="T8" s="5">
        <v>3.19</v>
      </c>
      <c r="U8" s="5">
        <v>9</v>
      </c>
      <c r="V8" s="5">
        <v>121</v>
      </c>
      <c r="W8" s="5">
        <v>4250</v>
      </c>
      <c r="X8" s="5">
        <v>21</v>
      </c>
      <c r="Y8" s="5">
        <v>28</v>
      </c>
      <c r="Z8" s="5">
        <v>21105</v>
      </c>
      <c r="AA8" s="6">
        <v>15753.646500000001</v>
      </c>
      <c r="AB8" s="5">
        <f>ABS(test[[#This Row],[price]]-test[[#This Row],[prediction]])</f>
        <v>5351.3534999999993</v>
      </c>
    </row>
    <row r="9" spans="1:28" x14ac:dyDescent="0.15">
      <c r="A9" s="7">
        <v>148</v>
      </c>
      <c r="B9" s="8" t="s">
        <v>82</v>
      </c>
      <c r="C9" s="8" t="s">
        <v>50</v>
      </c>
      <c r="D9" s="8" t="s">
        <v>25</v>
      </c>
      <c r="E9" s="8" t="s">
        <v>26</v>
      </c>
      <c r="F9" s="8" t="s">
        <v>32</v>
      </c>
      <c r="G9" s="8" t="s">
        <v>34</v>
      </c>
      <c r="H9" s="8" t="s">
        <v>39</v>
      </c>
      <c r="I9" s="8" t="s">
        <v>30</v>
      </c>
      <c r="J9" s="8">
        <v>93.7</v>
      </c>
      <c r="K9" s="8">
        <v>157.30000000000001</v>
      </c>
      <c r="L9" s="8">
        <v>63.8</v>
      </c>
      <c r="M9" s="8">
        <v>50.6</v>
      </c>
      <c r="N9" s="8">
        <v>1967</v>
      </c>
      <c r="O9" s="8" t="s">
        <v>40</v>
      </c>
      <c r="P9" s="8" t="s">
        <v>32</v>
      </c>
      <c r="Q9" s="8">
        <v>90</v>
      </c>
      <c r="R9" s="8" t="s">
        <v>49</v>
      </c>
      <c r="S9" s="8">
        <v>2.97</v>
      </c>
      <c r="T9" s="8">
        <v>3.23</v>
      </c>
      <c r="U9" s="8">
        <v>9.4</v>
      </c>
      <c r="V9" s="8">
        <v>68</v>
      </c>
      <c r="W9" s="8">
        <v>5500</v>
      </c>
      <c r="X9" s="8">
        <v>31</v>
      </c>
      <c r="Y9" s="8">
        <v>38</v>
      </c>
      <c r="Z9" s="8">
        <v>6229</v>
      </c>
      <c r="AA9" s="9">
        <v>6357.2789400000001</v>
      </c>
      <c r="AB9" s="5">
        <f>ABS(test[[#This Row],[price]]-test[[#This Row],[prediction]])</f>
        <v>128.27894000000015</v>
      </c>
    </row>
    <row r="10" spans="1:28" x14ac:dyDescent="0.15">
      <c r="A10" s="4">
        <v>149</v>
      </c>
      <c r="B10" s="5" t="s">
        <v>82</v>
      </c>
      <c r="C10" s="5" t="s">
        <v>52</v>
      </c>
      <c r="D10" s="5" t="s">
        <v>25</v>
      </c>
      <c r="E10" s="5" t="s">
        <v>26</v>
      </c>
      <c r="F10" s="5" t="s">
        <v>32</v>
      </c>
      <c r="G10" s="5" t="s">
        <v>38</v>
      </c>
      <c r="H10" s="5" t="s">
        <v>39</v>
      </c>
      <c r="I10" s="5" t="s">
        <v>30</v>
      </c>
      <c r="J10" s="5">
        <v>96.5</v>
      </c>
      <c r="K10" s="5">
        <v>175.4</v>
      </c>
      <c r="L10" s="5">
        <v>65.2</v>
      </c>
      <c r="M10" s="5">
        <v>54.1</v>
      </c>
      <c r="N10" s="5">
        <v>2465</v>
      </c>
      <c r="O10" s="5" t="s">
        <v>40</v>
      </c>
      <c r="P10" s="5" t="s">
        <v>32</v>
      </c>
      <c r="Q10" s="5">
        <v>110</v>
      </c>
      <c r="R10" s="5" t="s">
        <v>33</v>
      </c>
      <c r="S10" s="5">
        <v>3.15</v>
      </c>
      <c r="T10" s="5">
        <v>3.58</v>
      </c>
      <c r="U10" s="5">
        <v>9</v>
      </c>
      <c r="V10" s="5">
        <v>101</v>
      </c>
      <c r="W10" s="5">
        <v>5800</v>
      </c>
      <c r="X10" s="5">
        <v>24</v>
      </c>
      <c r="Y10" s="5">
        <v>28</v>
      </c>
      <c r="Z10" s="5">
        <v>12945</v>
      </c>
      <c r="AA10" s="6">
        <v>10100.4251</v>
      </c>
      <c r="AB10" s="5">
        <f>ABS(test[[#This Row],[price]]-test[[#This Row],[prediction]])</f>
        <v>2844.5748999999996</v>
      </c>
    </row>
    <row r="11" spans="1:28" x14ac:dyDescent="0.15">
      <c r="A11" s="7">
        <v>150</v>
      </c>
      <c r="B11" s="8" t="s">
        <v>82</v>
      </c>
      <c r="C11" s="8" t="s">
        <v>78</v>
      </c>
      <c r="D11" s="8" t="s">
        <v>61</v>
      </c>
      <c r="E11" s="8" t="s">
        <v>26</v>
      </c>
      <c r="F11" s="8" t="s">
        <v>32</v>
      </c>
      <c r="G11" s="8" t="s">
        <v>34</v>
      </c>
      <c r="H11" s="8" t="s">
        <v>39</v>
      </c>
      <c r="I11" s="8" t="s">
        <v>30</v>
      </c>
      <c r="J11" s="8">
        <v>95.7</v>
      </c>
      <c r="K11" s="8">
        <v>166.3</v>
      </c>
      <c r="L11" s="8">
        <v>64.400000000000006</v>
      </c>
      <c r="M11" s="8">
        <v>52.8</v>
      </c>
      <c r="N11" s="8">
        <v>2275</v>
      </c>
      <c r="O11" s="8" t="s">
        <v>40</v>
      </c>
      <c r="P11" s="8" t="s">
        <v>32</v>
      </c>
      <c r="Q11" s="8">
        <v>110</v>
      </c>
      <c r="R11" s="8" t="s">
        <v>62</v>
      </c>
      <c r="S11" s="8">
        <v>3.27</v>
      </c>
      <c r="T11" s="8">
        <v>3.35</v>
      </c>
      <c r="U11" s="8">
        <v>22.5</v>
      </c>
      <c r="V11" s="8">
        <v>56</v>
      </c>
      <c r="W11" s="8">
        <v>4500</v>
      </c>
      <c r="X11" s="8">
        <v>38</v>
      </c>
      <c r="Y11" s="8">
        <v>47</v>
      </c>
      <c r="Z11" s="8">
        <v>7788</v>
      </c>
      <c r="AA11" s="9">
        <v>8680.7221300000001</v>
      </c>
      <c r="AB11" s="5">
        <f>ABS(test[[#This Row],[price]]-test[[#This Row],[prediction]])</f>
        <v>892.72213000000011</v>
      </c>
    </row>
    <row r="12" spans="1:28" x14ac:dyDescent="0.15">
      <c r="A12" s="4">
        <v>151</v>
      </c>
      <c r="B12" s="5" t="s">
        <v>82</v>
      </c>
      <c r="C12" s="5" t="s">
        <v>77</v>
      </c>
      <c r="D12" s="5" t="s">
        <v>25</v>
      </c>
      <c r="E12" s="5" t="s">
        <v>26</v>
      </c>
      <c r="F12" s="5" t="s">
        <v>32</v>
      </c>
      <c r="G12" s="5" t="s">
        <v>38</v>
      </c>
      <c r="H12" s="5" t="s">
        <v>39</v>
      </c>
      <c r="I12" s="5" t="s">
        <v>30</v>
      </c>
      <c r="J12" s="5">
        <v>97.2</v>
      </c>
      <c r="K12" s="5">
        <v>172</v>
      </c>
      <c r="L12" s="5">
        <v>65.400000000000006</v>
      </c>
      <c r="M12" s="5">
        <v>52.5</v>
      </c>
      <c r="N12" s="5">
        <v>2340</v>
      </c>
      <c r="O12" s="5" t="s">
        <v>74</v>
      </c>
      <c r="P12" s="5" t="s">
        <v>32</v>
      </c>
      <c r="Q12" s="5">
        <v>108</v>
      </c>
      <c r="R12" s="5" t="s">
        <v>33</v>
      </c>
      <c r="S12" s="5">
        <v>3.62</v>
      </c>
      <c r="T12" s="5">
        <v>2.64</v>
      </c>
      <c r="U12" s="5">
        <v>9</v>
      </c>
      <c r="V12" s="5">
        <v>94</v>
      </c>
      <c r="W12" s="5">
        <v>5200</v>
      </c>
      <c r="X12" s="5">
        <v>26</v>
      </c>
      <c r="Y12" s="5">
        <v>32</v>
      </c>
      <c r="Z12" s="5">
        <v>9960</v>
      </c>
      <c r="AA12" s="6">
        <v>9468.5344800000003</v>
      </c>
      <c r="AB12" s="5">
        <f>ABS(test[[#This Row],[price]]-test[[#This Row],[prediction]])</f>
        <v>491.46551999999974</v>
      </c>
    </row>
    <row r="13" spans="1:28" x14ac:dyDescent="0.15">
      <c r="A13" s="7">
        <v>152</v>
      </c>
      <c r="B13" s="8" t="s">
        <v>82</v>
      </c>
      <c r="C13" s="8" t="s">
        <v>54</v>
      </c>
      <c r="D13" s="8" t="s">
        <v>25</v>
      </c>
      <c r="E13" s="8" t="s">
        <v>26</v>
      </c>
      <c r="F13" s="8" t="s">
        <v>27</v>
      </c>
      <c r="G13" s="8" t="s">
        <v>34</v>
      </c>
      <c r="H13" s="8" t="s">
        <v>29</v>
      </c>
      <c r="I13" s="8" t="s">
        <v>30</v>
      </c>
      <c r="J13" s="8">
        <v>96</v>
      </c>
      <c r="K13" s="8">
        <v>172.6</v>
      </c>
      <c r="L13" s="8">
        <v>65.2</v>
      </c>
      <c r="M13" s="8">
        <v>51.4</v>
      </c>
      <c r="N13" s="8">
        <v>2734</v>
      </c>
      <c r="O13" s="8" t="s">
        <v>40</v>
      </c>
      <c r="P13" s="8" t="s">
        <v>32</v>
      </c>
      <c r="Q13" s="8">
        <v>119</v>
      </c>
      <c r="R13" s="8" t="s">
        <v>55</v>
      </c>
      <c r="S13" s="8">
        <v>3.43</v>
      </c>
      <c r="T13" s="8">
        <v>3.23</v>
      </c>
      <c r="U13" s="8">
        <v>9.1999999999999993</v>
      </c>
      <c r="V13" s="8">
        <v>90</v>
      </c>
      <c r="W13" s="8">
        <v>5000</v>
      </c>
      <c r="X13" s="8">
        <v>24</v>
      </c>
      <c r="Y13" s="8">
        <v>29</v>
      </c>
      <c r="Z13" s="8">
        <v>11048</v>
      </c>
      <c r="AA13" s="9">
        <v>9593.8878299999997</v>
      </c>
      <c r="AB13" s="5">
        <f>ABS(test[[#This Row],[price]]-test[[#This Row],[prediction]])</f>
        <v>1454.1121700000003</v>
      </c>
    </row>
    <row r="14" spans="1:28" x14ac:dyDescent="0.15">
      <c r="A14" s="4">
        <v>153</v>
      </c>
      <c r="B14" s="5" t="s">
        <v>82</v>
      </c>
      <c r="C14" s="5" t="s">
        <v>78</v>
      </c>
      <c r="D14" s="5" t="s">
        <v>25</v>
      </c>
      <c r="E14" s="5" t="s">
        <v>26</v>
      </c>
      <c r="F14" s="5" t="s">
        <v>27</v>
      </c>
      <c r="G14" s="5" t="s">
        <v>64</v>
      </c>
      <c r="H14" s="5" t="s">
        <v>29</v>
      </c>
      <c r="I14" s="5" t="s">
        <v>30</v>
      </c>
      <c r="J14" s="5">
        <v>98.4</v>
      </c>
      <c r="K14" s="5">
        <v>176.2</v>
      </c>
      <c r="L14" s="5">
        <v>65.599999999999994</v>
      </c>
      <c r="M14" s="5">
        <v>52</v>
      </c>
      <c r="N14" s="5">
        <v>2540</v>
      </c>
      <c r="O14" s="5" t="s">
        <v>40</v>
      </c>
      <c r="P14" s="5" t="s">
        <v>32</v>
      </c>
      <c r="Q14" s="5">
        <v>146</v>
      </c>
      <c r="R14" s="5" t="s">
        <v>33</v>
      </c>
      <c r="S14" s="5">
        <v>3.62</v>
      </c>
      <c r="T14" s="5">
        <v>3.5</v>
      </c>
      <c r="U14" s="5">
        <v>9.3000000000000007</v>
      </c>
      <c r="V14" s="5">
        <v>116</v>
      </c>
      <c r="W14" s="5">
        <v>4800</v>
      </c>
      <c r="X14" s="5">
        <v>24</v>
      </c>
      <c r="Y14" s="5">
        <v>30</v>
      </c>
      <c r="Z14" s="5">
        <v>8449</v>
      </c>
      <c r="AA14" s="6">
        <v>12951.941800000001</v>
      </c>
      <c r="AB14" s="5">
        <f>ABS(test[[#This Row],[price]]-test[[#This Row],[prediction]])</f>
        <v>4502.9418000000005</v>
      </c>
    </row>
    <row r="15" spans="1:28" x14ac:dyDescent="0.15">
      <c r="A15" s="7">
        <v>154</v>
      </c>
      <c r="B15" s="8" t="s">
        <v>82</v>
      </c>
      <c r="C15" s="8" t="s">
        <v>76</v>
      </c>
      <c r="D15" s="8" t="s">
        <v>25</v>
      </c>
      <c r="E15" s="8" t="s">
        <v>26</v>
      </c>
      <c r="F15" s="8" t="s">
        <v>27</v>
      </c>
      <c r="G15" s="8" t="s">
        <v>34</v>
      </c>
      <c r="H15" s="8" t="s">
        <v>39</v>
      </c>
      <c r="I15" s="8" t="s">
        <v>30</v>
      </c>
      <c r="J15" s="8">
        <v>99.1</v>
      </c>
      <c r="K15" s="8">
        <v>186.6</v>
      </c>
      <c r="L15" s="8">
        <v>66.5</v>
      </c>
      <c r="M15" s="8">
        <v>56.1</v>
      </c>
      <c r="N15" s="8">
        <v>2658</v>
      </c>
      <c r="O15" s="8" t="s">
        <v>40</v>
      </c>
      <c r="P15" s="8" t="s">
        <v>32</v>
      </c>
      <c r="Q15" s="8">
        <v>121</v>
      </c>
      <c r="R15" s="8" t="s">
        <v>33</v>
      </c>
      <c r="S15" s="8">
        <v>3.54</v>
      </c>
      <c r="T15" s="8">
        <v>3.07</v>
      </c>
      <c r="U15" s="8">
        <v>9.31</v>
      </c>
      <c r="V15" s="8">
        <v>110</v>
      </c>
      <c r="W15" s="8">
        <v>5250</v>
      </c>
      <c r="X15" s="8">
        <v>21</v>
      </c>
      <c r="Y15" s="8">
        <v>28</v>
      </c>
      <c r="Z15" s="8">
        <v>11850</v>
      </c>
      <c r="AA15" s="9">
        <v>12560.262500000001</v>
      </c>
      <c r="AB15" s="5">
        <f>ABS(test[[#This Row],[price]]-test[[#This Row],[prediction]])</f>
        <v>710.26250000000073</v>
      </c>
    </row>
    <row r="16" spans="1:28" x14ac:dyDescent="0.15">
      <c r="A16" s="4">
        <v>155</v>
      </c>
      <c r="B16" s="5" t="s">
        <v>82</v>
      </c>
      <c r="C16" s="5" t="s">
        <v>69</v>
      </c>
      <c r="D16" s="5" t="s">
        <v>25</v>
      </c>
      <c r="E16" s="5" t="s">
        <v>26</v>
      </c>
      <c r="F16" s="5" t="s">
        <v>27</v>
      </c>
      <c r="G16" s="5" t="s">
        <v>38</v>
      </c>
      <c r="H16" s="5" t="s">
        <v>39</v>
      </c>
      <c r="I16" s="5" t="s">
        <v>30</v>
      </c>
      <c r="J16" s="5">
        <v>94.5</v>
      </c>
      <c r="K16" s="5">
        <v>165.3</v>
      </c>
      <c r="L16" s="5">
        <v>63.8</v>
      </c>
      <c r="M16" s="5">
        <v>54.5</v>
      </c>
      <c r="N16" s="5">
        <v>1918</v>
      </c>
      <c r="O16" s="5" t="s">
        <v>40</v>
      </c>
      <c r="P16" s="5" t="s">
        <v>32</v>
      </c>
      <c r="Q16" s="5">
        <v>97</v>
      </c>
      <c r="R16" s="5" t="s">
        <v>49</v>
      </c>
      <c r="S16" s="5">
        <v>3.15</v>
      </c>
      <c r="T16" s="5">
        <v>3.29</v>
      </c>
      <c r="U16" s="5">
        <v>9.4</v>
      </c>
      <c r="V16" s="5">
        <v>69</v>
      </c>
      <c r="W16" s="5">
        <v>5200</v>
      </c>
      <c r="X16" s="5">
        <v>31</v>
      </c>
      <c r="Y16" s="5">
        <v>37</v>
      </c>
      <c r="Z16" s="5">
        <v>6649</v>
      </c>
      <c r="AA16" s="6">
        <v>6263.6377300000004</v>
      </c>
      <c r="AB16" s="5">
        <f>ABS(test[[#This Row],[price]]-test[[#This Row],[prediction]])</f>
        <v>385.36226999999963</v>
      </c>
    </row>
    <row r="17" spans="1:28" x14ac:dyDescent="0.15">
      <c r="A17" s="7">
        <v>156</v>
      </c>
      <c r="B17" s="8" t="s">
        <v>82</v>
      </c>
      <c r="C17" s="8" t="s">
        <v>78</v>
      </c>
      <c r="D17" s="8" t="s">
        <v>25</v>
      </c>
      <c r="E17" s="8" t="s">
        <v>26</v>
      </c>
      <c r="F17" s="8" t="s">
        <v>32</v>
      </c>
      <c r="G17" s="8" t="s">
        <v>43</v>
      </c>
      <c r="H17" s="8" t="s">
        <v>29</v>
      </c>
      <c r="I17" s="8" t="s">
        <v>30</v>
      </c>
      <c r="J17" s="8">
        <v>104.5</v>
      </c>
      <c r="K17" s="8">
        <v>187.8</v>
      </c>
      <c r="L17" s="8">
        <v>66.5</v>
      </c>
      <c r="M17" s="8">
        <v>54.1</v>
      </c>
      <c r="N17" s="8">
        <v>3151</v>
      </c>
      <c r="O17" s="8" t="s">
        <v>31</v>
      </c>
      <c r="P17" s="8" t="s">
        <v>36</v>
      </c>
      <c r="Q17" s="8">
        <v>161</v>
      </c>
      <c r="R17" s="8" t="s">
        <v>33</v>
      </c>
      <c r="S17" s="8">
        <v>3.27</v>
      </c>
      <c r="T17" s="8">
        <v>3.35</v>
      </c>
      <c r="U17" s="8">
        <v>9.1999999999999993</v>
      </c>
      <c r="V17" s="8">
        <v>156</v>
      </c>
      <c r="W17" s="8">
        <v>5200</v>
      </c>
      <c r="X17" s="8">
        <v>19</v>
      </c>
      <c r="Y17" s="8">
        <v>24</v>
      </c>
      <c r="Z17" s="8">
        <v>15750</v>
      </c>
      <c r="AA17" s="9">
        <v>19503.492699999999</v>
      </c>
      <c r="AB17" s="5">
        <f>ABS(test[[#This Row],[price]]-test[[#This Row],[prediction]])</f>
        <v>3753.4926999999989</v>
      </c>
    </row>
    <row r="18" spans="1:28" x14ac:dyDescent="0.15">
      <c r="A18" s="4">
        <v>157</v>
      </c>
      <c r="B18" s="5" t="s">
        <v>82</v>
      </c>
      <c r="C18" s="5" t="s">
        <v>63</v>
      </c>
      <c r="D18" s="5" t="s">
        <v>25</v>
      </c>
      <c r="E18" s="5" t="s">
        <v>26</v>
      </c>
      <c r="F18" s="5" t="s">
        <v>27</v>
      </c>
      <c r="G18" s="5" t="s">
        <v>28</v>
      </c>
      <c r="H18" s="5" t="s">
        <v>29</v>
      </c>
      <c r="I18" s="5" t="s">
        <v>30</v>
      </c>
      <c r="J18" s="5">
        <v>96.6</v>
      </c>
      <c r="K18" s="5">
        <v>180.3</v>
      </c>
      <c r="L18" s="5">
        <v>70.5</v>
      </c>
      <c r="M18" s="5">
        <v>50.8</v>
      </c>
      <c r="N18" s="5">
        <v>3685</v>
      </c>
      <c r="O18" s="5" t="s">
        <v>35</v>
      </c>
      <c r="P18" s="5" t="s">
        <v>65</v>
      </c>
      <c r="Q18" s="5">
        <v>234</v>
      </c>
      <c r="R18" s="5" t="s">
        <v>33</v>
      </c>
      <c r="S18" s="5">
        <v>3.46</v>
      </c>
      <c r="T18" s="5">
        <v>3.1</v>
      </c>
      <c r="U18" s="5">
        <v>8.3000000000000007</v>
      </c>
      <c r="V18" s="5">
        <v>155</v>
      </c>
      <c r="W18" s="5">
        <v>4750</v>
      </c>
      <c r="X18" s="5">
        <v>16</v>
      </c>
      <c r="Y18" s="5">
        <v>18</v>
      </c>
      <c r="Z18" s="5">
        <v>35056</v>
      </c>
      <c r="AA18" s="6">
        <v>27435.843799999999</v>
      </c>
      <c r="AB18" s="5">
        <f>ABS(test[[#This Row],[price]]-test[[#This Row],[prediction]])</f>
        <v>7620.1562000000013</v>
      </c>
    </row>
    <row r="19" spans="1:28" x14ac:dyDescent="0.15">
      <c r="A19" s="7">
        <v>158</v>
      </c>
      <c r="B19" s="8" t="s">
        <v>82</v>
      </c>
      <c r="C19" s="8" t="s">
        <v>69</v>
      </c>
      <c r="D19" s="8" t="s">
        <v>25</v>
      </c>
      <c r="E19" s="8" t="s">
        <v>26</v>
      </c>
      <c r="F19" s="8" t="s">
        <v>27</v>
      </c>
      <c r="G19" s="8" t="s">
        <v>34</v>
      </c>
      <c r="H19" s="8" t="s">
        <v>29</v>
      </c>
      <c r="I19" s="8" t="s">
        <v>30</v>
      </c>
      <c r="J19" s="8">
        <v>91.3</v>
      </c>
      <c r="K19" s="8">
        <v>170.7</v>
      </c>
      <c r="L19" s="8">
        <v>67.900000000000006</v>
      </c>
      <c r="M19" s="8">
        <v>49.7</v>
      </c>
      <c r="N19" s="8">
        <v>3071</v>
      </c>
      <c r="O19" s="8" t="s">
        <v>35</v>
      </c>
      <c r="P19" s="8" t="s">
        <v>36</v>
      </c>
      <c r="Q19" s="8">
        <v>181</v>
      </c>
      <c r="R19" s="8" t="s">
        <v>33</v>
      </c>
      <c r="S19" s="8">
        <v>3.43</v>
      </c>
      <c r="T19" s="8">
        <v>3.27</v>
      </c>
      <c r="U19" s="8">
        <v>9</v>
      </c>
      <c r="V19" s="8">
        <v>160</v>
      </c>
      <c r="W19" s="8">
        <v>5200</v>
      </c>
      <c r="X19" s="8">
        <v>19</v>
      </c>
      <c r="Y19" s="8">
        <v>25</v>
      </c>
      <c r="Z19" s="8">
        <v>17199</v>
      </c>
      <c r="AA19" s="9">
        <v>20214.026000000002</v>
      </c>
      <c r="AB19" s="5">
        <f>ABS(test[[#This Row],[price]]-test[[#This Row],[prediction]])</f>
        <v>3015.0260000000017</v>
      </c>
    </row>
    <row r="20" spans="1:28" x14ac:dyDescent="0.15">
      <c r="A20" s="4">
        <v>159</v>
      </c>
      <c r="B20" s="5" t="s">
        <v>82</v>
      </c>
      <c r="C20" s="5" t="s">
        <v>69</v>
      </c>
      <c r="D20" s="5" t="s">
        <v>25</v>
      </c>
      <c r="E20" s="5" t="s">
        <v>26</v>
      </c>
      <c r="F20" s="5" t="s">
        <v>27</v>
      </c>
      <c r="G20" s="5" t="s">
        <v>38</v>
      </c>
      <c r="H20" s="5" t="s">
        <v>39</v>
      </c>
      <c r="I20" s="5" t="s">
        <v>30</v>
      </c>
      <c r="J20" s="5">
        <v>94.5</v>
      </c>
      <c r="K20" s="5">
        <v>165.3</v>
      </c>
      <c r="L20" s="5">
        <v>63.8</v>
      </c>
      <c r="M20" s="5">
        <v>54.5</v>
      </c>
      <c r="N20" s="5">
        <v>1951</v>
      </c>
      <c r="O20" s="5" t="s">
        <v>40</v>
      </c>
      <c r="P20" s="5" t="s">
        <v>32</v>
      </c>
      <c r="Q20" s="5">
        <v>97</v>
      </c>
      <c r="R20" s="5" t="s">
        <v>49</v>
      </c>
      <c r="S20" s="5">
        <v>3.15</v>
      </c>
      <c r="T20" s="5">
        <v>3.29</v>
      </c>
      <c r="U20" s="5">
        <v>9.4</v>
      </c>
      <c r="V20" s="5">
        <v>69</v>
      </c>
      <c r="W20" s="5">
        <v>5200</v>
      </c>
      <c r="X20" s="5">
        <v>31</v>
      </c>
      <c r="Y20" s="5">
        <v>37</v>
      </c>
      <c r="Z20" s="5">
        <v>7299</v>
      </c>
      <c r="AA20" s="6">
        <v>6342.7294599999996</v>
      </c>
      <c r="AB20" s="5">
        <f>ABS(test[[#This Row],[price]]-test[[#This Row],[prediction]])</f>
        <v>956.27054000000044</v>
      </c>
    </row>
    <row r="21" spans="1:28" x14ac:dyDescent="0.15">
      <c r="A21" s="7">
        <v>160</v>
      </c>
      <c r="B21" s="8" t="s">
        <v>82</v>
      </c>
      <c r="C21" s="8" t="s">
        <v>45</v>
      </c>
      <c r="D21" s="8" t="s">
        <v>25</v>
      </c>
      <c r="E21" s="8" t="s">
        <v>26</v>
      </c>
      <c r="F21" s="8" t="s">
        <v>32</v>
      </c>
      <c r="G21" s="8" t="s">
        <v>38</v>
      </c>
      <c r="H21" s="8" t="s">
        <v>29</v>
      </c>
      <c r="I21" s="8" t="s">
        <v>30</v>
      </c>
      <c r="J21" s="8">
        <v>110</v>
      </c>
      <c r="K21" s="8">
        <v>197</v>
      </c>
      <c r="L21" s="8">
        <v>70.900000000000006</v>
      </c>
      <c r="M21" s="8">
        <v>56.3</v>
      </c>
      <c r="N21" s="8">
        <v>3505</v>
      </c>
      <c r="O21" s="8" t="s">
        <v>40</v>
      </c>
      <c r="P21" s="8" t="s">
        <v>36</v>
      </c>
      <c r="Q21" s="8">
        <v>209</v>
      </c>
      <c r="R21" s="8" t="s">
        <v>33</v>
      </c>
      <c r="S21" s="8">
        <v>3.62</v>
      </c>
      <c r="T21" s="8">
        <v>3.39</v>
      </c>
      <c r="U21" s="8">
        <v>8</v>
      </c>
      <c r="V21" s="8">
        <v>182</v>
      </c>
      <c r="W21" s="8">
        <v>5400</v>
      </c>
      <c r="X21" s="8">
        <v>15</v>
      </c>
      <c r="Y21" s="8">
        <v>20</v>
      </c>
      <c r="Z21" s="8">
        <v>36880</v>
      </c>
      <c r="AA21" s="9">
        <v>29906.508900000001</v>
      </c>
      <c r="AB21" s="5">
        <f>ABS(test[[#This Row],[price]]-test[[#This Row],[prediction]])</f>
        <v>6973.4910999999993</v>
      </c>
    </row>
    <row r="22" spans="1:28" x14ac:dyDescent="0.15">
      <c r="A22" s="4">
        <v>161</v>
      </c>
      <c r="B22" s="5" t="s">
        <v>82</v>
      </c>
      <c r="C22" s="5" t="s">
        <v>69</v>
      </c>
      <c r="D22" s="5" t="s">
        <v>25</v>
      </c>
      <c r="E22" s="5" t="s">
        <v>26</v>
      </c>
      <c r="F22" s="5" t="s">
        <v>32</v>
      </c>
      <c r="G22" s="5" t="s">
        <v>43</v>
      </c>
      <c r="H22" s="5" t="s">
        <v>39</v>
      </c>
      <c r="I22" s="5" t="s">
        <v>30</v>
      </c>
      <c r="J22" s="5">
        <v>94.5</v>
      </c>
      <c r="K22" s="5">
        <v>170.2</v>
      </c>
      <c r="L22" s="5">
        <v>63.8</v>
      </c>
      <c r="M22" s="5">
        <v>53.5</v>
      </c>
      <c r="N22" s="5">
        <v>2037</v>
      </c>
      <c r="O22" s="5" t="s">
        <v>40</v>
      </c>
      <c r="P22" s="5" t="s">
        <v>32</v>
      </c>
      <c r="Q22" s="5">
        <v>97</v>
      </c>
      <c r="R22" s="5" t="s">
        <v>49</v>
      </c>
      <c r="S22" s="5">
        <v>3.15</v>
      </c>
      <c r="T22" s="5">
        <v>3.29</v>
      </c>
      <c r="U22" s="5">
        <v>9.4</v>
      </c>
      <c r="V22" s="5">
        <v>69</v>
      </c>
      <c r="W22" s="5">
        <v>5200</v>
      </c>
      <c r="X22" s="5">
        <v>31</v>
      </c>
      <c r="Y22" s="5">
        <v>37</v>
      </c>
      <c r="Z22" s="5">
        <v>7999</v>
      </c>
      <c r="AA22" s="6">
        <v>5893.78611</v>
      </c>
      <c r="AB22" s="5">
        <f>ABS(test[[#This Row],[price]]-test[[#This Row],[prediction]])</f>
        <v>2105.21389</v>
      </c>
    </row>
    <row r="23" spans="1:28" x14ac:dyDescent="0.15">
      <c r="A23" s="7">
        <v>162</v>
      </c>
      <c r="B23" s="8" t="s">
        <v>82</v>
      </c>
      <c r="C23" s="8" t="s">
        <v>58</v>
      </c>
      <c r="D23" s="8" t="s">
        <v>61</v>
      </c>
      <c r="E23" s="8" t="s">
        <v>26</v>
      </c>
      <c r="F23" s="8"/>
      <c r="G23" s="8" t="s">
        <v>38</v>
      </c>
      <c r="H23" s="8" t="s">
        <v>39</v>
      </c>
      <c r="I23" s="8" t="s">
        <v>30</v>
      </c>
      <c r="J23" s="8">
        <v>98.8</v>
      </c>
      <c r="K23" s="8">
        <v>177.8</v>
      </c>
      <c r="L23" s="8">
        <v>66.5</v>
      </c>
      <c r="M23" s="8">
        <v>55.5</v>
      </c>
      <c r="N23" s="8">
        <v>2443</v>
      </c>
      <c r="O23" s="8" t="s">
        <v>40</v>
      </c>
      <c r="P23" s="8" t="s">
        <v>32</v>
      </c>
      <c r="Q23" s="8">
        <v>122</v>
      </c>
      <c r="R23" s="8" t="s">
        <v>62</v>
      </c>
      <c r="S23" s="8">
        <v>3.39</v>
      </c>
      <c r="T23" s="8">
        <v>3.39</v>
      </c>
      <c r="U23" s="8">
        <v>22.7</v>
      </c>
      <c r="V23" s="8">
        <v>64</v>
      </c>
      <c r="W23" s="8">
        <v>4650</v>
      </c>
      <c r="X23" s="8">
        <v>36</v>
      </c>
      <c r="Y23" s="8">
        <v>42</v>
      </c>
      <c r="Z23" s="8">
        <v>10795</v>
      </c>
      <c r="AA23" s="9">
        <v>11556.310100000001</v>
      </c>
      <c r="AB23" s="5">
        <f>ABS(test[[#This Row],[price]]-test[[#This Row],[prediction]])</f>
        <v>761.3101000000006</v>
      </c>
    </row>
    <row r="24" spans="1:28" x14ac:dyDescent="0.15">
      <c r="A24" s="4">
        <v>163</v>
      </c>
      <c r="B24" s="5" t="s">
        <v>82</v>
      </c>
      <c r="C24" s="5" t="s">
        <v>77</v>
      </c>
      <c r="D24" s="5" t="s">
        <v>25</v>
      </c>
      <c r="E24" s="5" t="s">
        <v>26</v>
      </c>
      <c r="F24" s="5" t="s">
        <v>27</v>
      </c>
      <c r="G24" s="5" t="s">
        <v>34</v>
      </c>
      <c r="H24" s="5" t="s">
        <v>39</v>
      </c>
      <c r="I24" s="5" t="s">
        <v>30</v>
      </c>
      <c r="J24" s="5">
        <v>93.7</v>
      </c>
      <c r="K24" s="5">
        <v>157.9</v>
      </c>
      <c r="L24" s="5">
        <v>63.6</v>
      </c>
      <c r="M24" s="5">
        <v>53.7</v>
      </c>
      <c r="N24" s="5">
        <v>2120</v>
      </c>
      <c r="O24" s="5" t="s">
        <v>74</v>
      </c>
      <c r="P24" s="5" t="s">
        <v>32</v>
      </c>
      <c r="Q24" s="5">
        <v>108</v>
      </c>
      <c r="R24" s="5" t="s">
        <v>49</v>
      </c>
      <c r="S24" s="5">
        <v>3.62</v>
      </c>
      <c r="T24" s="5">
        <v>2.64</v>
      </c>
      <c r="U24" s="5">
        <v>8.6999999999999993</v>
      </c>
      <c r="V24" s="5">
        <v>73</v>
      </c>
      <c r="W24" s="5">
        <v>4400</v>
      </c>
      <c r="X24" s="5">
        <v>26</v>
      </c>
      <c r="Y24" s="5">
        <v>31</v>
      </c>
      <c r="Z24" s="5">
        <v>7053</v>
      </c>
      <c r="AA24" s="6">
        <v>5838.5974399999996</v>
      </c>
      <c r="AB24" s="5">
        <f>ABS(test[[#This Row],[price]]-test[[#This Row],[prediction]])</f>
        <v>1214.4025600000004</v>
      </c>
    </row>
    <row r="25" spans="1:28" x14ac:dyDescent="0.15">
      <c r="A25" s="7">
        <v>164</v>
      </c>
      <c r="B25" s="8" t="s">
        <v>82</v>
      </c>
      <c r="C25" s="8" t="s">
        <v>50</v>
      </c>
      <c r="D25" s="8" t="s">
        <v>25</v>
      </c>
      <c r="E25" s="8" t="s">
        <v>44</v>
      </c>
      <c r="F25" s="8"/>
      <c r="G25" s="8" t="s">
        <v>38</v>
      </c>
      <c r="H25" s="8" t="s">
        <v>39</v>
      </c>
      <c r="I25" s="8" t="s">
        <v>30</v>
      </c>
      <c r="J25" s="8">
        <v>93.7</v>
      </c>
      <c r="K25" s="8">
        <v>157.30000000000001</v>
      </c>
      <c r="L25" s="8">
        <v>63.8</v>
      </c>
      <c r="M25" s="8">
        <v>50.6</v>
      </c>
      <c r="N25" s="8">
        <v>2191</v>
      </c>
      <c r="O25" s="8" t="s">
        <v>40</v>
      </c>
      <c r="P25" s="8" t="s">
        <v>32</v>
      </c>
      <c r="Q25" s="8">
        <v>98</v>
      </c>
      <c r="R25" s="8" t="s">
        <v>33</v>
      </c>
      <c r="S25" s="8">
        <v>3.03</v>
      </c>
      <c r="T25" s="8">
        <v>3.39</v>
      </c>
      <c r="U25" s="8">
        <v>7.6</v>
      </c>
      <c r="V25" s="8">
        <v>102</v>
      </c>
      <c r="W25" s="8">
        <v>5500</v>
      </c>
      <c r="X25" s="8">
        <v>24</v>
      </c>
      <c r="Y25" s="8">
        <v>30</v>
      </c>
      <c r="Z25" s="8">
        <v>8558</v>
      </c>
      <c r="AA25" s="9">
        <v>7685.7624800000003</v>
      </c>
      <c r="AB25" s="5">
        <f>ABS(test[[#This Row],[price]]-test[[#This Row],[prediction]])</f>
        <v>872.23751999999968</v>
      </c>
    </row>
    <row r="26" spans="1:28" x14ac:dyDescent="0.15">
      <c r="A26" s="4">
        <v>165</v>
      </c>
      <c r="B26" s="5" t="s">
        <v>82</v>
      </c>
      <c r="C26" s="5" t="s">
        <v>69</v>
      </c>
      <c r="D26" s="5" t="s">
        <v>25</v>
      </c>
      <c r="E26" s="5" t="s">
        <v>26</v>
      </c>
      <c r="F26" s="5" t="s">
        <v>27</v>
      </c>
      <c r="G26" s="5" t="s">
        <v>38</v>
      </c>
      <c r="H26" s="5" t="s">
        <v>39</v>
      </c>
      <c r="I26" s="5" t="s">
        <v>30</v>
      </c>
      <c r="J26" s="5">
        <v>94.5</v>
      </c>
      <c r="K26" s="5">
        <v>165.3</v>
      </c>
      <c r="L26" s="5">
        <v>63.8</v>
      </c>
      <c r="M26" s="5">
        <v>54.5</v>
      </c>
      <c r="N26" s="5">
        <v>1889</v>
      </c>
      <c r="O26" s="5" t="s">
        <v>40</v>
      </c>
      <c r="P26" s="5" t="s">
        <v>32</v>
      </c>
      <c r="Q26" s="5">
        <v>97</v>
      </c>
      <c r="R26" s="5" t="s">
        <v>49</v>
      </c>
      <c r="S26" s="5">
        <v>3.15</v>
      </c>
      <c r="T26" s="5">
        <v>3.29</v>
      </c>
      <c r="U26" s="5">
        <v>9.4</v>
      </c>
      <c r="V26" s="5">
        <v>69</v>
      </c>
      <c r="W26" s="5">
        <v>5200</v>
      </c>
      <c r="X26" s="5">
        <v>31</v>
      </c>
      <c r="Y26" s="5">
        <v>37</v>
      </c>
      <c r="Z26" s="5">
        <v>5499</v>
      </c>
      <c r="AA26" s="6">
        <v>6194.1328800000001</v>
      </c>
      <c r="AB26" s="5">
        <f>ABS(test[[#This Row],[price]]-test[[#This Row],[prediction]])</f>
        <v>695.13288000000011</v>
      </c>
    </row>
    <row r="27" spans="1:28" x14ac:dyDescent="0.15">
      <c r="A27" s="7">
        <v>166</v>
      </c>
      <c r="B27" s="8" t="s">
        <v>82</v>
      </c>
      <c r="C27" s="8" t="s">
        <v>45</v>
      </c>
      <c r="D27" s="8" t="s">
        <v>25</v>
      </c>
      <c r="E27" s="8" t="s">
        <v>26</v>
      </c>
      <c r="F27" s="8" t="s">
        <v>27</v>
      </c>
      <c r="G27" s="8" t="s">
        <v>38</v>
      </c>
      <c r="H27" s="8" t="s">
        <v>29</v>
      </c>
      <c r="I27" s="8" t="s">
        <v>30</v>
      </c>
      <c r="J27" s="8">
        <v>101.2</v>
      </c>
      <c r="K27" s="8">
        <v>176.8</v>
      </c>
      <c r="L27" s="8">
        <v>64.8</v>
      </c>
      <c r="M27" s="8">
        <v>54.3</v>
      </c>
      <c r="N27" s="8">
        <v>2710</v>
      </c>
      <c r="O27" s="8" t="s">
        <v>40</v>
      </c>
      <c r="P27" s="8" t="s">
        <v>36</v>
      </c>
      <c r="Q27" s="8">
        <v>164</v>
      </c>
      <c r="R27" s="8" t="s">
        <v>33</v>
      </c>
      <c r="S27" s="8">
        <v>3.31</v>
      </c>
      <c r="T27" s="8">
        <v>3.19</v>
      </c>
      <c r="U27" s="8">
        <v>9</v>
      </c>
      <c r="V27" s="8">
        <v>121</v>
      </c>
      <c r="W27" s="8">
        <v>4250</v>
      </c>
      <c r="X27" s="8">
        <v>21</v>
      </c>
      <c r="Y27" s="8">
        <v>28</v>
      </c>
      <c r="Z27" s="8">
        <v>20970</v>
      </c>
      <c r="AA27" s="9">
        <v>15621.826999999999</v>
      </c>
      <c r="AB27" s="5">
        <f>ABS(test[[#This Row],[price]]-test[[#This Row],[prediction]])</f>
        <v>5348.1730000000007</v>
      </c>
    </row>
    <row r="28" spans="1:28" x14ac:dyDescent="0.15">
      <c r="A28" s="4">
        <v>167</v>
      </c>
      <c r="B28" s="5" t="s">
        <v>82</v>
      </c>
      <c r="C28" s="5" t="s">
        <v>69</v>
      </c>
      <c r="D28" s="5" t="s">
        <v>25</v>
      </c>
      <c r="E28" s="5" t="s">
        <v>44</v>
      </c>
      <c r="F28" s="5" t="s">
        <v>27</v>
      </c>
      <c r="G28" s="5" t="s">
        <v>34</v>
      </c>
      <c r="H28" s="5" t="s">
        <v>29</v>
      </c>
      <c r="I28" s="5" t="s">
        <v>30</v>
      </c>
      <c r="J28" s="5">
        <v>91.3</v>
      </c>
      <c r="K28" s="5">
        <v>170.7</v>
      </c>
      <c r="L28" s="5">
        <v>67.900000000000006</v>
      </c>
      <c r="M28" s="5">
        <v>49.7</v>
      </c>
      <c r="N28" s="5">
        <v>3139</v>
      </c>
      <c r="O28" s="5" t="s">
        <v>35</v>
      </c>
      <c r="P28" s="5" t="s">
        <v>36</v>
      </c>
      <c r="Q28" s="5">
        <v>181</v>
      </c>
      <c r="R28" s="5" t="s">
        <v>33</v>
      </c>
      <c r="S28" s="5">
        <v>3.43</v>
      </c>
      <c r="T28" s="5">
        <v>3.27</v>
      </c>
      <c r="U28" s="5">
        <v>7.8</v>
      </c>
      <c r="V28" s="5">
        <v>200</v>
      </c>
      <c r="W28" s="5">
        <v>5200</v>
      </c>
      <c r="X28" s="5">
        <v>17</v>
      </c>
      <c r="Y28" s="5">
        <v>23</v>
      </c>
      <c r="Z28" s="5">
        <v>19699</v>
      </c>
      <c r="AA28" s="6">
        <v>21650.713299999999</v>
      </c>
      <c r="AB28" s="5">
        <f>ABS(test[[#This Row],[price]]-test[[#This Row],[prediction]])</f>
        <v>1951.7132999999994</v>
      </c>
    </row>
    <row r="29" spans="1:28" x14ac:dyDescent="0.15">
      <c r="A29" s="7">
        <v>168</v>
      </c>
      <c r="B29" s="8" t="s">
        <v>82</v>
      </c>
      <c r="C29" s="8" t="s">
        <v>50</v>
      </c>
      <c r="D29" s="8" t="s">
        <v>25</v>
      </c>
      <c r="E29" s="8" t="s">
        <v>26</v>
      </c>
      <c r="F29" s="8" t="s">
        <v>32</v>
      </c>
      <c r="G29" s="8" t="s">
        <v>38</v>
      </c>
      <c r="H29" s="8" t="s">
        <v>39</v>
      </c>
      <c r="I29" s="8" t="s">
        <v>30</v>
      </c>
      <c r="J29" s="8">
        <v>93.7</v>
      </c>
      <c r="K29" s="8">
        <v>157.30000000000001</v>
      </c>
      <c r="L29" s="8">
        <v>63.8</v>
      </c>
      <c r="M29" s="8">
        <v>50.6</v>
      </c>
      <c r="N29" s="8">
        <v>1989</v>
      </c>
      <c r="O29" s="8" t="s">
        <v>40</v>
      </c>
      <c r="P29" s="8" t="s">
        <v>32</v>
      </c>
      <c r="Q29" s="8">
        <v>90</v>
      </c>
      <c r="R29" s="8" t="s">
        <v>49</v>
      </c>
      <c r="S29" s="8">
        <v>2.97</v>
      </c>
      <c r="T29" s="8">
        <v>3.23</v>
      </c>
      <c r="U29" s="8">
        <v>9.4</v>
      </c>
      <c r="V29" s="8">
        <v>68</v>
      </c>
      <c r="W29" s="8">
        <v>5500</v>
      </c>
      <c r="X29" s="8">
        <v>31</v>
      </c>
      <c r="Y29" s="8">
        <v>38</v>
      </c>
      <c r="Z29" s="8">
        <v>6692</v>
      </c>
      <c r="AA29" s="9">
        <v>6410.0067600000002</v>
      </c>
      <c r="AB29" s="5">
        <f>ABS(test[[#This Row],[price]]-test[[#This Row],[prediction]])</f>
        <v>281.99323999999979</v>
      </c>
    </row>
    <row r="30" spans="1:28" x14ac:dyDescent="0.15">
      <c r="A30" s="4">
        <v>169</v>
      </c>
      <c r="B30" s="5" t="s">
        <v>82</v>
      </c>
      <c r="C30" s="5" t="s">
        <v>63</v>
      </c>
      <c r="D30" s="5" t="s">
        <v>61</v>
      </c>
      <c r="E30" s="5" t="s">
        <v>44</v>
      </c>
      <c r="F30" s="5" t="s">
        <v>32</v>
      </c>
      <c r="G30" s="5" t="s">
        <v>38</v>
      </c>
      <c r="H30" s="5" t="s">
        <v>29</v>
      </c>
      <c r="I30" s="5" t="s">
        <v>30</v>
      </c>
      <c r="J30" s="5">
        <v>115.6</v>
      </c>
      <c r="K30" s="5">
        <v>202.6</v>
      </c>
      <c r="L30" s="5">
        <v>71.7</v>
      </c>
      <c r="M30" s="5">
        <v>56.3</v>
      </c>
      <c r="N30" s="5">
        <v>3770</v>
      </c>
      <c r="O30" s="5" t="s">
        <v>40</v>
      </c>
      <c r="P30" s="5" t="s">
        <v>42</v>
      </c>
      <c r="Q30" s="5">
        <v>183</v>
      </c>
      <c r="R30" s="5" t="s">
        <v>62</v>
      </c>
      <c r="S30" s="5">
        <v>3.58</v>
      </c>
      <c r="T30" s="5">
        <v>3.64</v>
      </c>
      <c r="U30" s="5">
        <v>21.5</v>
      </c>
      <c r="V30" s="5">
        <v>123</v>
      </c>
      <c r="W30" s="5">
        <v>4350</v>
      </c>
      <c r="X30" s="5">
        <v>22</v>
      </c>
      <c r="Y30" s="5">
        <v>25</v>
      </c>
      <c r="Z30" s="5">
        <v>31600</v>
      </c>
      <c r="AA30" s="6">
        <v>25657.9915</v>
      </c>
      <c r="AB30" s="5">
        <f>ABS(test[[#This Row],[price]]-test[[#This Row],[prediction]])</f>
        <v>5942.0084999999999</v>
      </c>
    </row>
    <row r="31" spans="1:28" x14ac:dyDescent="0.15">
      <c r="A31" s="7">
        <v>170</v>
      </c>
      <c r="B31" s="8" t="s">
        <v>82</v>
      </c>
      <c r="C31" s="8" t="s">
        <v>70</v>
      </c>
      <c r="D31" s="8" t="s">
        <v>25</v>
      </c>
      <c r="E31" s="8" t="s">
        <v>26</v>
      </c>
      <c r="F31" s="8" t="s">
        <v>32</v>
      </c>
      <c r="G31" s="8" t="s">
        <v>43</v>
      </c>
      <c r="H31" s="8" t="s">
        <v>29</v>
      </c>
      <c r="I31" s="8" t="s">
        <v>30</v>
      </c>
      <c r="J31" s="8">
        <v>114.2</v>
      </c>
      <c r="K31" s="8">
        <v>198.9</v>
      </c>
      <c r="L31" s="8">
        <v>68.400000000000006</v>
      </c>
      <c r="M31" s="8">
        <v>58.7</v>
      </c>
      <c r="N31" s="8">
        <v>3230</v>
      </c>
      <c r="O31" s="8" t="s">
        <v>47</v>
      </c>
      <c r="P31" s="8" t="s">
        <v>32</v>
      </c>
      <c r="Q31" s="8">
        <v>120</v>
      </c>
      <c r="R31" s="8" t="s">
        <v>33</v>
      </c>
      <c r="S31" s="8">
        <v>3.46</v>
      </c>
      <c r="T31" s="8">
        <v>3.19</v>
      </c>
      <c r="U31" s="8">
        <v>8.4</v>
      </c>
      <c r="V31" s="8">
        <v>97</v>
      </c>
      <c r="W31" s="8">
        <v>5000</v>
      </c>
      <c r="X31" s="8">
        <v>19</v>
      </c>
      <c r="Y31" s="8">
        <v>24</v>
      </c>
      <c r="Z31" s="8">
        <v>12440</v>
      </c>
      <c r="AA31" s="9">
        <v>16553.732400000001</v>
      </c>
      <c r="AB31" s="5">
        <f>ABS(test[[#This Row],[price]]-test[[#This Row],[prediction]])</f>
        <v>4113.7324000000008</v>
      </c>
    </row>
    <row r="32" spans="1:28" x14ac:dyDescent="0.15">
      <c r="A32" s="4">
        <v>171</v>
      </c>
      <c r="B32" s="5" t="s">
        <v>82</v>
      </c>
      <c r="C32" s="5" t="s">
        <v>24</v>
      </c>
      <c r="D32" s="5" t="s">
        <v>25</v>
      </c>
      <c r="E32" s="5" t="s">
        <v>26</v>
      </c>
      <c r="F32" s="5" t="s">
        <v>27</v>
      </c>
      <c r="G32" s="5" t="s">
        <v>28</v>
      </c>
      <c r="H32" s="5" t="s">
        <v>29</v>
      </c>
      <c r="I32" s="5" t="s">
        <v>30</v>
      </c>
      <c r="J32" s="5">
        <v>88.6</v>
      </c>
      <c r="K32" s="5">
        <v>168.8</v>
      </c>
      <c r="L32" s="5">
        <v>64.099999999999994</v>
      </c>
      <c r="M32" s="5">
        <v>48.8</v>
      </c>
      <c r="N32" s="5">
        <v>2548</v>
      </c>
      <c r="O32" s="5" t="s">
        <v>31</v>
      </c>
      <c r="P32" s="5" t="s">
        <v>32</v>
      </c>
      <c r="Q32" s="5">
        <v>130</v>
      </c>
      <c r="R32" s="5" t="s">
        <v>33</v>
      </c>
      <c r="S32" s="5">
        <v>3.47</v>
      </c>
      <c r="T32" s="5">
        <v>2.68</v>
      </c>
      <c r="U32" s="5">
        <v>9</v>
      </c>
      <c r="V32" s="5">
        <v>111</v>
      </c>
      <c r="W32" s="5">
        <v>5000</v>
      </c>
      <c r="X32" s="5">
        <v>21</v>
      </c>
      <c r="Y32" s="5">
        <v>27</v>
      </c>
      <c r="Z32" s="5">
        <v>13495</v>
      </c>
      <c r="AA32" s="6">
        <v>8640.5938200000001</v>
      </c>
      <c r="AB32" s="5">
        <f>ABS(test[[#This Row],[price]]-test[[#This Row],[prediction]])</f>
        <v>4854.4061799999999</v>
      </c>
    </row>
    <row r="33" spans="1:28" x14ac:dyDescent="0.15">
      <c r="A33" s="7">
        <v>172</v>
      </c>
      <c r="B33" s="8" t="s">
        <v>82</v>
      </c>
      <c r="C33" s="8" t="s">
        <v>52</v>
      </c>
      <c r="D33" s="8" t="s">
        <v>25</v>
      </c>
      <c r="E33" s="8" t="s">
        <v>26</v>
      </c>
      <c r="F33" s="8" t="s">
        <v>32</v>
      </c>
      <c r="G33" s="8" t="s">
        <v>38</v>
      </c>
      <c r="H33" s="8" t="s">
        <v>39</v>
      </c>
      <c r="I33" s="8" t="s">
        <v>30</v>
      </c>
      <c r="J33" s="8">
        <v>96.5</v>
      </c>
      <c r="K33" s="8">
        <v>163.4</v>
      </c>
      <c r="L33" s="8">
        <v>64</v>
      </c>
      <c r="M33" s="8">
        <v>54.5</v>
      </c>
      <c r="N33" s="8">
        <v>2010</v>
      </c>
      <c r="O33" s="8" t="s">
        <v>40</v>
      </c>
      <c r="P33" s="8" t="s">
        <v>32</v>
      </c>
      <c r="Q33" s="8">
        <v>92</v>
      </c>
      <c r="R33" s="8" t="s">
        <v>53</v>
      </c>
      <c r="S33" s="8">
        <v>2.91</v>
      </c>
      <c r="T33" s="8">
        <v>3.41</v>
      </c>
      <c r="U33" s="8">
        <v>9.1999999999999993</v>
      </c>
      <c r="V33" s="8">
        <v>76</v>
      </c>
      <c r="W33" s="8">
        <v>6000</v>
      </c>
      <c r="X33" s="8">
        <v>30</v>
      </c>
      <c r="Y33" s="8">
        <v>34</v>
      </c>
      <c r="Z33" s="8">
        <v>7295</v>
      </c>
      <c r="AA33" s="9">
        <v>7932.7546400000001</v>
      </c>
      <c r="AB33" s="5">
        <f>ABS(test[[#This Row],[price]]-test[[#This Row],[prediction]])</f>
        <v>637.75464000000011</v>
      </c>
    </row>
    <row r="34" spans="1:28" x14ac:dyDescent="0.15">
      <c r="A34" s="4">
        <v>173</v>
      </c>
      <c r="B34" s="5" t="s">
        <v>82</v>
      </c>
      <c r="C34" s="5" t="s">
        <v>67</v>
      </c>
      <c r="D34" s="5" t="s">
        <v>25</v>
      </c>
      <c r="E34" s="5" t="s">
        <v>26</v>
      </c>
      <c r="F34" s="5" t="s">
        <v>32</v>
      </c>
      <c r="G34" s="5" t="s">
        <v>38</v>
      </c>
      <c r="H34" s="5" t="s">
        <v>39</v>
      </c>
      <c r="I34" s="5" t="s">
        <v>30</v>
      </c>
      <c r="J34" s="5">
        <v>96.3</v>
      </c>
      <c r="K34" s="5">
        <v>172.4</v>
      </c>
      <c r="L34" s="5">
        <v>65.400000000000006</v>
      </c>
      <c r="M34" s="5">
        <v>51.6</v>
      </c>
      <c r="N34" s="5">
        <v>2403</v>
      </c>
      <c r="O34" s="5" t="s">
        <v>40</v>
      </c>
      <c r="P34" s="5" t="s">
        <v>32</v>
      </c>
      <c r="Q34" s="5">
        <v>110</v>
      </c>
      <c r="R34" s="5" t="s">
        <v>68</v>
      </c>
      <c r="S34" s="5">
        <v>3.17</v>
      </c>
      <c r="T34" s="5">
        <v>3.46</v>
      </c>
      <c r="U34" s="5">
        <v>7.5</v>
      </c>
      <c r="V34" s="5">
        <v>116</v>
      </c>
      <c r="W34" s="5">
        <v>5500</v>
      </c>
      <c r="X34" s="5">
        <v>23</v>
      </c>
      <c r="Y34" s="5">
        <v>30</v>
      </c>
      <c r="Z34" s="5">
        <v>9279</v>
      </c>
      <c r="AA34" s="6">
        <v>10587.844800000001</v>
      </c>
      <c r="AB34" s="5">
        <f>ABS(test[[#This Row],[price]]-test[[#This Row],[prediction]])</f>
        <v>1308.8448000000008</v>
      </c>
    </row>
    <row r="35" spans="1:28" x14ac:dyDescent="0.15">
      <c r="A35" s="7">
        <v>174</v>
      </c>
      <c r="B35" s="8" t="s">
        <v>82</v>
      </c>
      <c r="C35" s="8" t="s">
        <v>72</v>
      </c>
      <c r="D35" s="8" t="s">
        <v>25</v>
      </c>
      <c r="E35" s="8" t="s">
        <v>26</v>
      </c>
      <c r="F35" s="8" t="s">
        <v>27</v>
      </c>
      <c r="G35" s="8" t="s">
        <v>64</v>
      </c>
      <c r="H35" s="8" t="s">
        <v>29</v>
      </c>
      <c r="I35" s="8" t="s">
        <v>73</v>
      </c>
      <c r="J35" s="8">
        <v>89.5</v>
      </c>
      <c r="K35" s="8">
        <v>168.9</v>
      </c>
      <c r="L35" s="8">
        <v>65</v>
      </c>
      <c r="M35" s="8">
        <v>51.6</v>
      </c>
      <c r="N35" s="8">
        <v>2756</v>
      </c>
      <c r="O35" s="8" t="s">
        <v>74</v>
      </c>
      <c r="P35" s="8" t="s">
        <v>36</v>
      </c>
      <c r="Q35" s="8">
        <v>194</v>
      </c>
      <c r="R35" s="8" t="s">
        <v>33</v>
      </c>
      <c r="S35" s="8">
        <v>3.74</v>
      </c>
      <c r="T35" s="8">
        <v>2.9</v>
      </c>
      <c r="U35" s="8">
        <v>9.5</v>
      </c>
      <c r="V35" s="8">
        <v>207</v>
      </c>
      <c r="W35" s="8">
        <v>5900</v>
      </c>
      <c r="X35" s="8">
        <v>17</v>
      </c>
      <c r="Y35" s="8">
        <v>25</v>
      </c>
      <c r="Z35" s="8">
        <v>34028</v>
      </c>
      <c r="AA35" s="9">
        <v>21828.650300000001</v>
      </c>
      <c r="AB35" s="5">
        <f>ABS(test[[#This Row],[price]]-test[[#This Row],[prediction]])</f>
        <v>12199.349699999999</v>
      </c>
    </row>
    <row r="36" spans="1:28" x14ac:dyDescent="0.15">
      <c r="A36" s="4">
        <v>175</v>
      </c>
      <c r="B36" s="5" t="s">
        <v>82</v>
      </c>
      <c r="C36" s="5" t="s">
        <v>46</v>
      </c>
      <c r="D36" s="5" t="s">
        <v>25</v>
      </c>
      <c r="E36" s="5" t="s">
        <v>26</v>
      </c>
      <c r="F36" s="5" t="s">
        <v>27</v>
      </c>
      <c r="G36" s="5" t="s">
        <v>34</v>
      </c>
      <c r="H36" s="5" t="s">
        <v>39</v>
      </c>
      <c r="I36" s="5" t="s">
        <v>30</v>
      </c>
      <c r="J36" s="5">
        <v>94.5</v>
      </c>
      <c r="K36" s="5">
        <v>155.9</v>
      </c>
      <c r="L36" s="5">
        <v>63.6</v>
      </c>
      <c r="M36" s="5">
        <v>52</v>
      </c>
      <c r="N36" s="5">
        <v>1874</v>
      </c>
      <c r="O36" s="5" t="s">
        <v>40</v>
      </c>
      <c r="P36" s="5" t="s">
        <v>32</v>
      </c>
      <c r="Q36" s="5">
        <v>90</v>
      </c>
      <c r="R36" s="5" t="s">
        <v>49</v>
      </c>
      <c r="S36" s="5">
        <v>3.03</v>
      </c>
      <c r="T36" s="5">
        <v>3.11</v>
      </c>
      <c r="U36" s="5">
        <v>9.6</v>
      </c>
      <c r="V36" s="5">
        <v>70</v>
      </c>
      <c r="W36" s="5">
        <v>5400</v>
      </c>
      <c r="X36" s="5">
        <v>38</v>
      </c>
      <c r="Y36" s="5">
        <v>43</v>
      </c>
      <c r="Z36" s="5">
        <v>6295</v>
      </c>
      <c r="AA36" s="6">
        <v>6740.8154999999997</v>
      </c>
      <c r="AB36" s="5">
        <f>ABS(test[[#This Row],[price]]-test[[#This Row],[prediction]])</f>
        <v>445.8154999999997</v>
      </c>
    </row>
    <row r="37" spans="1:28" x14ac:dyDescent="0.15">
      <c r="A37" s="7">
        <v>176</v>
      </c>
      <c r="B37" s="8" t="s">
        <v>82</v>
      </c>
      <c r="C37" s="8" t="s">
        <v>79</v>
      </c>
      <c r="D37" s="8" t="s">
        <v>61</v>
      </c>
      <c r="E37" s="8" t="s">
        <v>44</v>
      </c>
      <c r="F37" s="8" t="s">
        <v>32</v>
      </c>
      <c r="G37" s="8" t="s">
        <v>38</v>
      </c>
      <c r="H37" s="8" t="s">
        <v>39</v>
      </c>
      <c r="I37" s="8" t="s">
        <v>30</v>
      </c>
      <c r="J37" s="8">
        <v>97.3</v>
      </c>
      <c r="K37" s="8">
        <v>171.7</v>
      </c>
      <c r="L37" s="8">
        <v>65.5</v>
      </c>
      <c r="M37" s="8">
        <v>55.7</v>
      </c>
      <c r="N37" s="8">
        <v>2319</v>
      </c>
      <c r="O37" s="8" t="s">
        <v>40</v>
      </c>
      <c r="P37" s="8" t="s">
        <v>32</v>
      </c>
      <c r="Q37" s="8">
        <v>97</v>
      </c>
      <c r="R37" s="8" t="s">
        <v>62</v>
      </c>
      <c r="S37" s="8">
        <v>3.01</v>
      </c>
      <c r="T37" s="8">
        <v>3.4</v>
      </c>
      <c r="U37" s="8">
        <v>23</v>
      </c>
      <c r="V37" s="8">
        <v>68</v>
      </c>
      <c r="W37" s="8">
        <v>4500</v>
      </c>
      <c r="X37" s="8">
        <v>37</v>
      </c>
      <c r="Y37" s="8">
        <v>42</v>
      </c>
      <c r="Z37" s="8">
        <v>9495</v>
      </c>
      <c r="AA37" s="9">
        <v>8486.5337500000005</v>
      </c>
      <c r="AB37" s="5">
        <f>ABS(test[[#This Row],[price]]-test[[#This Row],[prediction]])</f>
        <v>1008.4662499999995</v>
      </c>
    </row>
    <row r="38" spans="1:28" x14ac:dyDescent="0.15">
      <c r="A38" s="4">
        <v>177</v>
      </c>
      <c r="B38" s="5" t="s">
        <v>82</v>
      </c>
      <c r="C38" s="5" t="s">
        <v>72</v>
      </c>
      <c r="D38" s="5" t="s">
        <v>25</v>
      </c>
      <c r="E38" s="5" t="s">
        <v>26</v>
      </c>
      <c r="F38" s="5" t="s">
        <v>27</v>
      </c>
      <c r="G38" s="5" t="s">
        <v>28</v>
      </c>
      <c r="H38" s="5" t="s">
        <v>29</v>
      </c>
      <c r="I38" s="5" t="s">
        <v>73</v>
      </c>
      <c r="J38" s="5">
        <v>89.5</v>
      </c>
      <c r="K38" s="5">
        <v>168.9</v>
      </c>
      <c r="L38" s="5">
        <v>65</v>
      </c>
      <c r="M38" s="5">
        <v>51.6</v>
      </c>
      <c r="N38" s="5">
        <v>2800</v>
      </c>
      <c r="O38" s="5" t="s">
        <v>74</v>
      </c>
      <c r="P38" s="5" t="s">
        <v>36</v>
      </c>
      <c r="Q38" s="5">
        <v>194</v>
      </c>
      <c r="R38" s="5" t="s">
        <v>33</v>
      </c>
      <c r="S38" s="5">
        <v>3.74</v>
      </c>
      <c r="T38" s="5">
        <v>2.9</v>
      </c>
      <c r="U38" s="5">
        <v>9.5</v>
      </c>
      <c r="V38" s="5">
        <v>207</v>
      </c>
      <c r="W38" s="5">
        <v>5900</v>
      </c>
      <c r="X38" s="5">
        <v>17</v>
      </c>
      <c r="Y38" s="5">
        <v>25</v>
      </c>
      <c r="Z38" s="5">
        <v>37028</v>
      </c>
      <c r="AA38" s="6">
        <v>21934.105899999999</v>
      </c>
      <c r="AB38" s="5">
        <f>ABS(test[[#This Row],[price]]-test[[#This Row],[prediction]])</f>
        <v>15093.894100000001</v>
      </c>
    </row>
    <row r="39" spans="1:28" x14ac:dyDescent="0.15">
      <c r="A39" s="7">
        <v>178</v>
      </c>
      <c r="B39" s="8" t="s">
        <v>82</v>
      </c>
      <c r="C39" s="8" t="s">
        <v>77</v>
      </c>
      <c r="D39" s="8" t="s">
        <v>25</v>
      </c>
      <c r="E39" s="8" t="s">
        <v>26</v>
      </c>
      <c r="F39" s="8" t="s">
        <v>32</v>
      </c>
      <c r="G39" s="8" t="s">
        <v>43</v>
      </c>
      <c r="H39" s="8" t="s">
        <v>39</v>
      </c>
      <c r="I39" s="8" t="s">
        <v>30</v>
      </c>
      <c r="J39" s="8">
        <v>97</v>
      </c>
      <c r="K39" s="8">
        <v>173.5</v>
      </c>
      <c r="L39" s="8">
        <v>65.400000000000006</v>
      </c>
      <c r="M39" s="8">
        <v>53</v>
      </c>
      <c r="N39" s="8">
        <v>2455</v>
      </c>
      <c r="O39" s="8" t="s">
        <v>74</v>
      </c>
      <c r="P39" s="8" t="s">
        <v>32</v>
      </c>
      <c r="Q39" s="8">
        <v>108</v>
      </c>
      <c r="R39" s="8" t="s">
        <v>33</v>
      </c>
      <c r="S39" s="8">
        <v>3.62</v>
      </c>
      <c r="T39" s="8">
        <v>2.64</v>
      </c>
      <c r="U39" s="8">
        <v>9</v>
      </c>
      <c r="V39" s="8">
        <v>94</v>
      </c>
      <c r="W39" s="8">
        <v>5200</v>
      </c>
      <c r="X39" s="8">
        <v>25</v>
      </c>
      <c r="Y39" s="8">
        <v>31</v>
      </c>
      <c r="Z39" s="8">
        <v>10198</v>
      </c>
      <c r="AA39" s="9">
        <v>9573.7038400000001</v>
      </c>
      <c r="AB39" s="5">
        <f>ABS(test[[#This Row],[price]]-test[[#This Row],[prediction]])</f>
        <v>624.29615999999987</v>
      </c>
    </row>
    <row r="40" spans="1:28" x14ac:dyDescent="0.15">
      <c r="A40" s="4">
        <v>179</v>
      </c>
      <c r="B40" s="5" t="s">
        <v>82</v>
      </c>
      <c r="C40" s="5" t="s">
        <v>45</v>
      </c>
      <c r="D40" s="5" t="s">
        <v>25</v>
      </c>
      <c r="E40" s="5" t="s">
        <v>26</v>
      </c>
      <c r="F40" s="5" t="s">
        <v>27</v>
      </c>
      <c r="G40" s="5" t="s">
        <v>38</v>
      </c>
      <c r="H40" s="5" t="s">
        <v>29</v>
      </c>
      <c r="I40" s="5" t="s">
        <v>30</v>
      </c>
      <c r="J40" s="5">
        <v>101.2</v>
      </c>
      <c r="K40" s="5">
        <v>176.8</v>
      </c>
      <c r="L40" s="5">
        <v>64.8</v>
      </c>
      <c r="M40" s="5">
        <v>54.3</v>
      </c>
      <c r="N40" s="5">
        <v>2395</v>
      </c>
      <c r="O40" s="5" t="s">
        <v>40</v>
      </c>
      <c r="P40" s="5" t="s">
        <v>32</v>
      </c>
      <c r="Q40" s="5">
        <v>108</v>
      </c>
      <c r="R40" s="5" t="s">
        <v>33</v>
      </c>
      <c r="S40" s="5">
        <v>3.5</v>
      </c>
      <c r="T40" s="5">
        <v>2.8</v>
      </c>
      <c r="U40" s="5">
        <v>8.8000000000000007</v>
      </c>
      <c r="V40" s="5">
        <v>101</v>
      </c>
      <c r="W40" s="5">
        <v>5800</v>
      </c>
      <c r="X40" s="5">
        <v>23</v>
      </c>
      <c r="Y40" s="5">
        <v>29</v>
      </c>
      <c r="Z40" s="5">
        <v>16430</v>
      </c>
      <c r="AA40" s="6">
        <v>10988.7821</v>
      </c>
      <c r="AB40" s="5">
        <f>ABS(test[[#This Row],[price]]-test[[#This Row],[prediction]])</f>
        <v>5441.2178999999996</v>
      </c>
    </row>
    <row r="41" spans="1:28" x14ac:dyDescent="0.15">
      <c r="A41" s="7">
        <v>180</v>
      </c>
      <c r="B41" s="8" t="s">
        <v>82</v>
      </c>
      <c r="C41" s="8" t="s">
        <v>52</v>
      </c>
      <c r="D41" s="8" t="s">
        <v>25</v>
      </c>
      <c r="E41" s="8" t="s">
        <v>26</v>
      </c>
      <c r="F41" s="8" t="s">
        <v>27</v>
      </c>
      <c r="G41" s="8" t="s">
        <v>34</v>
      </c>
      <c r="H41" s="8" t="s">
        <v>39</v>
      </c>
      <c r="I41" s="8" t="s">
        <v>30</v>
      </c>
      <c r="J41" s="8">
        <v>96.5</v>
      </c>
      <c r="K41" s="8">
        <v>167.5</v>
      </c>
      <c r="L41" s="8">
        <v>65.2</v>
      </c>
      <c r="M41" s="8">
        <v>53.3</v>
      </c>
      <c r="N41" s="8">
        <v>2289</v>
      </c>
      <c r="O41" s="8" t="s">
        <v>40</v>
      </c>
      <c r="P41" s="8" t="s">
        <v>32</v>
      </c>
      <c r="Q41" s="8">
        <v>110</v>
      </c>
      <c r="R41" s="8" t="s">
        <v>53</v>
      </c>
      <c r="S41" s="8">
        <v>3.15</v>
      </c>
      <c r="T41" s="8">
        <v>3.58</v>
      </c>
      <c r="U41" s="8">
        <v>9</v>
      </c>
      <c r="V41" s="8">
        <v>86</v>
      </c>
      <c r="W41" s="8">
        <v>5800</v>
      </c>
      <c r="X41" s="8">
        <v>27</v>
      </c>
      <c r="Y41" s="8">
        <v>33</v>
      </c>
      <c r="Z41" s="8">
        <v>9095</v>
      </c>
      <c r="AA41" s="9">
        <v>10493.705099999999</v>
      </c>
      <c r="AB41" s="5">
        <f>ABS(test[[#This Row],[price]]-test[[#This Row],[prediction]])</f>
        <v>1398.7050999999992</v>
      </c>
    </row>
    <row r="42" spans="1:28" x14ac:dyDescent="0.15">
      <c r="A42" s="4">
        <v>181</v>
      </c>
      <c r="B42" s="5" t="s">
        <v>82</v>
      </c>
      <c r="C42" s="5" t="s">
        <v>77</v>
      </c>
      <c r="D42" s="5" t="s">
        <v>25</v>
      </c>
      <c r="E42" s="5" t="s">
        <v>26</v>
      </c>
      <c r="F42" s="5" t="s">
        <v>32</v>
      </c>
      <c r="G42" s="5" t="s">
        <v>38</v>
      </c>
      <c r="H42" s="5" t="s">
        <v>41</v>
      </c>
      <c r="I42" s="5" t="s">
        <v>30</v>
      </c>
      <c r="J42" s="5">
        <v>97</v>
      </c>
      <c r="K42" s="5">
        <v>172</v>
      </c>
      <c r="L42" s="5">
        <v>65.400000000000006</v>
      </c>
      <c r="M42" s="5">
        <v>54.3</v>
      </c>
      <c r="N42" s="5">
        <v>2385</v>
      </c>
      <c r="O42" s="5" t="s">
        <v>74</v>
      </c>
      <c r="P42" s="5" t="s">
        <v>32</v>
      </c>
      <c r="Q42" s="5">
        <v>108</v>
      </c>
      <c r="R42" s="5" t="s">
        <v>49</v>
      </c>
      <c r="S42" s="5">
        <v>3.62</v>
      </c>
      <c r="T42" s="5">
        <v>2.64</v>
      </c>
      <c r="U42" s="5">
        <v>9</v>
      </c>
      <c r="V42" s="5">
        <v>82</v>
      </c>
      <c r="W42" s="5">
        <v>4800</v>
      </c>
      <c r="X42" s="5">
        <v>24</v>
      </c>
      <c r="Y42" s="5">
        <v>25</v>
      </c>
      <c r="Z42" s="5">
        <v>9233</v>
      </c>
      <c r="AA42" s="6">
        <v>7227.6985100000002</v>
      </c>
      <c r="AB42" s="5">
        <f>ABS(test[[#This Row],[price]]-test[[#This Row],[prediction]])</f>
        <v>2005.3014899999998</v>
      </c>
    </row>
    <row r="43" spans="1:28" x14ac:dyDescent="0.15">
      <c r="A43" s="7">
        <v>182</v>
      </c>
      <c r="B43" s="8" t="s">
        <v>82</v>
      </c>
      <c r="C43" s="8" t="s">
        <v>78</v>
      </c>
      <c r="D43" s="8" t="s">
        <v>25</v>
      </c>
      <c r="E43" s="8" t="s">
        <v>26</v>
      </c>
      <c r="F43" s="8" t="s">
        <v>32</v>
      </c>
      <c r="G43" s="8" t="s">
        <v>38</v>
      </c>
      <c r="H43" s="8" t="s">
        <v>39</v>
      </c>
      <c r="I43" s="8" t="s">
        <v>30</v>
      </c>
      <c r="J43" s="8">
        <v>95.7</v>
      </c>
      <c r="K43" s="8">
        <v>166.3</v>
      </c>
      <c r="L43" s="8">
        <v>64.400000000000006</v>
      </c>
      <c r="M43" s="8">
        <v>52.8</v>
      </c>
      <c r="N43" s="8">
        <v>2140</v>
      </c>
      <c r="O43" s="8" t="s">
        <v>40</v>
      </c>
      <c r="P43" s="8" t="s">
        <v>32</v>
      </c>
      <c r="Q43" s="8">
        <v>98</v>
      </c>
      <c r="R43" s="8" t="s">
        <v>49</v>
      </c>
      <c r="S43" s="8">
        <v>3.19</v>
      </c>
      <c r="T43" s="8">
        <v>3.03</v>
      </c>
      <c r="U43" s="8">
        <v>9</v>
      </c>
      <c r="V43" s="8">
        <v>70</v>
      </c>
      <c r="W43" s="8">
        <v>4800</v>
      </c>
      <c r="X43" s="8">
        <v>28</v>
      </c>
      <c r="Y43" s="8">
        <v>34</v>
      </c>
      <c r="Z43" s="8">
        <v>9258</v>
      </c>
      <c r="AA43" s="9">
        <v>6369.9593999999997</v>
      </c>
      <c r="AB43" s="5">
        <f>ABS(test[[#This Row],[price]]-test[[#This Row],[prediction]])</f>
        <v>2888.0406000000003</v>
      </c>
    </row>
    <row r="44" spans="1:28" x14ac:dyDescent="0.15">
      <c r="A44" s="4">
        <v>183</v>
      </c>
      <c r="B44" s="5" t="s">
        <v>82</v>
      </c>
      <c r="C44" s="5" t="s">
        <v>75</v>
      </c>
      <c r="D44" s="5" t="s">
        <v>25</v>
      </c>
      <c r="E44" s="5" t="s">
        <v>26</v>
      </c>
      <c r="F44" s="5" t="s">
        <v>32</v>
      </c>
      <c r="G44" s="5" t="s">
        <v>43</v>
      </c>
      <c r="H44" s="5" t="s">
        <v>39</v>
      </c>
      <c r="I44" s="5" t="s">
        <v>30</v>
      </c>
      <c r="J44" s="5">
        <v>96.1</v>
      </c>
      <c r="K44" s="5">
        <v>181.5</v>
      </c>
      <c r="L44" s="5">
        <v>66.5</v>
      </c>
      <c r="M44" s="5">
        <v>55.2</v>
      </c>
      <c r="N44" s="5">
        <v>2579</v>
      </c>
      <c r="O44" s="5" t="s">
        <v>40</v>
      </c>
      <c r="P44" s="5" t="s">
        <v>32</v>
      </c>
      <c r="Q44" s="5">
        <v>132</v>
      </c>
      <c r="R44" s="5" t="s">
        <v>33</v>
      </c>
      <c r="S44" s="5">
        <v>3.46</v>
      </c>
      <c r="T44" s="5">
        <v>3.9</v>
      </c>
      <c r="U44" s="5">
        <v>8.6999999999999993</v>
      </c>
      <c r="V44" s="5"/>
      <c r="W44" s="5"/>
      <c r="X44" s="5">
        <v>23</v>
      </c>
      <c r="Y44" s="5">
        <v>31</v>
      </c>
      <c r="Z44" s="5">
        <v>9295</v>
      </c>
      <c r="AA44" s="6">
        <v>49.938860499999997</v>
      </c>
      <c r="AB44" s="5">
        <f>ABS(test[[#This Row],[price]]-test[[#This Row],[prediction]])</f>
        <v>9245.0611394999996</v>
      </c>
    </row>
    <row r="45" spans="1:28" x14ac:dyDescent="0.15">
      <c r="A45" s="7">
        <v>184</v>
      </c>
      <c r="B45" s="8" t="s">
        <v>82</v>
      </c>
      <c r="C45" s="8" t="s">
        <v>78</v>
      </c>
      <c r="D45" s="8" t="s">
        <v>25</v>
      </c>
      <c r="E45" s="8" t="s">
        <v>26</v>
      </c>
      <c r="F45" s="8" t="s">
        <v>27</v>
      </c>
      <c r="G45" s="8" t="s">
        <v>34</v>
      </c>
      <c r="H45" s="8" t="s">
        <v>29</v>
      </c>
      <c r="I45" s="8" t="s">
        <v>30</v>
      </c>
      <c r="J45" s="8">
        <v>98.4</v>
      </c>
      <c r="K45" s="8">
        <v>176.2</v>
      </c>
      <c r="L45" s="8">
        <v>65.599999999999994</v>
      </c>
      <c r="M45" s="8">
        <v>52</v>
      </c>
      <c r="N45" s="8">
        <v>2551</v>
      </c>
      <c r="O45" s="8" t="s">
        <v>40</v>
      </c>
      <c r="P45" s="8" t="s">
        <v>32</v>
      </c>
      <c r="Q45" s="8">
        <v>146</v>
      </c>
      <c r="R45" s="8" t="s">
        <v>33</v>
      </c>
      <c r="S45" s="8">
        <v>3.62</v>
      </c>
      <c r="T45" s="8">
        <v>3.5</v>
      </c>
      <c r="U45" s="8">
        <v>9.3000000000000007</v>
      </c>
      <c r="V45" s="8">
        <v>116</v>
      </c>
      <c r="W45" s="8">
        <v>4800</v>
      </c>
      <c r="X45" s="8">
        <v>24</v>
      </c>
      <c r="Y45" s="8">
        <v>30</v>
      </c>
      <c r="Z45" s="8">
        <v>9989</v>
      </c>
      <c r="AA45" s="9">
        <v>12978.305700000001</v>
      </c>
      <c r="AB45" s="5">
        <f>ABS(test[[#This Row],[price]]-test[[#This Row],[prediction]])</f>
        <v>2989.3057000000008</v>
      </c>
    </row>
    <row r="46" spans="1:28" x14ac:dyDescent="0.15">
      <c r="A46" s="4">
        <v>185</v>
      </c>
      <c r="B46" s="5" t="s">
        <v>82</v>
      </c>
      <c r="C46" s="5" t="s">
        <v>52</v>
      </c>
      <c r="D46" s="5" t="s">
        <v>25</v>
      </c>
      <c r="E46" s="5" t="s">
        <v>26</v>
      </c>
      <c r="F46" s="5" t="s">
        <v>32</v>
      </c>
      <c r="G46" s="5" t="s">
        <v>43</v>
      </c>
      <c r="H46" s="5" t="s">
        <v>39</v>
      </c>
      <c r="I46" s="5" t="s">
        <v>30</v>
      </c>
      <c r="J46" s="5">
        <v>96.5</v>
      </c>
      <c r="K46" s="5">
        <v>157.1</v>
      </c>
      <c r="L46" s="5">
        <v>63.9</v>
      </c>
      <c r="M46" s="5">
        <v>58.3</v>
      </c>
      <c r="N46" s="5">
        <v>2024</v>
      </c>
      <c r="O46" s="5" t="s">
        <v>40</v>
      </c>
      <c r="P46" s="5" t="s">
        <v>32</v>
      </c>
      <c r="Q46" s="5">
        <v>92</v>
      </c>
      <c r="R46" s="5" t="s">
        <v>53</v>
      </c>
      <c r="S46" s="5">
        <v>2.92</v>
      </c>
      <c r="T46" s="5">
        <v>3.41</v>
      </c>
      <c r="U46" s="5">
        <v>9.1999999999999993</v>
      </c>
      <c r="V46" s="5">
        <v>76</v>
      </c>
      <c r="W46" s="5">
        <v>6000</v>
      </c>
      <c r="X46" s="5">
        <v>30</v>
      </c>
      <c r="Y46" s="5">
        <v>34</v>
      </c>
      <c r="Z46" s="5">
        <v>7295</v>
      </c>
      <c r="AA46" s="6">
        <v>9289.2621400000007</v>
      </c>
      <c r="AB46" s="5">
        <f>ABS(test[[#This Row],[price]]-test[[#This Row],[prediction]])</f>
        <v>1994.2621400000007</v>
      </c>
    </row>
    <row r="47" spans="1:28" x14ac:dyDescent="0.15">
      <c r="A47" s="7">
        <v>186</v>
      </c>
      <c r="B47" s="8" t="s">
        <v>82</v>
      </c>
      <c r="C47" s="8" t="s">
        <v>70</v>
      </c>
      <c r="D47" s="8" t="s">
        <v>61</v>
      </c>
      <c r="E47" s="8" t="s">
        <v>44</v>
      </c>
      <c r="F47" s="8" t="s">
        <v>32</v>
      </c>
      <c r="G47" s="8" t="s">
        <v>38</v>
      </c>
      <c r="H47" s="8" t="s">
        <v>29</v>
      </c>
      <c r="I47" s="8" t="s">
        <v>30</v>
      </c>
      <c r="J47" s="8">
        <v>107.9</v>
      </c>
      <c r="K47" s="8">
        <v>186.7</v>
      </c>
      <c r="L47" s="8">
        <v>68.400000000000006</v>
      </c>
      <c r="M47" s="8">
        <v>56.7</v>
      </c>
      <c r="N47" s="8">
        <v>3252</v>
      </c>
      <c r="O47" s="8" t="s">
        <v>47</v>
      </c>
      <c r="P47" s="8" t="s">
        <v>32</v>
      </c>
      <c r="Q47" s="8">
        <v>152</v>
      </c>
      <c r="R47" s="8" t="s">
        <v>62</v>
      </c>
      <c r="S47" s="8">
        <v>3.7</v>
      </c>
      <c r="T47" s="8">
        <v>3.52</v>
      </c>
      <c r="U47" s="8">
        <v>21</v>
      </c>
      <c r="V47" s="8">
        <v>95</v>
      </c>
      <c r="W47" s="8">
        <v>4150</v>
      </c>
      <c r="X47" s="8">
        <v>28</v>
      </c>
      <c r="Y47" s="8">
        <v>33</v>
      </c>
      <c r="Z47" s="8">
        <v>16900</v>
      </c>
      <c r="AA47" s="9">
        <v>18151.790199999999</v>
      </c>
      <c r="AB47" s="5">
        <f>ABS(test[[#This Row],[price]]-test[[#This Row],[prediction]])</f>
        <v>1251.7901999999995</v>
      </c>
    </row>
    <row r="48" spans="1:28" x14ac:dyDescent="0.15">
      <c r="A48" s="4">
        <v>187</v>
      </c>
      <c r="B48" s="5" t="s">
        <v>82</v>
      </c>
      <c r="C48" s="5" t="s">
        <v>72</v>
      </c>
      <c r="D48" s="5" t="s">
        <v>25</v>
      </c>
      <c r="E48" s="5" t="s">
        <v>26</v>
      </c>
      <c r="F48" s="5" t="s">
        <v>27</v>
      </c>
      <c r="G48" s="5" t="s">
        <v>64</v>
      </c>
      <c r="H48" s="5" t="s">
        <v>29</v>
      </c>
      <c r="I48" s="5" t="s">
        <v>73</v>
      </c>
      <c r="J48" s="5">
        <v>89.5</v>
      </c>
      <c r="K48" s="5">
        <v>168.9</v>
      </c>
      <c r="L48" s="5">
        <v>65</v>
      </c>
      <c r="M48" s="5">
        <v>51.6</v>
      </c>
      <c r="N48" s="5">
        <v>2756</v>
      </c>
      <c r="O48" s="5" t="s">
        <v>74</v>
      </c>
      <c r="P48" s="5" t="s">
        <v>36</v>
      </c>
      <c r="Q48" s="5">
        <v>194</v>
      </c>
      <c r="R48" s="5" t="s">
        <v>33</v>
      </c>
      <c r="S48" s="5">
        <v>3.74</v>
      </c>
      <c r="T48" s="5">
        <v>2.9</v>
      </c>
      <c r="U48" s="5">
        <v>9.5</v>
      </c>
      <c r="V48" s="5">
        <v>207</v>
      </c>
      <c r="W48" s="5">
        <v>5900</v>
      </c>
      <c r="X48" s="5">
        <v>17</v>
      </c>
      <c r="Y48" s="5">
        <v>25</v>
      </c>
      <c r="Z48" s="5">
        <v>32528</v>
      </c>
      <c r="AA48" s="6">
        <v>21828.650300000001</v>
      </c>
      <c r="AB48" s="5">
        <f>ABS(test[[#This Row],[price]]-test[[#This Row],[prediction]])</f>
        <v>10699.349699999999</v>
      </c>
    </row>
    <row r="49" spans="1:28" x14ac:dyDescent="0.15">
      <c r="A49" s="7">
        <v>188</v>
      </c>
      <c r="B49" s="8" t="s">
        <v>82</v>
      </c>
      <c r="C49" s="8" t="s">
        <v>58</v>
      </c>
      <c r="D49" s="8" t="s">
        <v>25</v>
      </c>
      <c r="E49" s="8" t="s">
        <v>26</v>
      </c>
      <c r="F49" s="8" t="s">
        <v>32</v>
      </c>
      <c r="G49" s="8" t="s">
        <v>38</v>
      </c>
      <c r="H49" s="8" t="s">
        <v>39</v>
      </c>
      <c r="I49" s="8" t="s">
        <v>30</v>
      </c>
      <c r="J49" s="8">
        <v>98.8</v>
      </c>
      <c r="K49" s="8">
        <v>177.8</v>
      </c>
      <c r="L49" s="8">
        <v>66.5</v>
      </c>
      <c r="M49" s="8">
        <v>55.5</v>
      </c>
      <c r="N49" s="8">
        <v>2410</v>
      </c>
      <c r="O49" s="8" t="s">
        <v>40</v>
      </c>
      <c r="P49" s="8" t="s">
        <v>32</v>
      </c>
      <c r="Q49" s="8">
        <v>122</v>
      </c>
      <c r="R49" s="8" t="s">
        <v>49</v>
      </c>
      <c r="S49" s="8">
        <v>3.39</v>
      </c>
      <c r="T49" s="8">
        <v>3.39</v>
      </c>
      <c r="U49" s="8">
        <v>8.6</v>
      </c>
      <c r="V49" s="8">
        <v>84</v>
      </c>
      <c r="W49" s="8">
        <v>4800</v>
      </c>
      <c r="X49" s="8">
        <v>26</v>
      </c>
      <c r="Y49" s="8">
        <v>32</v>
      </c>
      <c r="Z49" s="8">
        <v>10245</v>
      </c>
      <c r="AA49" s="9">
        <v>11098.013000000001</v>
      </c>
      <c r="AB49" s="5">
        <f>ABS(test[[#This Row],[price]]-test[[#This Row],[prediction]])</f>
        <v>853.01300000000083</v>
      </c>
    </row>
    <row r="50" spans="1:28" x14ac:dyDescent="0.15">
      <c r="A50" s="4">
        <v>189</v>
      </c>
      <c r="B50" s="5" t="s">
        <v>82</v>
      </c>
      <c r="C50" s="5" t="s">
        <v>50</v>
      </c>
      <c r="D50" s="5" t="s">
        <v>25</v>
      </c>
      <c r="E50" s="5" t="s">
        <v>44</v>
      </c>
      <c r="F50" s="5" t="s">
        <v>27</v>
      </c>
      <c r="G50" s="5" t="s">
        <v>34</v>
      </c>
      <c r="H50" s="5" t="s">
        <v>39</v>
      </c>
      <c r="I50" s="5" t="s">
        <v>30</v>
      </c>
      <c r="J50" s="5">
        <v>95.9</v>
      </c>
      <c r="K50" s="5">
        <v>173.2</v>
      </c>
      <c r="L50" s="5">
        <v>66.3</v>
      </c>
      <c r="M50" s="5">
        <v>50.2</v>
      </c>
      <c r="N50" s="5">
        <v>2811</v>
      </c>
      <c r="O50" s="5" t="s">
        <v>40</v>
      </c>
      <c r="P50" s="5" t="s">
        <v>32</v>
      </c>
      <c r="Q50" s="5">
        <v>156</v>
      </c>
      <c r="R50" s="5" t="s">
        <v>51</v>
      </c>
      <c r="S50" s="5">
        <v>3.6</v>
      </c>
      <c r="T50" s="5">
        <v>3.9</v>
      </c>
      <c r="U50" s="5">
        <v>7</v>
      </c>
      <c r="V50" s="5">
        <v>145</v>
      </c>
      <c r="W50" s="5">
        <v>5000</v>
      </c>
      <c r="X50" s="5">
        <v>19</v>
      </c>
      <c r="Y50" s="5">
        <v>24</v>
      </c>
      <c r="Z50" s="5">
        <v>12964</v>
      </c>
      <c r="AA50" s="6">
        <v>14694.626</v>
      </c>
      <c r="AB50" s="5">
        <f>ABS(test[[#This Row],[price]]-test[[#This Row],[prediction]])</f>
        <v>1730.6260000000002</v>
      </c>
    </row>
    <row r="51" spans="1:28" x14ac:dyDescent="0.15">
      <c r="A51" s="7">
        <v>190</v>
      </c>
      <c r="B51" s="8" t="s">
        <v>82</v>
      </c>
      <c r="C51" s="8" t="s">
        <v>77</v>
      </c>
      <c r="D51" s="8" t="s">
        <v>25</v>
      </c>
      <c r="E51" s="8" t="s">
        <v>44</v>
      </c>
      <c r="F51" s="8" t="s">
        <v>32</v>
      </c>
      <c r="G51" s="8" t="s">
        <v>38</v>
      </c>
      <c r="H51" s="8" t="s">
        <v>41</v>
      </c>
      <c r="I51" s="8" t="s">
        <v>30</v>
      </c>
      <c r="J51" s="8">
        <v>97</v>
      </c>
      <c r="K51" s="8">
        <v>172</v>
      </c>
      <c r="L51" s="8">
        <v>65.400000000000006</v>
      </c>
      <c r="M51" s="8">
        <v>54.3</v>
      </c>
      <c r="N51" s="8">
        <v>2510</v>
      </c>
      <c r="O51" s="8" t="s">
        <v>74</v>
      </c>
      <c r="P51" s="8" t="s">
        <v>32</v>
      </c>
      <c r="Q51" s="8">
        <v>108</v>
      </c>
      <c r="R51" s="8" t="s">
        <v>33</v>
      </c>
      <c r="S51" s="8">
        <v>3.62</v>
      </c>
      <c r="T51" s="8">
        <v>2.64</v>
      </c>
      <c r="U51" s="8">
        <v>7.7</v>
      </c>
      <c r="V51" s="8">
        <v>111</v>
      </c>
      <c r="W51" s="8">
        <v>4800</v>
      </c>
      <c r="X51" s="8">
        <v>24</v>
      </c>
      <c r="Y51" s="8">
        <v>29</v>
      </c>
      <c r="Z51" s="8">
        <v>11259</v>
      </c>
      <c r="AA51" s="9">
        <v>9702.9476699999996</v>
      </c>
      <c r="AB51" s="5">
        <f>ABS(test[[#This Row],[price]]-test[[#This Row],[prediction]])</f>
        <v>1556.0523300000004</v>
      </c>
    </row>
    <row r="52" spans="1:28" x14ac:dyDescent="0.15">
      <c r="A52" s="4">
        <v>191</v>
      </c>
      <c r="B52" s="5" t="s">
        <v>82</v>
      </c>
      <c r="C52" s="5" t="s">
        <v>78</v>
      </c>
      <c r="D52" s="5" t="s">
        <v>25</v>
      </c>
      <c r="E52" s="5" t="s">
        <v>26</v>
      </c>
      <c r="F52" s="5" t="s">
        <v>27</v>
      </c>
      <c r="G52" s="5" t="s">
        <v>64</v>
      </c>
      <c r="H52" s="5" t="s">
        <v>29</v>
      </c>
      <c r="I52" s="5" t="s">
        <v>30</v>
      </c>
      <c r="J52" s="5">
        <v>98.4</v>
      </c>
      <c r="K52" s="5">
        <v>176.2</v>
      </c>
      <c r="L52" s="5">
        <v>65.599999999999994</v>
      </c>
      <c r="M52" s="5">
        <v>52</v>
      </c>
      <c r="N52" s="5">
        <v>2679</v>
      </c>
      <c r="O52" s="5" t="s">
        <v>40</v>
      </c>
      <c r="P52" s="5" t="s">
        <v>32</v>
      </c>
      <c r="Q52" s="5">
        <v>146</v>
      </c>
      <c r="R52" s="5" t="s">
        <v>33</v>
      </c>
      <c r="S52" s="5">
        <v>3.62</v>
      </c>
      <c r="T52" s="5">
        <v>3.5</v>
      </c>
      <c r="U52" s="5">
        <v>9.3000000000000007</v>
      </c>
      <c r="V52" s="5">
        <v>116</v>
      </c>
      <c r="W52" s="5">
        <v>4800</v>
      </c>
      <c r="X52" s="5">
        <v>24</v>
      </c>
      <c r="Y52" s="5">
        <v>30</v>
      </c>
      <c r="Z52" s="5">
        <v>11199</v>
      </c>
      <c r="AA52" s="6">
        <v>13285.0857</v>
      </c>
      <c r="AB52" s="5">
        <f>ABS(test[[#This Row],[price]]-test[[#This Row],[prediction]])</f>
        <v>2086.0856999999996</v>
      </c>
    </row>
    <row r="53" spans="1:28" x14ac:dyDescent="0.15">
      <c r="A53" s="7">
        <v>192</v>
      </c>
      <c r="B53" s="8" t="s">
        <v>82</v>
      </c>
      <c r="C53" s="8" t="s">
        <v>77</v>
      </c>
      <c r="D53" s="8" t="s">
        <v>25</v>
      </c>
      <c r="E53" s="8" t="s">
        <v>44</v>
      </c>
      <c r="F53" s="8" t="s">
        <v>32</v>
      </c>
      <c r="G53" s="8" t="s">
        <v>43</v>
      </c>
      <c r="H53" s="8" t="s">
        <v>41</v>
      </c>
      <c r="I53" s="8" t="s">
        <v>30</v>
      </c>
      <c r="J53" s="8">
        <v>96.9</v>
      </c>
      <c r="K53" s="8">
        <v>173.6</v>
      </c>
      <c r="L53" s="8">
        <v>65.400000000000006</v>
      </c>
      <c r="M53" s="8">
        <v>54.9</v>
      </c>
      <c r="N53" s="8">
        <v>2650</v>
      </c>
      <c r="O53" s="8" t="s">
        <v>74</v>
      </c>
      <c r="P53" s="8" t="s">
        <v>32</v>
      </c>
      <c r="Q53" s="8">
        <v>108</v>
      </c>
      <c r="R53" s="8" t="s">
        <v>33</v>
      </c>
      <c r="S53" s="8">
        <v>3.62</v>
      </c>
      <c r="T53" s="8">
        <v>2.64</v>
      </c>
      <c r="U53" s="8">
        <v>7.7</v>
      </c>
      <c r="V53" s="8">
        <v>111</v>
      </c>
      <c r="W53" s="8">
        <v>4800</v>
      </c>
      <c r="X53" s="8">
        <v>23</v>
      </c>
      <c r="Y53" s="8">
        <v>23</v>
      </c>
      <c r="Z53" s="8">
        <v>11694</v>
      </c>
      <c r="AA53" s="9">
        <v>8526.1139199999998</v>
      </c>
      <c r="AB53" s="5">
        <f>ABS(test[[#This Row],[price]]-test[[#This Row],[prediction]])</f>
        <v>3167.8860800000002</v>
      </c>
    </row>
    <row r="54" spans="1:28" x14ac:dyDescent="0.15">
      <c r="A54" s="4">
        <v>193</v>
      </c>
      <c r="B54" s="5" t="s">
        <v>82</v>
      </c>
      <c r="C54" s="5" t="s">
        <v>45</v>
      </c>
      <c r="D54" s="5" t="s">
        <v>25</v>
      </c>
      <c r="E54" s="5" t="s">
        <v>26</v>
      </c>
      <c r="F54" s="5" t="s">
        <v>32</v>
      </c>
      <c r="G54" s="5" t="s">
        <v>38</v>
      </c>
      <c r="H54" s="5" t="s">
        <v>29</v>
      </c>
      <c r="I54" s="5" t="s">
        <v>30</v>
      </c>
      <c r="J54" s="5">
        <v>103.5</v>
      </c>
      <c r="K54" s="5">
        <v>189</v>
      </c>
      <c r="L54" s="5">
        <v>66.900000000000006</v>
      </c>
      <c r="M54" s="5">
        <v>55.7</v>
      </c>
      <c r="N54" s="5">
        <v>3055</v>
      </c>
      <c r="O54" s="5" t="s">
        <v>40</v>
      </c>
      <c r="P54" s="5" t="s">
        <v>36</v>
      </c>
      <c r="Q54" s="5">
        <v>164</v>
      </c>
      <c r="R54" s="5" t="s">
        <v>33</v>
      </c>
      <c r="S54" s="5">
        <v>3.31</v>
      </c>
      <c r="T54" s="5">
        <v>3.19</v>
      </c>
      <c r="U54" s="5">
        <v>9</v>
      </c>
      <c r="V54" s="5">
        <v>121</v>
      </c>
      <c r="W54" s="5">
        <v>4250</v>
      </c>
      <c r="X54" s="5">
        <v>20</v>
      </c>
      <c r="Y54" s="5">
        <v>25</v>
      </c>
      <c r="Z54" s="5">
        <v>24565</v>
      </c>
      <c r="AA54" s="6">
        <v>17212.2709</v>
      </c>
      <c r="AB54" s="5">
        <f>ABS(test[[#This Row],[price]]-test[[#This Row],[prediction]])</f>
        <v>7352.7291000000005</v>
      </c>
    </row>
    <row r="55" spans="1:28" x14ac:dyDescent="0.15">
      <c r="A55" s="7">
        <v>194</v>
      </c>
      <c r="B55" s="8" t="s">
        <v>82</v>
      </c>
      <c r="C55" s="8" t="s">
        <v>78</v>
      </c>
      <c r="D55" s="8" t="s">
        <v>25</v>
      </c>
      <c r="E55" s="8" t="s">
        <v>26</v>
      </c>
      <c r="F55" s="8" t="s">
        <v>27</v>
      </c>
      <c r="G55" s="8" t="s">
        <v>38</v>
      </c>
      <c r="H55" s="8" t="s">
        <v>29</v>
      </c>
      <c r="I55" s="8" t="s">
        <v>30</v>
      </c>
      <c r="J55" s="8">
        <v>94.5</v>
      </c>
      <c r="K55" s="8">
        <v>168.7</v>
      </c>
      <c r="L55" s="8">
        <v>64</v>
      </c>
      <c r="M55" s="8">
        <v>52.6</v>
      </c>
      <c r="N55" s="8">
        <v>2169</v>
      </c>
      <c r="O55" s="8" t="s">
        <v>40</v>
      </c>
      <c r="P55" s="8" t="s">
        <v>32</v>
      </c>
      <c r="Q55" s="8">
        <v>98</v>
      </c>
      <c r="R55" s="8" t="s">
        <v>49</v>
      </c>
      <c r="S55" s="8">
        <v>3.19</v>
      </c>
      <c r="T55" s="8">
        <v>3.03</v>
      </c>
      <c r="U55" s="8">
        <v>9</v>
      </c>
      <c r="V55" s="8">
        <v>70</v>
      </c>
      <c r="W55" s="8">
        <v>4800</v>
      </c>
      <c r="X55" s="8">
        <v>29</v>
      </c>
      <c r="Y55" s="8">
        <v>34</v>
      </c>
      <c r="Z55" s="8">
        <v>8058</v>
      </c>
      <c r="AA55" s="9">
        <v>5434.7411000000002</v>
      </c>
      <c r="AB55" s="5">
        <f>ABS(test[[#This Row],[price]]-test[[#This Row],[prediction]])</f>
        <v>2623.2588999999998</v>
      </c>
    </row>
    <row r="56" spans="1:28" x14ac:dyDescent="0.15">
      <c r="A56" s="4">
        <v>195</v>
      </c>
      <c r="B56" s="5" t="s">
        <v>82</v>
      </c>
      <c r="C56" s="5" t="s">
        <v>63</v>
      </c>
      <c r="D56" s="5" t="s">
        <v>61</v>
      </c>
      <c r="E56" s="5" t="s">
        <v>44</v>
      </c>
      <c r="F56" s="5" t="s">
        <v>27</v>
      </c>
      <c r="G56" s="5" t="s">
        <v>64</v>
      </c>
      <c r="H56" s="5" t="s">
        <v>29</v>
      </c>
      <c r="I56" s="5" t="s">
        <v>30</v>
      </c>
      <c r="J56" s="5">
        <v>106.7</v>
      </c>
      <c r="K56" s="5">
        <v>187.5</v>
      </c>
      <c r="L56" s="5">
        <v>70.3</v>
      </c>
      <c r="M56" s="5">
        <v>54.9</v>
      </c>
      <c r="N56" s="5">
        <v>3495</v>
      </c>
      <c r="O56" s="5" t="s">
        <v>40</v>
      </c>
      <c r="P56" s="5" t="s">
        <v>42</v>
      </c>
      <c r="Q56" s="5">
        <v>183</v>
      </c>
      <c r="R56" s="5" t="s">
        <v>62</v>
      </c>
      <c r="S56" s="5">
        <v>3.58</v>
      </c>
      <c r="T56" s="5">
        <v>3.64</v>
      </c>
      <c r="U56" s="5">
        <v>21.5</v>
      </c>
      <c r="V56" s="5">
        <v>123</v>
      </c>
      <c r="W56" s="5">
        <v>4350</v>
      </c>
      <c r="X56" s="5">
        <v>22</v>
      </c>
      <c r="Y56" s="5">
        <v>25</v>
      </c>
      <c r="Z56" s="5">
        <v>28176</v>
      </c>
      <c r="AA56" s="6">
        <v>22896.222699999998</v>
      </c>
      <c r="AB56" s="5">
        <f>ABS(test[[#This Row],[price]]-test[[#This Row],[prediction]])</f>
        <v>5279.7773000000016</v>
      </c>
    </row>
    <row r="57" spans="1:28" x14ac:dyDescent="0.15">
      <c r="A57" s="7">
        <v>196</v>
      </c>
      <c r="B57" s="8" t="s">
        <v>82</v>
      </c>
      <c r="C57" s="8" t="s">
        <v>79</v>
      </c>
      <c r="D57" s="8" t="s">
        <v>61</v>
      </c>
      <c r="E57" s="8" t="s">
        <v>44</v>
      </c>
      <c r="F57" s="8" t="s">
        <v>32</v>
      </c>
      <c r="G57" s="8" t="s">
        <v>38</v>
      </c>
      <c r="H57" s="8" t="s">
        <v>39</v>
      </c>
      <c r="I57" s="8" t="s">
        <v>30</v>
      </c>
      <c r="J57" s="8">
        <v>100.4</v>
      </c>
      <c r="K57" s="8">
        <v>180.2</v>
      </c>
      <c r="L57" s="8">
        <v>66.900000000000006</v>
      </c>
      <c r="M57" s="8">
        <v>55.1</v>
      </c>
      <c r="N57" s="8">
        <v>2579</v>
      </c>
      <c r="O57" s="8" t="s">
        <v>40</v>
      </c>
      <c r="P57" s="8" t="s">
        <v>32</v>
      </c>
      <c r="Q57" s="8">
        <v>97</v>
      </c>
      <c r="R57" s="8" t="s">
        <v>62</v>
      </c>
      <c r="S57" s="8">
        <v>3.01</v>
      </c>
      <c r="T57" s="8">
        <v>3.4</v>
      </c>
      <c r="U57" s="8">
        <v>23</v>
      </c>
      <c r="V57" s="8">
        <v>68</v>
      </c>
      <c r="W57" s="8">
        <v>4500</v>
      </c>
      <c r="X57" s="8">
        <v>33</v>
      </c>
      <c r="Y57" s="8">
        <v>38</v>
      </c>
      <c r="Z57" s="8">
        <v>13845</v>
      </c>
      <c r="AA57" s="9">
        <v>9591.5214799999994</v>
      </c>
      <c r="AB57" s="5">
        <f>ABS(test[[#This Row],[price]]-test[[#This Row],[prediction]])</f>
        <v>4253.4785200000006</v>
      </c>
    </row>
    <row r="58" spans="1:28" x14ac:dyDescent="0.15">
      <c r="A58" s="4">
        <v>197</v>
      </c>
      <c r="B58" s="5" t="s">
        <v>82</v>
      </c>
      <c r="C58" s="5" t="s">
        <v>45</v>
      </c>
      <c r="D58" s="5" t="s">
        <v>25</v>
      </c>
      <c r="E58" s="5" t="s">
        <v>26</v>
      </c>
      <c r="F58" s="5" t="s">
        <v>32</v>
      </c>
      <c r="G58" s="5" t="s">
        <v>38</v>
      </c>
      <c r="H58" s="5" t="s">
        <v>29</v>
      </c>
      <c r="I58" s="5" t="s">
        <v>30</v>
      </c>
      <c r="J58" s="5">
        <v>101.2</v>
      </c>
      <c r="K58" s="5">
        <v>176.8</v>
      </c>
      <c r="L58" s="5">
        <v>64.8</v>
      </c>
      <c r="M58" s="5">
        <v>54.3</v>
      </c>
      <c r="N58" s="5">
        <v>2395</v>
      </c>
      <c r="O58" s="5" t="s">
        <v>40</v>
      </c>
      <c r="P58" s="5" t="s">
        <v>32</v>
      </c>
      <c r="Q58" s="5">
        <v>108</v>
      </c>
      <c r="R58" s="5" t="s">
        <v>33</v>
      </c>
      <c r="S58" s="5">
        <v>3.5</v>
      </c>
      <c r="T58" s="5">
        <v>2.8</v>
      </c>
      <c r="U58" s="5">
        <v>8.8000000000000007</v>
      </c>
      <c r="V58" s="5">
        <v>101</v>
      </c>
      <c r="W58" s="5">
        <v>5800</v>
      </c>
      <c r="X58" s="5">
        <v>23</v>
      </c>
      <c r="Y58" s="5">
        <v>29</v>
      </c>
      <c r="Z58" s="5">
        <v>16925</v>
      </c>
      <c r="AA58" s="6">
        <v>10988.7821</v>
      </c>
      <c r="AB58" s="5">
        <f>ABS(test[[#This Row],[price]]-test[[#This Row],[prediction]])</f>
        <v>5936.2178999999996</v>
      </c>
    </row>
    <row r="59" spans="1:28" x14ac:dyDescent="0.15">
      <c r="A59" s="7">
        <v>198</v>
      </c>
      <c r="B59" s="8" t="s">
        <v>82</v>
      </c>
      <c r="C59" s="8" t="s">
        <v>78</v>
      </c>
      <c r="D59" s="8" t="s">
        <v>25</v>
      </c>
      <c r="E59" s="8" t="s">
        <v>26</v>
      </c>
      <c r="F59" s="8" t="s">
        <v>32</v>
      </c>
      <c r="G59" s="8" t="s">
        <v>34</v>
      </c>
      <c r="H59" s="8" t="s">
        <v>39</v>
      </c>
      <c r="I59" s="8" t="s">
        <v>30</v>
      </c>
      <c r="J59" s="8">
        <v>102.4</v>
      </c>
      <c r="K59" s="8">
        <v>175.6</v>
      </c>
      <c r="L59" s="8">
        <v>66.5</v>
      </c>
      <c r="M59" s="8">
        <v>53.9</v>
      </c>
      <c r="N59" s="8">
        <v>2414</v>
      </c>
      <c r="O59" s="8" t="s">
        <v>40</v>
      </c>
      <c r="P59" s="8" t="s">
        <v>32</v>
      </c>
      <c r="Q59" s="8">
        <v>122</v>
      </c>
      <c r="R59" s="8" t="s">
        <v>33</v>
      </c>
      <c r="S59" s="8">
        <v>3.31</v>
      </c>
      <c r="T59" s="8">
        <v>3.54</v>
      </c>
      <c r="U59" s="8">
        <v>8.6999999999999993</v>
      </c>
      <c r="V59" s="8">
        <v>92</v>
      </c>
      <c r="W59" s="8">
        <v>4200</v>
      </c>
      <c r="X59" s="8">
        <v>27</v>
      </c>
      <c r="Y59" s="8">
        <v>32</v>
      </c>
      <c r="Z59" s="8">
        <v>9988</v>
      </c>
      <c r="AA59" s="9">
        <v>10875.066199999999</v>
      </c>
      <c r="AB59" s="5">
        <f>ABS(test[[#This Row],[price]]-test[[#This Row],[prediction]])</f>
        <v>887.0661999999993</v>
      </c>
    </row>
    <row r="60" spans="1:28" x14ac:dyDescent="0.15">
      <c r="A60" s="4">
        <v>199</v>
      </c>
      <c r="B60" s="5" t="s">
        <v>82</v>
      </c>
      <c r="C60" s="5" t="s">
        <v>78</v>
      </c>
      <c r="D60" s="5" t="s">
        <v>61</v>
      </c>
      <c r="E60" s="5" t="s">
        <v>44</v>
      </c>
      <c r="F60" s="5" t="s">
        <v>32</v>
      </c>
      <c r="G60" s="5" t="s">
        <v>38</v>
      </c>
      <c r="H60" s="5" t="s">
        <v>39</v>
      </c>
      <c r="I60" s="5" t="s">
        <v>30</v>
      </c>
      <c r="J60" s="5">
        <v>102.4</v>
      </c>
      <c r="K60" s="5">
        <v>175.6</v>
      </c>
      <c r="L60" s="5">
        <v>66.5</v>
      </c>
      <c r="M60" s="5">
        <v>54.9</v>
      </c>
      <c r="N60" s="5">
        <v>2480</v>
      </c>
      <c r="O60" s="5" t="s">
        <v>40</v>
      </c>
      <c r="P60" s="5" t="s">
        <v>32</v>
      </c>
      <c r="Q60" s="5">
        <v>110</v>
      </c>
      <c r="R60" s="5" t="s">
        <v>62</v>
      </c>
      <c r="S60" s="5">
        <v>3.27</v>
      </c>
      <c r="T60" s="5">
        <v>3.35</v>
      </c>
      <c r="U60" s="5">
        <v>22.5</v>
      </c>
      <c r="V60" s="5">
        <v>73</v>
      </c>
      <c r="W60" s="5">
        <v>4500</v>
      </c>
      <c r="X60" s="5">
        <v>30</v>
      </c>
      <c r="Y60" s="5">
        <v>33</v>
      </c>
      <c r="Z60" s="5">
        <v>10698</v>
      </c>
      <c r="AA60" s="6">
        <v>10112.769399999999</v>
      </c>
      <c r="AB60" s="5">
        <f>ABS(test[[#This Row],[price]]-test[[#This Row],[prediction]])</f>
        <v>585.23060000000078</v>
      </c>
    </row>
    <row r="61" spans="1:28" x14ac:dyDescent="0.15">
      <c r="A61" s="7">
        <v>200</v>
      </c>
      <c r="B61" s="8" t="s">
        <v>82</v>
      </c>
      <c r="C61" s="8" t="s">
        <v>78</v>
      </c>
      <c r="D61" s="8" t="s">
        <v>25</v>
      </c>
      <c r="E61" s="8" t="s">
        <v>26</v>
      </c>
      <c r="F61" s="8" t="s">
        <v>32</v>
      </c>
      <c r="G61" s="8" t="s">
        <v>38</v>
      </c>
      <c r="H61" s="8" t="s">
        <v>39</v>
      </c>
      <c r="I61" s="8" t="s">
        <v>30</v>
      </c>
      <c r="J61" s="8">
        <v>102.4</v>
      </c>
      <c r="K61" s="8">
        <v>175.6</v>
      </c>
      <c r="L61" s="8">
        <v>66.5</v>
      </c>
      <c r="M61" s="8">
        <v>54.9</v>
      </c>
      <c r="N61" s="8">
        <v>2326</v>
      </c>
      <c r="O61" s="8" t="s">
        <v>40</v>
      </c>
      <c r="P61" s="8" t="s">
        <v>32</v>
      </c>
      <c r="Q61" s="8">
        <v>122</v>
      </c>
      <c r="R61" s="8" t="s">
        <v>33</v>
      </c>
      <c r="S61" s="8">
        <v>3.31</v>
      </c>
      <c r="T61" s="8">
        <v>3.54</v>
      </c>
      <c r="U61" s="8">
        <v>8.6999999999999993</v>
      </c>
      <c r="V61" s="8">
        <v>92</v>
      </c>
      <c r="W61" s="8">
        <v>4200</v>
      </c>
      <c r="X61" s="8">
        <v>29</v>
      </c>
      <c r="Y61" s="8">
        <v>34</v>
      </c>
      <c r="Z61" s="8">
        <v>8948</v>
      </c>
      <c r="AA61" s="9">
        <v>11111.102000000001</v>
      </c>
      <c r="AB61" s="5">
        <f>ABS(test[[#This Row],[price]]-test[[#This Row],[prediction]])</f>
        <v>2163.1020000000008</v>
      </c>
    </row>
    <row r="62" spans="1:28" x14ac:dyDescent="0.15">
      <c r="A62" s="10">
        <v>201</v>
      </c>
      <c r="B62" s="11" t="s">
        <v>82</v>
      </c>
      <c r="C62" s="11" t="s">
        <v>78</v>
      </c>
      <c r="D62" s="11" t="s">
        <v>25</v>
      </c>
      <c r="E62" s="11" t="s">
        <v>26</v>
      </c>
      <c r="F62" s="11" t="s">
        <v>27</v>
      </c>
      <c r="G62" s="11" t="s">
        <v>34</v>
      </c>
      <c r="H62" s="11" t="s">
        <v>29</v>
      </c>
      <c r="I62" s="11" t="s">
        <v>30</v>
      </c>
      <c r="J62" s="11">
        <v>102.9</v>
      </c>
      <c r="K62" s="11">
        <v>183.5</v>
      </c>
      <c r="L62" s="11">
        <v>67.7</v>
      </c>
      <c r="M62" s="11">
        <v>52</v>
      </c>
      <c r="N62" s="11">
        <v>2976</v>
      </c>
      <c r="O62" s="11" t="s">
        <v>31</v>
      </c>
      <c r="P62" s="11" t="s">
        <v>36</v>
      </c>
      <c r="Q62" s="11">
        <v>171</v>
      </c>
      <c r="R62" s="11" t="s">
        <v>33</v>
      </c>
      <c r="S62" s="11">
        <v>3.27</v>
      </c>
      <c r="T62" s="11">
        <v>3.35</v>
      </c>
      <c r="U62" s="11">
        <v>9.3000000000000007</v>
      </c>
      <c r="V62" s="11">
        <v>161</v>
      </c>
      <c r="W62" s="11">
        <v>5200</v>
      </c>
      <c r="X62" s="11">
        <v>20</v>
      </c>
      <c r="Y62" s="11">
        <v>24</v>
      </c>
      <c r="Z62" s="11">
        <v>16558</v>
      </c>
      <c r="AA62" s="12">
        <v>20602.6286</v>
      </c>
      <c r="AB62" s="11">
        <f>ABS(test[[#This Row],[price]]-test[[#This Row],[prediction]])</f>
        <v>4044.6286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5B34-D346-4C7A-BEAC-D37F9FCC2ABB}">
  <dimension ref="A1:B3"/>
  <sheetViews>
    <sheetView workbookViewId="0">
      <selection activeCell="B2" sqref="B2"/>
    </sheetView>
  </sheetViews>
  <sheetFormatPr baseColWidth="10" defaultRowHeight="13" x14ac:dyDescent="0.15"/>
  <cols>
    <col min="2" max="2" width="12.1640625" bestFit="1" customWidth="1"/>
  </cols>
  <sheetData>
    <row r="1" spans="1:2" x14ac:dyDescent="0.15">
      <c r="A1" t="s">
        <v>103</v>
      </c>
      <c r="B1" cm="1">
        <f t="array" ref="B1">SUMSQ(test[price] - test[prediction])/ROWS(test[])</f>
        <v>19695289.348835908</v>
      </c>
    </row>
    <row r="2" spans="1:2" x14ac:dyDescent="0.15">
      <c r="A2" t="s">
        <v>104</v>
      </c>
      <c r="B2">
        <f>SQRT(B1)</f>
        <v>4437.9375106952448</v>
      </c>
    </row>
    <row r="3" spans="1:2" x14ac:dyDescent="0.15">
      <c r="A3" t="s">
        <v>105</v>
      </c>
      <c r="B3">
        <f>SUM(test[abs diff])/ROWS(test[])</f>
        <v>3154.5082224508192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E91B-64C1-4FF9-93B6-D569A2856F39}">
  <dimension ref="A1:B10"/>
  <sheetViews>
    <sheetView workbookViewId="0">
      <selection sqref="A1:B10"/>
    </sheetView>
  </sheetViews>
  <sheetFormatPr baseColWidth="10" defaultRowHeight="13" x14ac:dyDescent="0.15"/>
  <cols>
    <col min="1" max="1" width="23.6640625" bestFit="1" customWidth="1"/>
  </cols>
  <sheetData>
    <row r="1" spans="1:2" x14ac:dyDescent="0.15">
      <c r="A1" t="s">
        <v>88</v>
      </c>
      <c r="B1">
        <f>COUNTA(data[horsepower])</f>
        <v>199</v>
      </c>
    </row>
    <row r="2" spans="1:2" x14ac:dyDescent="0.15">
      <c r="A2" t="s">
        <v>89</v>
      </c>
      <c r="B2">
        <f>COUNTIF(data[horsepower],"")</f>
        <v>2</v>
      </c>
    </row>
    <row r="3" spans="1:2" x14ac:dyDescent="0.15">
      <c r="A3" t="s">
        <v>90</v>
      </c>
      <c r="B3" cm="1">
        <f t="array" ref="B3">SUMPRODUCT(--ISNUMBER(data[horsepower]))</f>
        <v>199</v>
      </c>
    </row>
    <row r="4" spans="1:2" x14ac:dyDescent="0.15">
      <c r="A4" t="s">
        <v>91</v>
      </c>
      <c r="B4" cm="1">
        <f t="array" ref="B4">SUMPRODUCT(--ISTEXT(data[horsepower]))</f>
        <v>0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MIN(data[horsepower])</f>
        <v>-145</v>
      </c>
    </row>
    <row r="7" spans="1:2" x14ac:dyDescent="0.15">
      <c r="A7" t="s">
        <v>95</v>
      </c>
      <c r="B7">
        <f>MAX(data[horsepower])</f>
        <v>262</v>
      </c>
    </row>
    <row r="8" spans="1:2" x14ac:dyDescent="0.15">
      <c r="A8" t="s">
        <v>96</v>
      </c>
      <c r="B8">
        <f>AVERAGE(data[horsepower])</f>
        <v>101.25628140703517</v>
      </c>
    </row>
    <row r="9" spans="1:2" x14ac:dyDescent="0.15">
      <c r="A9" t="s">
        <v>97</v>
      </c>
      <c r="B9">
        <f>MEDIAN(data[horsepower])</f>
        <v>95</v>
      </c>
    </row>
    <row r="10" spans="1:2" x14ac:dyDescent="0.15">
      <c r="A10" t="s">
        <v>98</v>
      </c>
      <c r="B10">
        <f>STDEV(data[horsepower])</f>
        <v>43.018666939994176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872F-3A85-4061-BE60-C68B7EE7B401}">
  <dimension ref="A1:C40"/>
  <sheetViews>
    <sheetView workbookViewId="0">
      <selection activeCell="I37" sqref="I37"/>
    </sheetView>
  </sheetViews>
  <sheetFormatPr baseColWidth="10" defaultRowHeight="13" x14ac:dyDescent="0.15"/>
  <cols>
    <col min="1" max="1" width="13.1640625" bestFit="1" customWidth="1"/>
    <col min="2" max="2" width="12.83203125" bestFit="1" customWidth="1"/>
    <col min="3" max="3" width="13.83203125" bestFit="1" customWidth="1"/>
    <col min="4" max="22" width="15.83203125" bestFit="1" customWidth="1"/>
    <col min="23" max="23" width="10.6640625" bestFit="1" customWidth="1"/>
  </cols>
  <sheetData>
    <row r="1" spans="1:2" x14ac:dyDescent="0.15">
      <c r="A1" t="s">
        <v>88</v>
      </c>
      <c r="B1">
        <f>COUNTA(data[make])</f>
        <v>201</v>
      </c>
    </row>
    <row r="2" spans="1:2" x14ac:dyDescent="0.15">
      <c r="A2" t="s">
        <v>89</v>
      </c>
      <c r="B2">
        <f>COUNTIF(data[make],"")</f>
        <v>0</v>
      </c>
    </row>
    <row r="3" spans="1:2" x14ac:dyDescent="0.15">
      <c r="A3" t="s">
        <v>90</v>
      </c>
      <c r="B3" cm="1">
        <f t="array" ref="B3">SUMPRODUCT(--ISNUMBER(data[make]))</f>
        <v>0</v>
      </c>
    </row>
    <row r="4" spans="1:2" x14ac:dyDescent="0.15">
      <c r="A4" t="s">
        <v>91</v>
      </c>
      <c r="B4" cm="1">
        <f t="array" ref="B4">SUMPRODUCT(--ISTEXT(data[make]))</f>
        <v>201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MIN(data[make])</f>
        <v>0</v>
      </c>
    </row>
    <row r="7" spans="1:2" x14ac:dyDescent="0.15">
      <c r="A7" t="s">
        <v>95</v>
      </c>
      <c r="B7">
        <f>MAX(data[make])</f>
        <v>0</v>
      </c>
    </row>
    <row r="8" spans="1:2" x14ac:dyDescent="0.15">
      <c r="A8" t="s">
        <v>96</v>
      </c>
      <c r="B8" t="e">
        <f>AVERAGE(data[make])</f>
        <v>#DIV/0!</v>
      </c>
    </row>
    <row r="9" spans="1:2" x14ac:dyDescent="0.15">
      <c r="A9" t="s">
        <v>97</v>
      </c>
      <c r="B9" t="e">
        <f>MEDIAN(data[make])</f>
        <v>#NUM!</v>
      </c>
    </row>
    <row r="10" spans="1:2" x14ac:dyDescent="0.15">
      <c r="A10" t="s">
        <v>98</v>
      </c>
      <c r="B10" t="e">
        <f>STDEV(data[make])</f>
        <v>#DIV/0!</v>
      </c>
    </row>
    <row r="17" spans="1:3" x14ac:dyDescent="0.15">
      <c r="A17" s="1" t="s">
        <v>99</v>
      </c>
      <c r="B17" t="s">
        <v>101</v>
      </c>
      <c r="C17" t="s">
        <v>102</v>
      </c>
    </row>
    <row r="18" spans="1:3" x14ac:dyDescent="0.15">
      <c r="A18" s="2" t="s">
        <v>24</v>
      </c>
      <c r="B18">
        <v>3</v>
      </c>
      <c r="C18" s="3">
        <v>1.4925373134328358E-2</v>
      </c>
    </row>
    <row r="19" spans="1:3" x14ac:dyDescent="0.15">
      <c r="A19" s="2" t="s">
        <v>37</v>
      </c>
      <c r="B19">
        <v>6</v>
      </c>
      <c r="C19" s="3">
        <v>2.9850746268656716E-2</v>
      </c>
    </row>
    <row r="20" spans="1:3" x14ac:dyDescent="0.15">
      <c r="A20" s="2" t="s">
        <v>45</v>
      </c>
      <c r="B20">
        <v>8</v>
      </c>
      <c r="C20" s="3">
        <v>3.9800995024875621E-2</v>
      </c>
    </row>
    <row r="21" spans="1:3" x14ac:dyDescent="0.15">
      <c r="A21" s="2" t="s">
        <v>46</v>
      </c>
      <c r="B21">
        <v>3</v>
      </c>
      <c r="C21" s="3">
        <v>1.4925373134328358E-2</v>
      </c>
    </row>
    <row r="22" spans="1:3" x14ac:dyDescent="0.15">
      <c r="A22" s="2" t="s">
        <v>50</v>
      </c>
      <c r="B22">
        <v>9</v>
      </c>
      <c r="C22" s="3">
        <v>4.4776119402985072E-2</v>
      </c>
    </row>
    <row r="23" spans="1:3" x14ac:dyDescent="0.15">
      <c r="A23" s="2" t="s">
        <v>52</v>
      </c>
      <c r="B23">
        <v>13</v>
      </c>
      <c r="C23" s="3">
        <v>6.4676616915422883E-2</v>
      </c>
    </row>
    <row r="24" spans="1:3" x14ac:dyDescent="0.15">
      <c r="A24" s="2" t="s">
        <v>54</v>
      </c>
      <c r="B24">
        <v>2</v>
      </c>
      <c r="C24" s="3">
        <v>9.9502487562189053E-3</v>
      </c>
    </row>
    <row r="25" spans="1:3" x14ac:dyDescent="0.15">
      <c r="A25" s="2" t="s">
        <v>56</v>
      </c>
      <c r="B25">
        <v>3</v>
      </c>
      <c r="C25" s="3">
        <v>1.4925373134328358E-2</v>
      </c>
    </row>
    <row r="26" spans="1:3" x14ac:dyDescent="0.15">
      <c r="A26" s="2" t="s">
        <v>58</v>
      </c>
      <c r="B26">
        <v>17</v>
      </c>
      <c r="C26" s="3">
        <v>8.45771144278607E-2</v>
      </c>
    </row>
    <row r="27" spans="1:3" x14ac:dyDescent="0.15">
      <c r="A27" s="2" t="s">
        <v>63</v>
      </c>
      <c r="B27">
        <v>8</v>
      </c>
      <c r="C27" s="3">
        <v>3.9800995024875621E-2</v>
      </c>
    </row>
    <row r="28" spans="1:3" x14ac:dyDescent="0.15">
      <c r="A28" s="2" t="s">
        <v>66</v>
      </c>
      <c r="B28">
        <v>1</v>
      </c>
      <c r="C28" s="3">
        <v>4.9751243781094526E-3</v>
      </c>
    </row>
    <row r="29" spans="1:3" x14ac:dyDescent="0.15">
      <c r="A29" s="2" t="s">
        <v>67</v>
      </c>
      <c r="B29">
        <v>13</v>
      </c>
      <c r="C29" s="3">
        <v>6.4676616915422883E-2</v>
      </c>
    </row>
    <row r="30" spans="1:3" x14ac:dyDescent="0.15">
      <c r="A30" s="2" t="s">
        <v>69</v>
      </c>
      <c r="B30">
        <v>18</v>
      </c>
      <c r="C30" s="3">
        <v>8.9552238805970144E-2</v>
      </c>
    </row>
    <row r="31" spans="1:3" x14ac:dyDescent="0.15">
      <c r="A31" s="2" t="s">
        <v>70</v>
      </c>
      <c r="B31">
        <v>11</v>
      </c>
      <c r="C31" s="3">
        <v>5.4726368159203981E-2</v>
      </c>
    </row>
    <row r="32" spans="1:3" x14ac:dyDescent="0.15">
      <c r="A32" s="2" t="s">
        <v>71</v>
      </c>
      <c r="B32">
        <v>7</v>
      </c>
      <c r="C32" s="3">
        <v>3.482587064676617E-2</v>
      </c>
    </row>
    <row r="33" spans="1:3" x14ac:dyDescent="0.15">
      <c r="A33" s="2" t="s">
        <v>72</v>
      </c>
      <c r="B33">
        <v>4</v>
      </c>
      <c r="C33" s="3">
        <v>1.9900497512437811E-2</v>
      </c>
    </row>
    <row r="34" spans="1:3" x14ac:dyDescent="0.15">
      <c r="A34" s="2" t="s">
        <v>75</v>
      </c>
      <c r="B34">
        <v>2</v>
      </c>
      <c r="C34" s="3">
        <v>9.9502487562189053E-3</v>
      </c>
    </row>
    <row r="35" spans="1:3" x14ac:dyDescent="0.15">
      <c r="A35" s="2" t="s">
        <v>76</v>
      </c>
      <c r="B35">
        <v>6</v>
      </c>
      <c r="C35" s="3">
        <v>2.9850746268656716E-2</v>
      </c>
    </row>
    <row r="36" spans="1:3" x14ac:dyDescent="0.15">
      <c r="A36" s="2" t="s">
        <v>77</v>
      </c>
      <c r="B36">
        <v>12</v>
      </c>
      <c r="C36" s="3">
        <v>5.9701492537313432E-2</v>
      </c>
    </row>
    <row r="37" spans="1:3" x14ac:dyDescent="0.15">
      <c r="A37" s="2" t="s">
        <v>78</v>
      </c>
      <c r="B37">
        <v>32</v>
      </c>
      <c r="C37" s="3">
        <v>0.15920398009950248</v>
      </c>
    </row>
    <row r="38" spans="1:3" x14ac:dyDescent="0.15">
      <c r="A38" s="2" t="s">
        <v>79</v>
      </c>
      <c r="B38">
        <v>12</v>
      </c>
      <c r="C38" s="3">
        <v>5.9701492537313432E-2</v>
      </c>
    </row>
    <row r="39" spans="1:3" x14ac:dyDescent="0.15">
      <c r="A39" s="2" t="s">
        <v>80</v>
      </c>
      <c r="B39">
        <v>11</v>
      </c>
      <c r="C39" s="3">
        <v>5.4726368159203981E-2</v>
      </c>
    </row>
    <row r="40" spans="1:3" x14ac:dyDescent="0.15">
      <c r="A40" s="2" t="s">
        <v>100</v>
      </c>
      <c r="B40">
        <v>201</v>
      </c>
      <c r="C40" s="3">
        <v>1</v>
      </c>
    </row>
  </sheetData>
  <pageMargins left="0.7" right="0.7" top="0.78740157499999996" bottom="0.78740157499999996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BF51-21DF-4872-B19D-E9AA9C126CF2}">
  <dimension ref="A1:C20"/>
  <sheetViews>
    <sheetView workbookViewId="0">
      <selection activeCell="C28" sqref="C28"/>
    </sheetView>
  </sheetViews>
  <sheetFormatPr baseColWidth="10" defaultRowHeight="13" x14ac:dyDescent="0.15"/>
  <cols>
    <col min="1" max="1" width="13.1640625" bestFit="1" customWidth="1"/>
    <col min="2" max="2" width="17" bestFit="1" customWidth="1"/>
    <col min="3" max="3" width="18" bestFit="1" customWidth="1"/>
  </cols>
  <sheetData>
    <row r="1" spans="1:3" x14ac:dyDescent="0.15">
      <c r="A1" t="s">
        <v>88</v>
      </c>
      <c r="B1">
        <f>COUNTA(data[body-style])</f>
        <v>201</v>
      </c>
    </row>
    <row r="2" spans="1:3" x14ac:dyDescent="0.15">
      <c r="A2" t="s">
        <v>89</v>
      </c>
      <c r="B2">
        <f>COUNTIF(data[body-style],"")</f>
        <v>0</v>
      </c>
    </row>
    <row r="3" spans="1:3" x14ac:dyDescent="0.15">
      <c r="A3" t="s">
        <v>90</v>
      </c>
      <c r="B3" cm="1">
        <f t="array" ref="B3">SUMPRODUCT(--ISNUMBER(data[body-style]))</f>
        <v>0</v>
      </c>
    </row>
    <row r="4" spans="1:3" x14ac:dyDescent="0.15">
      <c r="A4" t="s">
        <v>91</v>
      </c>
      <c r="B4" cm="1">
        <f t="array" ref="B4">SUMPRODUCT(--ISTEXT(data[body-style]))</f>
        <v>201</v>
      </c>
    </row>
    <row r="5" spans="1:3" x14ac:dyDescent="0.15">
      <c r="A5" t="s">
        <v>92</v>
      </c>
      <c r="B5" t="s">
        <v>93</v>
      </c>
    </row>
    <row r="6" spans="1:3" x14ac:dyDescent="0.15">
      <c r="A6" t="s">
        <v>94</v>
      </c>
      <c r="B6">
        <f>MIN(data[body-style])</f>
        <v>0</v>
      </c>
    </row>
    <row r="7" spans="1:3" x14ac:dyDescent="0.15">
      <c r="A7" t="s">
        <v>95</v>
      </c>
      <c r="B7">
        <f>MAX(data[body-style])</f>
        <v>0</v>
      </c>
    </row>
    <row r="8" spans="1:3" x14ac:dyDescent="0.15">
      <c r="A8" t="s">
        <v>96</v>
      </c>
      <c r="B8" t="e">
        <f>AVERAGE(data[body-style])</f>
        <v>#DIV/0!</v>
      </c>
    </row>
    <row r="9" spans="1:3" x14ac:dyDescent="0.15">
      <c r="A9" t="s">
        <v>97</v>
      </c>
      <c r="B9" t="e">
        <f>MEDIAN(data[body-style])</f>
        <v>#NUM!</v>
      </c>
    </row>
    <row r="10" spans="1:3" x14ac:dyDescent="0.15">
      <c r="A10" t="s">
        <v>98</v>
      </c>
      <c r="B10" t="e">
        <f>STDEV(data[body-style])</f>
        <v>#DIV/0!</v>
      </c>
    </row>
    <row r="14" spans="1:3" x14ac:dyDescent="0.15">
      <c r="A14" s="1" t="s">
        <v>99</v>
      </c>
      <c r="B14" t="s">
        <v>106</v>
      </c>
      <c r="C14" t="s">
        <v>107</v>
      </c>
    </row>
    <row r="15" spans="1:3" x14ac:dyDescent="0.15">
      <c r="A15" s="2" t="s">
        <v>28</v>
      </c>
      <c r="B15">
        <v>6</v>
      </c>
      <c r="C15" s="3">
        <v>2.9850746268656716E-2</v>
      </c>
    </row>
    <row r="16" spans="1:3" x14ac:dyDescent="0.15">
      <c r="A16" s="2" t="s">
        <v>64</v>
      </c>
      <c r="B16">
        <v>8</v>
      </c>
      <c r="C16" s="3">
        <v>3.9800995024875621E-2</v>
      </c>
    </row>
    <row r="17" spans="1:3" x14ac:dyDescent="0.15">
      <c r="A17" s="2" t="s">
        <v>34</v>
      </c>
      <c r="B17">
        <v>68</v>
      </c>
      <c r="C17" s="3">
        <v>0.3383084577114428</v>
      </c>
    </row>
    <row r="18" spans="1:3" x14ac:dyDescent="0.15">
      <c r="A18" s="2" t="s">
        <v>38</v>
      </c>
      <c r="B18">
        <v>94</v>
      </c>
      <c r="C18" s="3">
        <v>0.46766169154228854</v>
      </c>
    </row>
    <row r="19" spans="1:3" x14ac:dyDescent="0.15">
      <c r="A19" s="2" t="s">
        <v>43</v>
      </c>
      <c r="B19">
        <v>25</v>
      </c>
      <c r="C19" s="3">
        <v>0.12437810945273632</v>
      </c>
    </row>
    <row r="20" spans="1:3" x14ac:dyDescent="0.15">
      <c r="A20" s="2" t="s">
        <v>100</v>
      </c>
      <c r="B20">
        <v>201</v>
      </c>
      <c r="C20" s="3">
        <v>1</v>
      </c>
    </row>
  </sheetData>
  <pageMargins left="0.7" right="0.7" top="0.78740157499999996" bottom="0.78740157499999996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F69C-D1BC-4C22-A09E-21B6A9851279}">
  <dimension ref="A1:B69"/>
  <sheetViews>
    <sheetView zoomScaleNormal="100" workbookViewId="0">
      <selection activeCell="A14" sqref="A14"/>
    </sheetView>
  </sheetViews>
  <sheetFormatPr baseColWidth="10" defaultRowHeight="13" x14ac:dyDescent="0.15"/>
  <cols>
    <col min="1" max="1" width="13.1640625" bestFit="1" customWidth="1"/>
    <col min="2" max="2" width="17.83203125" bestFit="1" customWidth="1"/>
    <col min="3" max="54" width="15.83203125" bestFit="1" customWidth="1"/>
    <col min="55" max="55" width="10.6640625" bestFit="1" customWidth="1"/>
  </cols>
  <sheetData>
    <row r="1" spans="1:2" x14ac:dyDescent="0.15">
      <c r="A1" t="s">
        <v>88</v>
      </c>
      <c r="B1">
        <f>COUNTA(data[wheel-base])</f>
        <v>201</v>
      </c>
    </row>
    <row r="2" spans="1:2" x14ac:dyDescent="0.15">
      <c r="A2" t="s">
        <v>89</v>
      </c>
      <c r="B2">
        <f>COUNTIF(data[wheel-base],"")</f>
        <v>0</v>
      </c>
    </row>
    <row r="3" spans="1:2" x14ac:dyDescent="0.15">
      <c r="A3" t="s">
        <v>90</v>
      </c>
      <c r="B3" cm="1">
        <f t="array" ref="B3">SUMPRODUCT(--ISNUMBER(data[wheel-base]))</f>
        <v>199</v>
      </c>
    </row>
    <row r="4" spans="1:2" x14ac:dyDescent="0.15">
      <c r="A4" t="s">
        <v>91</v>
      </c>
      <c r="B4" cm="1">
        <f t="array" ref="B4">SUMPRODUCT(--ISTEXT(data[wheel-base]))</f>
        <v>2</v>
      </c>
    </row>
    <row r="5" spans="1:2" x14ac:dyDescent="0.15">
      <c r="A5" t="s">
        <v>92</v>
      </c>
      <c r="B5" t="s">
        <v>93</v>
      </c>
    </row>
    <row r="6" spans="1:2" x14ac:dyDescent="0.15">
      <c r="A6" t="s">
        <v>94</v>
      </c>
      <c r="B6">
        <f>MIN(data[wheel-base])</f>
        <v>86.6</v>
      </c>
    </row>
    <row r="7" spans="1:2" x14ac:dyDescent="0.15">
      <c r="A7" t="s">
        <v>95</v>
      </c>
      <c r="B7">
        <f>MAX(data[wheel-base])</f>
        <v>120.9</v>
      </c>
    </row>
    <row r="8" spans="1:2" x14ac:dyDescent="0.15">
      <c r="A8" t="s">
        <v>96</v>
      </c>
      <c r="B8">
        <f>AVERAGE(data[wheel-base])</f>
        <v>98.771859296482518</v>
      </c>
    </row>
    <row r="9" spans="1:2" x14ac:dyDescent="0.15">
      <c r="A9" t="s">
        <v>97</v>
      </c>
      <c r="B9">
        <f>MEDIAN(data[wheel-base])</f>
        <v>96.9</v>
      </c>
    </row>
    <row r="10" spans="1:2" x14ac:dyDescent="0.15">
      <c r="A10" t="s">
        <v>98</v>
      </c>
      <c r="B10">
        <f>STDEV(data[wheel-base])</f>
        <v>6.0876686138307248</v>
      </c>
    </row>
    <row r="14" spans="1:2" x14ac:dyDescent="0.15">
      <c r="A14" s="1" t="s">
        <v>99</v>
      </c>
      <c r="B14" t="s">
        <v>108</v>
      </c>
    </row>
    <row r="15" spans="1:2" x14ac:dyDescent="0.15">
      <c r="A15" s="2">
        <v>86.6</v>
      </c>
      <c r="B15">
        <v>2</v>
      </c>
    </row>
    <row r="16" spans="1:2" x14ac:dyDescent="0.15">
      <c r="A16" s="2">
        <v>88.4</v>
      </c>
      <c r="B16">
        <v>1</v>
      </c>
    </row>
    <row r="17" spans="1:2" x14ac:dyDescent="0.15">
      <c r="A17" s="2">
        <v>88.6</v>
      </c>
      <c r="B17">
        <v>2</v>
      </c>
    </row>
    <row r="18" spans="1:2" x14ac:dyDescent="0.15">
      <c r="A18" s="2">
        <v>89.5</v>
      </c>
      <c r="B18">
        <v>3</v>
      </c>
    </row>
    <row r="19" spans="1:2" x14ac:dyDescent="0.15">
      <c r="A19" s="2">
        <v>91.3</v>
      </c>
      <c r="B19">
        <v>2</v>
      </c>
    </row>
    <row r="20" spans="1:2" x14ac:dyDescent="0.15">
      <c r="A20" s="2">
        <v>93</v>
      </c>
      <c r="B20">
        <v>1</v>
      </c>
    </row>
    <row r="21" spans="1:2" x14ac:dyDescent="0.15">
      <c r="A21" s="2">
        <v>93.1</v>
      </c>
      <c r="B21">
        <v>5</v>
      </c>
    </row>
    <row r="22" spans="1:2" x14ac:dyDescent="0.15">
      <c r="A22" s="2">
        <v>93.3</v>
      </c>
      <c r="B22">
        <v>1</v>
      </c>
    </row>
    <row r="23" spans="1:2" x14ac:dyDescent="0.15">
      <c r="A23" s="2">
        <v>93.7</v>
      </c>
      <c r="B23">
        <v>20</v>
      </c>
    </row>
    <row r="24" spans="1:2" x14ac:dyDescent="0.15">
      <c r="A24" s="2">
        <v>94.3</v>
      </c>
      <c r="B24">
        <v>1</v>
      </c>
    </row>
    <row r="25" spans="1:2" x14ac:dyDescent="0.15">
      <c r="A25" s="2">
        <v>94.5</v>
      </c>
      <c r="B25">
        <v>19</v>
      </c>
    </row>
    <row r="26" spans="1:2" x14ac:dyDescent="0.15">
      <c r="A26" s="2">
        <v>95.1</v>
      </c>
      <c r="B26">
        <v>1</v>
      </c>
    </row>
    <row r="27" spans="1:2" x14ac:dyDescent="0.15">
      <c r="A27" s="2">
        <v>95.3</v>
      </c>
      <c r="B27">
        <v>4</v>
      </c>
    </row>
    <row r="28" spans="1:2" x14ac:dyDescent="0.15">
      <c r="A28" s="2">
        <v>95.7</v>
      </c>
      <c r="B28">
        <v>13</v>
      </c>
    </row>
    <row r="29" spans="1:2" x14ac:dyDescent="0.15">
      <c r="A29" s="2">
        <v>95.9</v>
      </c>
      <c r="B29">
        <v>5</v>
      </c>
    </row>
    <row r="30" spans="1:2" x14ac:dyDescent="0.15">
      <c r="A30" s="2">
        <v>96</v>
      </c>
      <c r="B30">
        <v>1</v>
      </c>
    </row>
    <row r="31" spans="1:2" x14ac:dyDescent="0.15">
      <c r="A31" s="2">
        <v>96.1</v>
      </c>
      <c r="B31">
        <v>2</v>
      </c>
    </row>
    <row r="32" spans="1:2" x14ac:dyDescent="0.15">
      <c r="A32" s="2">
        <v>96.3</v>
      </c>
      <c r="B32">
        <v>6</v>
      </c>
    </row>
    <row r="33" spans="1:2" x14ac:dyDescent="0.15">
      <c r="A33" s="2">
        <v>96.5</v>
      </c>
      <c r="B33">
        <v>8</v>
      </c>
    </row>
    <row r="34" spans="1:2" x14ac:dyDescent="0.15">
      <c r="A34" s="2">
        <v>96.6</v>
      </c>
      <c r="B34">
        <v>1</v>
      </c>
    </row>
    <row r="35" spans="1:2" x14ac:dyDescent="0.15">
      <c r="A35" s="2">
        <v>96.9</v>
      </c>
      <c r="B35">
        <v>2</v>
      </c>
    </row>
    <row r="36" spans="1:2" x14ac:dyDescent="0.15">
      <c r="A36" s="2">
        <v>97</v>
      </c>
      <c r="B36">
        <v>4</v>
      </c>
    </row>
    <row r="37" spans="1:2" x14ac:dyDescent="0.15">
      <c r="A37" s="2">
        <v>97.2</v>
      </c>
      <c r="B37">
        <v>5</v>
      </c>
    </row>
    <row r="38" spans="1:2" x14ac:dyDescent="0.15">
      <c r="A38" s="2">
        <v>97.3</v>
      </c>
      <c r="B38">
        <v>7</v>
      </c>
    </row>
    <row r="39" spans="1:2" x14ac:dyDescent="0.15">
      <c r="A39" s="2">
        <v>98.4</v>
      </c>
      <c r="B39">
        <v>6</v>
      </c>
    </row>
    <row r="40" spans="1:2" x14ac:dyDescent="0.15">
      <c r="A40" s="2">
        <v>98.8</v>
      </c>
      <c r="B40">
        <v>6</v>
      </c>
    </row>
    <row r="41" spans="1:2" x14ac:dyDescent="0.15">
      <c r="A41" s="2">
        <v>99.1</v>
      </c>
      <c r="B41">
        <v>5</v>
      </c>
    </row>
    <row r="42" spans="1:2" x14ac:dyDescent="0.15">
      <c r="A42" s="2">
        <v>99.2</v>
      </c>
      <c r="B42">
        <v>1</v>
      </c>
    </row>
    <row r="43" spans="1:2" x14ac:dyDescent="0.15">
      <c r="A43" s="2">
        <v>99.4</v>
      </c>
      <c r="B43">
        <v>1</v>
      </c>
    </row>
    <row r="44" spans="1:2" x14ac:dyDescent="0.15">
      <c r="A44" s="2">
        <v>99.8</v>
      </c>
      <c r="B44">
        <v>2</v>
      </c>
    </row>
    <row r="45" spans="1:2" x14ac:dyDescent="0.15">
      <c r="A45" s="2">
        <v>100.4</v>
      </c>
      <c r="B45">
        <v>6</v>
      </c>
    </row>
    <row r="46" spans="1:2" x14ac:dyDescent="0.15">
      <c r="A46" s="2">
        <v>101.2</v>
      </c>
      <c r="B46">
        <v>4</v>
      </c>
    </row>
    <row r="47" spans="1:2" x14ac:dyDescent="0.15">
      <c r="A47" s="2">
        <v>102</v>
      </c>
      <c r="B47">
        <v>1</v>
      </c>
    </row>
    <row r="48" spans="1:2" x14ac:dyDescent="0.15">
      <c r="A48" s="2">
        <v>102.4</v>
      </c>
      <c r="B48">
        <v>5</v>
      </c>
    </row>
    <row r="49" spans="1:2" x14ac:dyDescent="0.15">
      <c r="A49" s="2">
        <v>102.7</v>
      </c>
      <c r="B49">
        <v>1</v>
      </c>
    </row>
    <row r="50" spans="1:2" x14ac:dyDescent="0.15">
      <c r="A50" s="2">
        <v>102.9</v>
      </c>
      <c r="B50">
        <v>2</v>
      </c>
    </row>
    <row r="51" spans="1:2" x14ac:dyDescent="0.15">
      <c r="A51" s="2">
        <v>103.3</v>
      </c>
      <c r="B51">
        <v>2</v>
      </c>
    </row>
    <row r="52" spans="1:2" x14ac:dyDescent="0.15">
      <c r="A52" s="2">
        <v>103.5</v>
      </c>
      <c r="B52">
        <v>2</v>
      </c>
    </row>
    <row r="53" spans="1:2" x14ac:dyDescent="0.15">
      <c r="A53" s="2">
        <v>104.3</v>
      </c>
      <c r="B53">
        <v>6</v>
      </c>
    </row>
    <row r="54" spans="1:2" x14ac:dyDescent="0.15">
      <c r="A54" s="2">
        <v>104.5</v>
      </c>
      <c r="B54">
        <v>2</v>
      </c>
    </row>
    <row r="55" spans="1:2" x14ac:dyDescent="0.15">
      <c r="A55" s="2">
        <v>104.9</v>
      </c>
      <c r="B55">
        <v>2</v>
      </c>
    </row>
    <row r="56" spans="1:2" x14ac:dyDescent="0.15">
      <c r="A56" s="2">
        <v>105.8</v>
      </c>
      <c r="B56">
        <v>3</v>
      </c>
    </row>
    <row r="57" spans="1:2" x14ac:dyDescent="0.15">
      <c r="A57" s="2">
        <v>106.7</v>
      </c>
      <c r="B57">
        <v>1</v>
      </c>
    </row>
    <row r="58" spans="1:2" x14ac:dyDescent="0.15">
      <c r="A58" s="2">
        <v>107.9</v>
      </c>
      <c r="B58">
        <v>6</v>
      </c>
    </row>
    <row r="59" spans="1:2" x14ac:dyDescent="0.15">
      <c r="A59" s="2">
        <v>108</v>
      </c>
      <c r="B59">
        <v>1</v>
      </c>
    </row>
    <row r="60" spans="1:2" x14ac:dyDescent="0.15">
      <c r="A60" s="2">
        <v>109.1</v>
      </c>
      <c r="B60">
        <v>5</v>
      </c>
    </row>
    <row r="61" spans="1:2" x14ac:dyDescent="0.15">
      <c r="A61" s="2">
        <v>110</v>
      </c>
      <c r="B61">
        <v>3</v>
      </c>
    </row>
    <row r="62" spans="1:2" x14ac:dyDescent="0.15">
      <c r="A62" s="2">
        <v>112</v>
      </c>
      <c r="B62">
        <v>1</v>
      </c>
    </row>
    <row r="63" spans="1:2" x14ac:dyDescent="0.15">
      <c r="A63" s="2">
        <v>113</v>
      </c>
      <c r="B63">
        <v>2</v>
      </c>
    </row>
    <row r="64" spans="1:2" x14ac:dyDescent="0.15">
      <c r="A64" s="2">
        <v>114.2</v>
      </c>
      <c r="B64">
        <v>4</v>
      </c>
    </row>
    <row r="65" spans="1:2" x14ac:dyDescent="0.15">
      <c r="A65" s="2">
        <v>115.6</v>
      </c>
      <c r="B65">
        <v>2</v>
      </c>
    </row>
    <row r="66" spans="1:2" x14ac:dyDescent="0.15">
      <c r="A66" s="2">
        <v>120.9</v>
      </c>
      <c r="B66">
        <v>1</v>
      </c>
    </row>
    <row r="67" spans="1:2" x14ac:dyDescent="0.15">
      <c r="A67" s="2" t="s">
        <v>86</v>
      </c>
      <c r="B67">
        <v>1</v>
      </c>
    </row>
    <row r="68" spans="1:2" x14ac:dyDescent="0.15">
      <c r="A68" s="2" t="s">
        <v>85</v>
      </c>
      <c r="B68">
        <v>1</v>
      </c>
    </row>
    <row r="69" spans="1:2" x14ac:dyDescent="0.15">
      <c r="A69" s="2" t="s">
        <v>100</v>
      </c>
      <c r="B69">
        <v>201</v>
      </c>
    </row>
  </sheetData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test</vt:lpstr>
      <vt:lpstr>model_evaluation</vt:lpstr>
      <vt:lpstr>horsepower</vt:lpstr>
      <vt:lpstr>make</vt:lpstr>
      <vt:lpstr>body-style</vt:lpstr>
      <vt:lpstr>wheel-base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Dömer Manuel (doem)</dc:creator>
  <cp:keywords/>
  <dc:description/>
  <cp:lastModifiedBy>Jonas Bratschi</cp:lastModifiedBy>
  <cp:revision/>
  <dcterms:created xsi:type="dcterms:W3CDTF">2021-11-30T20:34:51Z</dcterms:created>
  <dcterms:modified xsi:type="dcterms:W3CDTF">2025-01-20T10:43:49Z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2021-10-19T16:19:09Z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cd0e567c-aeb1-4052-b972-fd2bd6451bb6</vt:lpwstr>
  </property>
  <property fmtid="{D5CDD505-2E9C-101B-9397-08002B2CF9AE}" pid="8" name="MSIP_Label_10d9bad3-6dac-4e9a-89a3-89f3b8d247b2_ContentBits">
    <vt:lpwstr>0</vt:lpwstr>
  </property>
</Properties>
</file>