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13_ncr:1_{64A39E73-FC4E-6141-AF70-A40E530339C9}" xr6:coauthVersionLast="47" xr6:coauthVersionMax="47" xr10:uidLastSave="{00000000-0000-0000-0000-000000000000}"/>
  <bookViews>
    <workbookView xWindow="15140" yWindow="760" windowWidth="15120" windowHeight="17420" xr2:uid="{CEF74FCD-3284-ED4D-A60D-F6C755181239}"/>
  </bookViews>
  <sheets>
    <sheet name="Precision &amp; Recall" sheetId="1" r:id="rId1"/>
    <sheet name="Recht" sheetId="4" r:id="rId2"/>
    <sheet name="Manhattan distance" sheetId="2" r:id="rId3"/>
    <sheet name="Funktionen" sheetId="3" r:id="rId4"/>
    <sheet name="EXP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0" i="3" l="1"/>
  <c r="A180" i="3"/>
  <c r="B180" i="3" s="1"/>
  <c r="G170" i="3"/>
  <c r="F164" i="3" a="1"/>
  <c r="F164" i="3" s="1"/>
  <c r="F163" i="3" a="1"/>
  <c r="F163" i="3" s="1"/>
  <c r="C158" i="3"/>
  <c r="C157" i="3"/>
  <c r="I158" i="3" s="1" a="1"/>
  <c r="I158" i="3" s="1"/>
  <c r="I156" i="3" a="1"/>
  <c r="I156" i="3" s="1"/>
  <c r="C156" i="3"/>
  <c r="C150" i="3"/>
  <c r="C149" i="3"/>
  <c r="O148" i="3"/>
  <c r="K148" i="3" a="1"/>
  <c r="K148" i="3" s="1"/>
  <c r="H148" i="3"/>
  <c r="F148" i="3" a="1"/>
  <c r="F148" i="3" s="1"/>
  <c r="C148" i="3"/>
  <c r="E142" i="3" a="1"/>
  <c r="E142" i="3" s="1"/>
  <c r="E138" i="3" a="1"/>
  <c r="E138" i="3" s="1"/>
  <c r="E132" i="3" a="1"/>
  <c r="E132" i="3" s="1"/>
  <c r="D126" i="3" a="1"/>
  <c r="D126" i="3" s="1"/>
  <c r="D121" i="3"/>
  <c r="D114" i="3"/>
  <c r="D108" i="3"/>
  <c r="D105" i="3"/>
  <c r="D97" i="3"/>
  <c r="D89" i="3"/>
  <c r="D82" i="3"/>
  <c r="D78" i="3"/>
  <c r="D75" i="3"/>
  <c r="D70" i="3"/>
  <c r="D64" i="3"/>
  <c r="D58" i="3"/>
  <c r="D56" i="3"/>
  <c r="D51" i="3"/>
  <c r="D49" i="3"/>
  <c r="D44" i="3"/>
  <c r="D43" i="3"/>
  <c r="D42" i="3"/>
  <c r="D41" i="3"/>
  <c r="D40" i="3"/>
  <c r="D35" i="3"/>
  <c r="D33" i="3"/>
  <c r="D32" i="3"/>
  <c r="D28" i="3"/>
  <c r="D27" i="3"/>
  <c r="E23" i="3"/>
  <c r="E22" i="3"/>
  <c r="E21" i="3"/>
  <c r="E17" i="3"/>
  <c r="E16" i="3"/>
  <c r="E15" i="3"/>
  <c r="D11" i="3"/>
  <c r="D10" i="3"/>
  <c r="D7" i="3"/>
  <c r="D6" i="3"/>
  <c r="D3" i="3"/>
  <c r="G12" i="2" a="1"/>
  <c r="G12" i="2" s="1"/>
  <c r="F12" i="2" a="1"/>
  <c r="F12" i="2"/>
  <c r="E12" i="2" a="1"/>
  <c r="E12" i="2" s="1"/>
  <c r="D12" i="2" a="1"/>
  <c r="D12" i="2" s="1"/>
  <c r="C12" i="2" a="1"/>
  <c r="C12" i="2" s="1"/>
  <c r="B12" i="2" a="1"/>
  <c r="B12" i="2" s="1"/>
  <c r="G11" i="2" a="1"/>
  <c r="G11" i="2" s="1"/>
  <c r="F11" i="2" a="1"/>
  <c r="F11" i="2" s="1"/>
  <c r="E11" i="2" a="1"/>
  <c r="E11" i="2"/>
  <c r="D11" i="2" a="1"/>
  <c r="D11" i="2" s="1"/>
  <c r="C11" i="2" a="1"/>
  <c r="C11" i="2" s="1"/>
  <c r="B11" i="2" a="1"/>
  <c r="B11" i="2" s="1"/>
  <c r="B10" i="2" a="1"/>
  <c r="B10" i="2" s="1"/>
  <c r="A12" i="2"/>
  <c r="A13" i="2"/>
  <c r="A14" i="2"/>
  <c r="A15" i="2"/>
  <c r="A16" i="2"/>
  <c r="A11" i="2"/>
  <c r="B6" i="1"/>
  <c r="B7" i="1" s="1"/>
  <c r="B9" i="1"/>
  <c r="B8" i="1"/>
  <c r="B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<sst xmlns="http://schemas.openxmlformats.org/spreadsheetml/2006/main" count="237" uniqueCount="194">
  <si>
    <t>Precision &amp; Recall Matrix</t>
  </si>
  <si>
    <t>+</t>
  </si>
  <si>
    <t>-</t>
  </si>
  <si>
    <t>Erwartet</t>
  </si>
  <si>
    <t>Vorhersage</t>
  </si>
  <si>
    <t>Precision</t>
  </si>
  <si>
    <t>Recall</t>
  </si>
  <si>
    <t>Accuracy</t>
  </si>
  <si>
    <t>Total</t>
  </si>
  <si>
    <t>F1-Score</t>
  </si>
  <si>
    <t>u</t>
  </si>
  <si>
    <t>v</t>
  </si>
  <si>
    <t>w</t>
  </si>
  <si>
    <t>x</t>
  </si>
  <si>
    <t>y</t>
  </si>
  <si>
    <t> z</t>
  </si>
  <si>
    <t>A</t>
  </si>
  <si>
    <t>B</t>
  </si>
  <si>
    <t>C</t>
  </si>
  <si>
    <t>D</t>
  </si>
  <si>
    <t>E</t>
  </si>
  <si>
    <t>F</t>
  </si>
  <si>
    <t>Column1</t>
  </si>
  <si>
    <t>Funktion</t>
  </si>
  <si>
    <t>Bemerkungen</t>
  </si>
  <si>
    <t>Formel auf Englisch</t>
  </si>
  <si>
    <t>IF</t>
  </si>
  <si>
    <t>If-Else Entscheidung</t>
  </si>
  <si>
    <t>=IF(A2&gt;B2;1;0)</t>
  </si>
  <si>
    <t>ISNUMBER</t>
  </si>
  <si>
    <t>True falls der Parameter eine Zahl ist, sonst False</t>
  </si>
  <si>
    <t>=ISNUMBER(A5)</t>
  </si>
  <si>
    <t>=ISNUMBER(A6)</t>
  </si>
  <si>
    <t>ISBLANK</t>
  </si>
  <si>
    <t>True falls eine Zelle leer ist</t>
  </si>
  <si>
    <t>=ISBLANK(A9)</t>
  </si>
  <si>
    <t>=ISBLANK(A10)</t>
  </si>
  <si>
    <t>VLOOKUP</t>
  </si>
  <si>
    <t>Lookup von key-value Pairs, dabei muss value rechts vom key sein.</t>
  </si>
  <si>
    <t>key</t>
  </si>
  <si>
    <t>value</t>
  </si>
  <si>
    <t>vlookup</t>
  </si>
  <si>
    <t>=VLOOKUP(D14;$A$14:$B$16;2;FALSE)</t>
  </si>
  <si>
    <t>=VLOOKUP(D15;$A$14:$B$16;2;FALSE)</t>
  </si>
  <si>
    <t>=VLOOKUP(D16;$A$14:$B$16;2;FALSE)</t>
  </si>
  <si>
    <t>XLOOKUP</t>
  </si>
  <si>
    <t>Lookup von key-value Paris. Value kann in irgend einer Spalte sein.</t>
  </si>
  <si>
    <t>xlookup</t>
  </si>
  <si>
    <t>=XLOOKUP(D20;$B$20:$B$22;$A$20:$A$22)</t>
  </si>
  <si>
    <t>=XLOOKUP(D21;$B$20:$B$22;$A$20:$A$22)</t>
  </si>
  <si>
    <t>=XLOOKUP(D22;$B$20:$B$22;$A$20:$A$22)</t>
  </si>
  <si>
    <t>IFERROR</t>
  </si>
  <si>
    <t>Falls ein Fehler auftritt (z.B. 1/0), dann wird z.B: 0 returniert.</t>
  </si>
  <si>
    <t>iferror</t>
  </si>
  <si>
    <t>=IFERROR(A26/B26; 0)</t>
  </si>
  <si>
    <t>=IFERROR(A27/B27; 0)</t>
  </si>
  <si>
    <t>SUMPRODUCT</t>
  </si>
  <si>
    <t>Bildet das Skalarprodukt von zwei rows oder columns</t>
  </si>
  <si>
    <t>t_sumproduct</t>
  </si>
  <si>
    <t>sumproduct</t>
  </si>
  <si>
    <t>Column2</t>
  </si>
  <si>
    <t>=1*3 + 2 * 4</t>
  </si>
  <si>
    <t>=SUMPRODUCT(A32:A33;B32:B33)</t>
  </si>
  <si>
    <t>=1*2 + 3 * 4</t>
  </si>
  <si>
    <t>=SUMPRODUCT(A32:B32;A33:B33)</t>
  </si>
  <si>
    <t>sumproduct mit strukturierten Verweisen auf Tabelle</t>
  </si>
  <si>
    <t>=SUMPRODUCT(t_sumproduct[Column1];t_sumproduct[Column2])</t>
  </si>
  <si>
    <t>COUNTIF</t>
  </si>
  <si>
    <t>Zählt wievielmal ein bestimmter Wert in einem Zellenbereich vorkommt.</t>
  </si>
  <si>
    <t>countif</t>
  </si>
  <si>
    <t>=COUNTIF($A$39:$A$43;A39)</t>
  </si>
  <si>
    <t>=COUNTIF($A$39:$A$43;A40)</t>
  </si>
  <si>
    <t>=COUNTIF($A$39:$A$43;A41)</t>
  </si>
  <si>
    <t>=COUNTIF($A$39:$A$43;A42)</t>
  </si>
  <si>
    <t>=COUNTIF($A$39:$A$43;A43)</t>
  </si>
  <si>
    <t>SUMSQ</t>
  </si>
  <si>
    <t>Summiert die Quadrate von Werten zusammen</t>
  </si>
  <si>
    <t>sumsq</t>
  </si>
  <si>
    <t>=1^2+2^2+3^2</t>
  </si>
  <si>
    <t>=SUMSQ(A49:A51)</t>
  </si>
  <si>
    <t>sumsq mit strukturierten Verweisen</t>
  </si>
  <si>
    <t>=SUMSQ(t_sumsq[Column1])</t>
  </si>
  <si>
    <t>SUM</t>
  </si>
  <si>
    <t>Summiert Werte auf</t>
  </si>
  <si>
    <t>sum</t>
  </si>
  <si>
    <t>=SUM(A56:A58)</t>
  </si>
  <si>
    <t>sum mit strukturierten Verweisen</t>
  </si>
  <si>
    <t>=SUM(t_sum[Column1])</t>
  </si>
  <si>
    <t>ROWS</t>
  </si>
  <si>
    <t>Zählt die Anzahl Zeilen</t>
  </si>
  <si>
    <t>rows</t>
  </si>
  <si>
    <t>=ROWS(A63:A65)</t>
  </si>
  <si>
    <t>COUNT</t>
  </si>
  <si>
    <t>Zählt die Anzahl Zellen in einem Bereich</t>
  </si>
  <si>
    <t>count</t>
  </si>
  <si>
    <t>=COUNT(A69:A71)</t>
  </si>
  <si>
    <t>Quadrat ^2</t>
  </si>
  <si>
    <t>Quadrat einer Zahl</t>
  </si>
  <si>
    <t>=3^2</t>
  </si>
  <si>
    <t>SQRT</t>
  </si>
  <si>
    <t>Quadratwurzel einer Zahl</t>
  </si>
  <si>
    <t>=SQRT(A77)</t>
  </si>
  <si>
    <t>AVERAGE</t>
  </si>
  <si>
    <t>Mittelwert von Zahlen</t>
  </si>
  <si>
    <t>average mit strukturierten Verweisen</t>
  </si>
  <si>
    <t>=AVERAGE(t_mean[Column1])</t>
  </si>
  <si>
    <t>MEDIAN</t>
  </si>
  <si>
    <t>Median von Zahlen</t>
  </si>
  <si>
    <t>Median</t>
  </si>
  <si>
    <t>=MEDIAN(t_mean[Column1])</t>
  </si>
  <si>
    <t>STDEV</t>
  </si>
  <si>
    <t>Standard Deviation von Zahlen</t>
  </si>
  <si>
    <t>Standardabweicheung</t>
  </si>
  <si>
    <t>=STDEV(t_stdev[Column1])</t>
  </si>
  <si>
    <t>MIN, MAX</t>
  </si>
  <si>
    <t>Minimum und Maximum einer Auswahl an Zellen</t>
  </si>
  <si>
    <t>min</t>
  </si>
  <si>
    <t>=MIN(t_minmax[Column1])</t>
  </si>
  <si>
    <t>max</t>
  </si>
  <si>
    <t>=MAX(t_minmax[Column1])</t>
  </si>
  <si>
    <t>MODE</t>
  </si>
  <si>
    <t>Modus (Häufigster Wert)</t>
  </si>
  <si>
    <t>=MODE.SNGL(t_mode[Column1])</t>
  </si>
  <si>
    <t>ABS</t>
  </si>
  <si>
    <t>Absolutwert einer Zahl</t>
  </si>
  <si>
    <t>=ABS(A120)</t>
  </si>
  <si>
    <t>TRANSPOSE</t>
  </si>
  <si>
    <t>Transponieren einer Zeile oder Spalte</t>
  </si>
  <si>
    <t>Transponierte einer COLUMN mit strukturiertem Verweis</t>
  </si>
  <si>
    <t>Column3</t>
  </si>
  <si>
    <t>Tranpsonierte einer Zeile</t>
  </si>
  <si>
    <t>FILTER</t>
  </si>
  <si>
    <t>Filtert Zeilen, welche ein Kriterium erfüllen.</t>
  </si>
  <si>
    <t>=FILTER(t_filter;t_filter[Column2]="A")</t>
  </si>
  <si>
    <t>=FILTER(t_filter;t_filter[Column2]=B")</t>
  </si>
  <si>
    <t>Tabellen Operationen mit einzelnen Spalten</t>
  </si>
  <si>
    <t>t_1_1</t>
  </si>
  <si>
    <t>=@[column1]*@[column2]</t>
  </si>
  <si>
    <t>=t_1_1[Column1]</t>
  </si>
  <si>
    <t>=t_1_1[@Column1]</t>
  </si>
  <si>
    <t>=t_1_1[Column1]*t_1_2[Column2]</t>
  </si>
  <si>
    <t>=XLOOKUP(1;t_1[Column1];t_1[Column2])</t>
  </si>
  <si>
    <t>Tabellen Operationen mit mehreren Spalten</t>
  </si>
  <si>
    <t>t_1_2</t>
  </si>
  <si>
    <t>=AVERAGE(t_1_2[@[Column1]:[Column2]])</t>
  </si>
  <si>
    <r>
      <t>=XLOOKUP(1;</t>
    </r>
    <r>
      <rPr>
        <sz val="11"/>
        <color rgb="FF5F8CED"/>
        <rFont val="Calibri"/>
        <family val="2"/>
        <charset val="1"/>
      </rPr>
      <t>t_1_2[Column1]</t>
    </r>
    <r>
      <rPr>
        <sz val="11"/>
        <color rgb="FF444444"/>
        <rFont val="Calibri"/>
        <family val="2"/>
        <charset val="1"/>
      </rPr>
      <t>;</t>
    </r>
    <r>
      <rPr>
        <sz val="11"/>
        <color rgb="FFEB5E60"/>
        <rFont val="Calibri"/>
        <family val="2"/>
        <charset val="1"/>
      </rPr>
      <t>t_1_2[[Column1]:[Column2]]</t>
    </r>
    <r>
      <rPr>
        <sz val="11"/>
        <color rgb="FF444444"/>
        <rFont val="Calibri"/>
        <family val="2"/>
        <charset val="1"/>
      </rPr>
      <t>)</t>
    </r>
  </si>
  <si>
    <t>=XLOOKUP(2;t_1_2[Column1];t_1_2[[Column1]:[Column3]])</t>
  </si>
  <si>
    <t>Anzahl Zahlenwerte und Textwerte in Spalte</t>
  </si>
  <si>
    <t>Column 1</t>
  </si>
  <si>
    <t>Anzahl Zahlen</t>
  </si>
  <si>
    <t>=SUMPRODUCT(--ISNUMBER(A163:A165))</t>
  </si>
  <si>
    <t>Doppelte Negative (--) konvertieren boolesche Werte in binäre Werte. Diese doppelt negativen (--) Zeichen werden verwendet, um TRUE- und FALSE-Werte in 1en und 0en zu konvertieren.</t>
  </si>
  <si>
    <t>Anzahl Texte</t>
  </si>
  <si>
    <t>=SUMPRODUCT(--ISTEXT(A163:A165))</t>
  </si>
  <si>
    <t>Anzahl nicht leere Zellen</t>
  </si>
  <si>
    <t>Test und Kontrollgruppe erstellen (Bsp. 80/20)</t>
  </si>
  <si>
    <t>mit Nummer</t>
  </si>
  <si>
    <t>direkt</t>
  </si>
  <si>
    <t>Evalutationsmetriken für Regressionsprobleme</t>
  </si>
  <si>
    <t>MSE (Mean squared Error)</t>
  </si>
  <si>
    <t>=SUMSQ(*effektiv* - *berechnet*) / *Anzahl Beobachtungen*</t>
  </si>
  <si>
    <t>RMSD (Root mean squared Error)</t>
  </si>
  <si>
    <t>=SQRT(*MSE*)</t>
  </si>
  <si>
    <t>MAE (Mean absoulte Error)</t>
  </si>
  <si>
    <t>=SUM(ABS(*effektiv* - *berechnet*)) / *Anzal Beobachtungen*</t>
  </si>
  <si>
    <t>Phrasen</t>
  </si>
  <si>
    <t>Fraglich ist, ob…</t>
  </si>
  <si>
    <t>Im Ergebnis hat sich … nach Art. 143bis Abs. 1 StGB schuldig gemacht.</t>
  </si>
  <si>
    <t>... könnte sich des Tatbestands des ... strafbar gemacht haben, indem ...</t>
  </si>
  <si>
    <t>alternativ den Betrag der Differenz in einer zusätzlichen Spalte berechnen</t>
  </si>
  <si>
    <t>?</t>
  </si>
  <si>
    <t>ACHTUNG! Nur auf die berechneten Zielwerte anwenden -&gt; test</t>
  </si>
  <si>
    <t>Anzahl Beobachtungen</t>
  </si>
  <si>
    <t>=COUNTA(data[horsepower])</t>
  </si>
  <si>
    <t>Anzahl leere Zellen</t>
  </si>
  <si>
    <t>=COUNTIF(data[horsepower],"")</t>
  </si>
  <si>
    <t>Anzahl numerische Werte</t>
  </si>
  <si>
    <t>=SUMPRODUCT(--ISNUMBER(data[horsepower]))</t>
  </si>
  <si>
    <t>Anzahl kategorische Werte</t>
  </si>
  <si>
    <t>=SUMPRODUCT(--ISTEXT(data[horsepower]))</t>
  </si>
  <si>
    <t>minimaler Wert</t>
  </si>
  <si>
    <t>=MIN(data[horsepower])</t>
  </si>
  <si>
    <t>maximaler Wert</t>
  </si>
  <si>
    <t>=MAX(data[horsepower])</t>
  </si>
  <si>
    <t>Durchschnitt</t>
  </si>
  <si>
    <t>Standardabweichung</t>
  </si>
  <si>
    <t>=AVERAGE(data[horsepower])</t>
  </si>
  <si>
    <t>=MEDIAN(data[horsepower])</t>
  </si>
  <si>
    <t>=STDEV(data[horsepower])</t>
  </si>
  <si>
    <t>Anzahl Merkmale</t>
  </si>
  <si>
    <t>=COUNT(UNIQUE(data[horsepower]))</t>
  </si>
  <si>
    <t>Anzahl Duplikate</t>
  </si>
  <si>
    <t>=COUNT(data[horsepower]) - COUNT(UNIQUE(data[horsepower]))</t>
  </si>
  <si>
    <t>Anzahl 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</si>
</sst>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  <charset val="128"/>
    </font>
    <font>
      <b/>
      <sz val="11"/>
      <color theme="1"/>
      <name val="Aptos Narrow"/>
      <family val="2"/>
      <scheme val="minor"/>
    </font>
    <font>
      <sz val="11"/>
      <color rgb="FF444444"/>
      <name val="Calibri"/>
      <family val="2"/>
      <charset val="1"/>
    </font>
    <font>
      <sz val="11"/>
      <color rgb="FF5F8CED"/>
      <name val="Calibri"/>
      <family val="2"/>
      <charset val="1"/>
    </font>
    <font>
      <sz val="11"/>
      <color rgb="FFEB5E6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quotePrefix="1" applyBorder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387843</xdr:colOff>
      <xdr:row>0</xdr:row>
      <xdr:rowOff>98863</xdr:rowOff>
    </xdr:from>
    <xdr:to>
      <xdr:col>8</xdr:col>
      <xdr:colOff>247154</xdr:colOff>
      <xdr:row>8</xdr:row>
      <xdr:rowOff>170728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E616B-CC58-89F8-C909-852A50C2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79" y="98863"/>
          <a:ext cx="3159457" cy="1703398"/>
        </a:xfrm>
        <a:prstGeom prst="rect">
          <a:avLst/>
        </a:prstGeom>
      </xdr:spPr>
    </xdr:pic>
    <xdr:clientData/>
  </xdr:twoCellAnchor>
  <xdr:twoCellAnchor editAs="oneCell">
    <xdr:from>
      <xdr:col>4</xdr:col>
      <xdr:colOff>311797</xdr:colOff>
      <xdr:row>9</xdr:row>
      <xdr:rowOff>91258</xdr:rowOff>
    </xdr:from>
    <xdr:to>
      <xdr:col>9</xdr:col>
      <xdr:colOff>264583</xdr:colOff>
      <xdr:row>12</xdr:row>
      <xdr:rowOff>98556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614AD-0795-8518-A5A4-6563E4A11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8776" y="1877196"/>
          <a:ext cx="4053828" cy="602610"/>
        </a:xfrm>
        <a:prstGeom prst="rect">
          <a:avLst/>
        </a:prstGeom>
      </xdr:spPr>
    </xdr:pic>
    <xdr:clientData/>
  </xdr:twoCellAnchor>
  <xdr:twoCellAnchor editAs="oneCell">
    <xdr:from>
      <xdr:col>4</xdr:col>
      <xdr:colOff>277813</xdr:colOff>
      <xdr:row>13</xdr:row>
      <xdr:rowOff>26459</xdr:rowOff>
    </xdr:from>
    <xdr:to>
      <xdr:col>9</xdr:col>
      <xdr:colOff>264583</xdr:colOff>
      <xdr:row>16</xdr:row>
      <xdr:rowOff>95639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BA4C5A-BDFA-7749-C38B-475BC9E90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4792" y="2606147"/>
          <a:ext cx="4087812" cy="664492"/>
        </a:xfrm>
        <a:prstGeom prst="rect">
          <a:avLst/>
        </a:prstGeom>
      </xdr:spPr>
    </xdr:pic>
    <xdr:clientData/>
  </xdr:twoCellAnchor>
  <xdr:twoCellAnchor editAs="oneCell">
    <xdr:from>
      <xdr:col>4</xdr:col>
      <xdr:colOff>407882</xdr:colOff>
      <xdr:row>17</xdr:row>
      <xdr:rowOff>18541</xdr:rowOff>
    </xdr:from>
    <xdr:to>
      <xdr:col>9</xdr:col>
      <xdr:colOff>239648</xdr:colOff>
      <xdr:row>20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D2A749-D2B4-1B64-5F46-C436848B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2918" y="3485548"/>
          <a:ext cx="3956949" cy="593284"/>
        </a:xfrm>
        <a:prstGeom prst="rect">
          <a:avLst/>
        </a:prstGeom>
      </xdr:spPr>
    </xdr:pic>
    <xdr:clientData/>
  </xdr:twoCellAnchor>
  <xdr:twoCellAnchor editAs="oneCell">
    <xdr:from>
      <xdr:col>9</xdr:col>
      <xdr:colOff>454234</xdr:colOff>
      <xdr:row>9</xdr:row>
      <xdr:rowOff>27810</xdr:rowOff>
    </xdr:from>
    <xdr:to>
      <xdr:col>16</xdr:col>
      <xdr:colOff>157592</xdr:colOff>
      <xdr:row>12</xdr:row>
      <xdr:rowOff>27907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51577A-733F-8586-928E-8835E0BD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4453" y="1863284"/>
          <a:ext cx="5478613" cy="611922"/>
        </a:xfrm>
        <a:prstGeom prst="rect">
          <a:avLst/>
        </a:prstGeom>
      </xdr:spPr>
    </xdr:pic>
    <xdr:clientData/>
  </xdr:twoCellAnchor>
  <xdr:twoCellAnchor editAs="oneCell">
    <xdr:from>
      <xdr:col>9</xdr:col>
      <xdr:colOff>482045</xdr:colOff>
      <xdr:row>13</xdr:row>
      <xdr:rowOff>37079</xdr:rowOff>
    </xdr:from>
    <xdr:to>
      <xdr:col>16</xdr:col>
      <xdr:colOff>704526</xdr:colOff>
      <xdr:row>16</xdr:row>
      <xdr:rowOff>67117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EB7AAC-A60C-8F53-53E1-D20793F8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264" y="2688320"/>
          <a:ext cx="5997736" cy="641863"/>
        </a:xfrm>
        <a:prstGeom prst="rect">
          <a:avLst/>
        </a:prstGeom>
      </xdr:spPr>
    </xdr:pic>
    <xdr:clientData/>
  </xdr:twoCellAnchor>
  <xdr:twoCellAnchor editAs="oneCell">
    <xdr:from>
      <xdr:col>8</xdr:col>
      <xdr:colOff>435693</xdr:colOff>
      <xdr:row>4</xdr:row>
      <xdr:rowOff>83432</xdr:rowOff>
    </xdr:from>
    <xdr:to>
      <xdr:col>17</xdr:col>
      <xdr:colOff>262064</xdr:colOff>
      <xdr:row>7</xdr:row>
      <xdr:rowOff>195507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B3CB74-D8E3-E2F2-7858-BD40DF51E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00875" y="899198"/>
          <a:ext cx="7251700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0E4CC-66C1-8642-85FA-3CB83EA5020E}" name="cosine" displayName="cosine" ref="A1:G7" totalsRowShown="0" headerRowDxfId="10" dataDxfId="9">
  <autoFilter ref="A1:G7" xr:uid="{F890E4CC-66C1-8642-85FA-3CB83EA5020E}"/>
  <tableColumns count="7">
    <tableColumn id="1" xr3:uid="{34C9E40D-D6C8-354A-9B05-160D3A28B51E}" name="Column1" dataDxfId="8"/>
    <tableColumn id="2" xr3:uid="{EED7EE8D-11B6-014B-8A96-F0EC0FA97198}" name="u" dataDxfId="7"/>
    <tableColumn id="3" xr3:uid="{73D16EC8-7A23-E547-B123-DCFB3C4FA5D8}" name="v" dataDxfId="6"/>
    <tableColumn id="4" xr3:uid="{AE2EC49F-AAB4-1E4F-86B5-20187CB02FFC}" name="w" dataDxfId="5"/>
    <tableColumn id="5" xr3:uid="{1C36DEF7-8D0A-544A-9273-8FFF36E37E34}" name="x" dataDxfId="4"/>
    <tableColumn id="6" xr3:uid="{7C577B60-1CCE-9744-B734-35A3F2F4A3A1}" name="y" dataDxfId="3"/>
    <tableColumn id="7" xr3:uid="{ED9DDFB5-54FE-D944-BFF9-0684FB313282}" name=" z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69B9A-9955-FF4B-83C7-F9E2BC796FFB}" name="t_sumproduct" displayName="t_sumproduct" ref="A32:B34" totalsRowShown="0">
  <autoFilter ref="A32:B34" xr:uid="{B1769B9A-9955-FF4B-83C7-F9E2BC796FFB}"/>
  <tableColumns count="2">
    <tableColumn id="1" xr3:uid="{D414852C-ACB2-E742-81BB-A2EA534E70D9}" name="Column1"/>
    <tableColumn id="2" xr3:uid="{3A003D9F-892F-284A-90E1-1002B85E93AB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1CB17-F584-D741-B3FE-DDB674ED8A15}" name="t_sumsq" displayName="t_sumsq" ref="A49:A52" totalsRowShown="0">
  <autoFilter ref="A49:A52" xr:uid="{9F71CB17-F584-D741-B3FE-DDB674ED8A15}"/>
  <tableColumns count="1">
    <tableColumn id="1" xr3:uid="{18D7E745-55C6-864A-81FA-24A087F94AA1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4A0761-E1FD-DC43-919B-8C9547F402C6}" name="t_sum" displayName="t_sum" ref="A56:A59" totalsRowShown="0">
  <autoFilter ref="A56:A59" xr:uid="{B84A0761-E1FD-DC43-919B-8C9547F402C6}"/>
  <tableColumns count="1">
    <tableColumn id="1" xr3:uid="{072B74DC-CFC5-5541-A57C-B9626B6ABCF0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516CE2-5B4D-8747-AB24-1FC6C75EBB61}" name="t_mean" displayName="t_mean" ref="A82:A85" totalsRowShown="0">
  <autoFilter ref="A82:A85" xr:uid="{A2516CE2-5B4D-8747-AB24-1FC6C75EBB61}"/>
  <tableColumns count="1">
    <tableColumn id="1" xr3:uid="{3DE9A3E1-CF3B-5044-AE9C-3E96CFD8CDA8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16F1A3-EA33-6E46-B18B-7D548937E516}" name="t_transpose" displayName="t_transpose" ref="A126:A129" totalsRowShown="0">
  <autoFilter ref="A126:A129" xr:uid="{EA16F1A3-EA33-6E46-B18B-7D548937E516}"/>
  <tableColumns count="1">
    <tableColumn id="1" xr3:uid="{F06EBF0A-3C72-F74C-A0C2-2BE534013BA3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9293F6-79F5-8D46-85F0-4BB6CFBA1CC4}" name="Table6" displayName="Table6" ref="A131:C132" totalsRowShown="0">
  <autoFilter ref="A131:C132" xr:uid="{C39293F6-79F5-8D46-85F0-4BB6CFBA1CC4}"/>
  <tableColumns count="3">
    <tableColumn id="1" xr3:uid="{3B0362E2-4644-034D-A5DB-86BDE0679B0E}" name="Column1"/>
    <tableColumn id="2" xr3:uid="{32EDFDC3-8240-7A41-85BC-743FA4935E2F}" name="Column2"/>
    <tableColumn id="3" xr3:uid="{438A0815-981E-7549-ABFB-3A355F2A6B8A}" name="Column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0C3562-EE03-E94A-94BE-18465F4ED3D7}" name="t_stdev" displayName="t_stdev" ref="A97:A100" totalsRowShown="0">
  <autoFilter ref="A97:A100" xr:uid="{250C3562-EE03-E94A-94BE-18465F4ED3D7}"/>
  <tableColumns count="1">
    <tableColumn id="1" xr3:uid="{CBCFB7FA-7709-7B4E-9182-2AADD61852A5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B5E7D4-BF44-9747-93C7-A1E4A1BBBDD8}" name="t_mode" displayName="t_mode" ref="A114:A118" totalsRowShown="0">
  <autoFilter ref="A114:A118" xr:uid="{E2B5E7D4-BF44-9747-93C7-A1E4A1BBBDD8}"/>
  <tableColumns count="1">
    <tableColumn id="1" xr3:uid="{205C0EF5-206C-E944-8551-2D4B661B8CF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16C5D5-7DD6-B14C-A515-954C69D7BAC5}" name="t_filter" displayName="t_filter" ref="A138:B142" totalsRowShown="0">
  <autoFilter ref="A138:B142" xr:uid="{4A16C5D5-7DD6-B14C-A515-954C69D7BAC5}"/>
  <tableColumns count="2">
    <tableColumn id="1" xr3:uid="{04F7EBEC-A607-CA4C-B045-D8912CFD9859}" name="Column1"/>
    <tableColumn id="2" xr3:uid="{97EA91AA-A096-3049-AE72-7946AE66E48D}" name="Column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964405-1C2F-124E-AFD1-C85B8EEE7280}" name="t_minmax" displayName="t_minmax" ref="A105:A108" totalsRowShown="0">
  <autoFilter ref="A105:A108" xr:uid="{4F964405-1C2F-124E-AFD1-C85B8EEE7280}"/>
  <tableColumns count="1">
    <tableColumn id="1" xr3:uid="{3D87F3EC-CAE4-1341-A9EF-7BBED31A3D2D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C7A2E9-020A-F944-AF3A-9C6AF73FD824}" name="t_median" displayName="t_median" ref="A89:A92" totalsRowShown="0">
  <autoFilter ref="A89:A92" xr:uid="{42C7A2E9-020A-F944-AF3A-9C6AF73FD824}"/>
  <tableColumns count="1">
    <tableColumn id="1" xr3:uid="{9CDB19D3-76BC-7B49-8642-91E0E54B7988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5F7670-4A77-7745-9C81-51E4C872B6FD}" name="t_1_1" displayName="t_1_1" ref="A147:C150" totalsRowShown="0">
  <autoFilter ref="A147:C150" xr:uid="{195F7670-4A77-7745-9C81-51E4C872B6FD}"/>
  <tableColumns count="3">
    <tableColumn id="1" xr3:uid="{35BB0C22-0CC4-AA40-B908-779C1CBC000C}" name="Column1"/>
    <tableColumn id="2" xr3:uid="{4A6B7F65-A455-A347-9DD7-D3A5D13B353A}" name="Column2"/>
    <tableColumn id="3" xr3:uid="{4C35BFDD-740C-DC49-884A-EBAC01085BBF}" name="Column3" dataDxfId="1">
      <calculatedColumnFormula>t_1_1[[#This Row],[Column1]]*t_1_1[[#This Row],[Column2]]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B2888F-78E8-9A4E-A71B-28B8EDD75DBC}" name="t_1_2" displayName="t_1_2" ref="A155:C158" totalsRowShown="0">
  <autoFilter ref="A155:C158" xr:uid="{68B2888F-78E8-9A4E-A71B-28B8EDD75DBC}"/>
  <tableColumns count="3">
    <tableColumn id="1" xr3:uid="{FD406C42-978F-054A-B3B9-3C299D832E56}" name="Column1"/>
    <tableColumn id="2" xr3:uid="{8B79C8ED-8960-6B48-B6D7-7133A85868F6}" name="Column2"/>
    <tableColumn id="3" xr3:uid="{2416620B-5CD3-CA4F-83F9-F06BBDA010A1}" name="Column3" dataDxfId="0">
      <calculatedColumnFormula>AVERAGE(t_1_2[[#This Row],[Column1]:[Column2]])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38A9-7231-9142-B19F-92A3E3C39A46}">
  <dimension ref="A1:D10"/>
  <sheetViews>
    <sheetView tabSelected="1" zoomScale="137" workbookViewId="0">
      <selection activeCell="C7" sqref="A1:XFD1048576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0</v>
      </c>
      <c r="C1" s="19" t="s">
        <v>4</v>
      </c>
      <c r="D1" s="19"/>
    </row>
    <row r="2" spans="1:4" x14ac:dyDescent="0.2">
      <c r="C2" s="2" t="s">
        <v>1</v>
      </c>
      <c r="D2" s="2" t="s">
        <v>2</v>
      </c>
    </row>
    <row r="3" spans="1:4" x14ac:dyDescent="0.2">
      <c r="A3" s="18" t="s">
        <v>3</v>
      </c>
      <c r="B3" s="3" t="s">
        <v>1</v>
      </c>
      <c r="C3" s="1">
        <v>23</v>
      </c>
      <c r="D3" s="1">
        <v>1</v>
      </c>
    </row>
    <row r="4" spans="1:4" x14ac:dyDescent="0.2">
      <c r="A4" s="18"/>
      <c r="B4" s="3" t="s">
        <v>2</v>
      </c>
      <c r="C4" s="1">
        <v>12</v>
      </c>
      <c r="D4" s="1">
        <v>556</v>
      </c>
    </row>
    <row r="6" spans="1:4" x14ac:dyDescent="0.2">
      <c r="A6" t="s">
        <v>8</v>
      </c>
      <c r="B6" s="4">
        <f>SUM(C3:D4)</f>
        <v>592</v>
      </c>
    </row>
    <row r="7" spans="1:4" x14ac:dyDescent="0.2">
      <c r="A7" t="s">
        <v>7</v>
      </c>
      <c r="B7" s="5">
        <f>(C3+D4)/B6</f>
        <v>0.97804054054054057</v>
      </c>
    </row>
    <row r="8" spans="1:4" x14ac:dyDescent="0.2">
      <c r="A8" t="s">
        <v>5</v>
      </c>
      <c r="B8" s="5">
        <f>C3/(C3+C4)</f>
        <v>0.65714285714285714</v>
      </c>
    </row>
    <row r="9" spans="1:4" x14ac:dyDescent="0.2">
      <c r="A9" t="s">
        <v>6</v>
      </c>
      <c r="B9" s="5">
        <f>C3/(C3+D3)</f>
        <v>0.95833333333333337</v>
      </c>
    </row>
    <row r="10" spans="1:4" x14ac:dyDescent="0.2">
      <c r="A10" t="s">
        <v>9</v>
      </c>
      <c r="B10" s="6">
        <f>2*(B8*B9)/(B8+B9)</f>
        <v>0.77966101694915246</v>
      </c>
    </row>
  </sheetData>
  <mergeCells count="2">
    <mergeCell ref="A3:A4"/>
    <mergeCell ref="C1:D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DF63-2E7A-DA4F-A58F-4FCF5C0B4081}">
  <dimension ref="A1:A4"/>
  <sheetViews>
    <sheetView zoomScale="194" zoomScaleNormal="234" workbookViewId="0"/>
  </sheetViews>
  <sheetFormatPr baseColWidth="10" defaultRowHeight="16" x14ac:dyDescent="0.2"/>
  <sheetData>
    <row r="1" spans="1:1" x14ac:dyDescent="0.2">
      <c r="A1" s="16" t="s">
        <v>165</v>
      </c>
    </row>
    <row r="2" spans="1:1" x14ac:dyDescent="0.2">
      <c r="A2" s="16" t="s">
        <v>168</v>
      </c>
    </row>
    <row r="3" spans="1:1" x14ac:dyDescent="0.2">
      <c r="A3" s="16" t="s">
        <v>166</v>
      </c>
    </row>
    <row r="4" spans="1:1" x14ac:dyDescent="0.2">
      <c r="A4" s="1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5C17-C17E-834C-A8DA-43FCA0E34408}">
  <dimension ref="A1:G16"/>
  <sheetViews>
    <sheetView workbookViewId="0">
      <selection activeCell="J16" sqref="J16"/>
    </sheetView>
  </sheetViews>
  <sheetFormatPr baseColWidth="10" defaultRowHeight="16" x14ac:dyDescent="0.2"/>
  <cols>
    <col min="1" max="1" width="11" customWidth="1"/>
  </cols>
  <sheetData>
    <row r="1" spans="1:7" x14ac:dyDescent="0.2">
      <c r="A1" t="s">
        <v>22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>
        <v>2</v>
      </c>
      <c r="C2">
        <v>4</v>
      </c>
      <c r="D2">
        <v>1</v>
      </c>
      <c r="E2">
        <v>3</v>
      </c>
      <c r="F2">
        <v>2</v>
      </c>
      <c r="G2">
        <v>5</v>
      </c>
    </row>
    <row r="3" spans="1:7" x14ac:dyDescent="0.2">
      <c r="A3" t="s">
        <v>17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 x14ac:dyDescent="0.2">
      <c r="A4" t="s">
        <v>18</v>
      </c>
      <c r="B4">
        <v>2</v>
      </c>
      <c r="C4">
        <v>2</v>
      </c>
      <c r="D4">
        <v>1</v>
      </c>
      <c r="E4">
        <v>2</v>
      </c>
      <c r="F4">
        <v>1</v>
      </c>
      <c r="G4">
        <v>5</v>
      </c>
    </row>
    <row r="5" spans="1:7" x14ac:dyDescent="0.2">
      <c r="A5" t="s">
        <v>19</v>
      </c>
      <c r="B5">
        <v>2</v>
      </c>
      <c r="C5">
        <v>3</v>
      </c>
      <c r="D5">
        <v>1</v>
      </c>
      <c r="E5">
        <v>2</v>
      </c>
      <c r="F5">
        <v>1</v>
      </c>
      <c r="G5">
        <v>5</v>
      </c>
    </row>
    <row r="6" spans="1:7" x14ac:dyDescent="0.2">
      <c r="A6" t="s">
        <v>20</v>
      </c>
      <c r="B6">
        <v>3</v>
      </c>
      <c r="C6">
        <v>5</v>
      </c>
      <c r="D6">
        <v>1</v>
      </c>
      <c r="E6">
        <v>1</v>
      </c>
      <c r="F6">
        <v>2</v>
      </c>
      <c r="G6">
        <v>4</v>
      </c>
    </row>
    <row r="7" spans="1:7" x14ac:dyDescent="0.2">
      <c r="A7" t="s">
        <v>21</v>
      </c>
      <c r="B7">
        <v>1</v>
      </c>
      <c r="C7">
        <v>4</v>
      </c>
      <c r="D7">
        <v>5</v>
      </c>
      <c r="E7">
        <v>2</v>
      </c>
      <c r="F7">
        <v>3</v>
      </c>
      <c r="G7">
        <v>2</v>
      </c>
    </row>
    <row r="10" spans="1:7" ht="17" x14ac:dyDescent="0.25">
      <c r="A10" s="8"/>
      <c r="B10" t="str" cm="1">
        <f t="array" ref="B10:G10">TRANSPOSE(A11:A16)</f>
        <v>A</v>
      </c>
      <c r="C10" t="str">
        <v>B</v>
      </c>
      <c r="D10" t="str">
        <v>C</v>
      </c>
      <c r="E10" t="str">
        <v>D</v>
      </c>
      <c r="F10" t="str">
        <v>E</v>
      </c>
      <c r="G10" t="str">
        <v>F</v>
      </c>
    </row>
    <row r="11" spans="1:7" x14ac:dyDescent="0.2">
      <c r="A11" t="str">
        <f>A2</f>
        <v>A</v>
      </c>
      <c r="B11" cm="1">
        <f t="array" ref="B11">SUM(ABS(B2:G2-B2:G2))</f>
        <v>0</v>
      </c>
      <c r="C11" cm="1">
        <f t="array" ref="C11">SUM(ABS(B2:G2-B3:G3))</f>
        <v>11</v>
      </c>
      <c r="D11" cm="1">
        <f t="array" ref="D11">SUM(ABS(B2:G2-B4:G4))</f>
        <v>4</v>
      </c>
      <c r="E11" cm="1">
        <f t="array" ref="E11">SUM(ABS(B2:G2-B5:G5))</f>
        <v>3</v>
      </c>
      <c r="F11" cm="1">
        <f t="array" ref="F11">SUM(ABS(B2:G2-B6:G6))</f>
        <v>5</v>
      </c>
      <c r="G11" cm="1">
        <f t="array" ref="G11">SUM(ABS(B2:G2-B7:G7))</f>
        <v>10</v>
      </c>
    </row>
    <row r="12" spans="1:7" x14ac:dyDescent="0.2">
      <c r="A12" t="str">
        <f t="shared" ref="A12:A16" si="0">A3</f>
        <v>B</v>
      </c>
      <c r="B12" cm="1">
        <f t="array" ref="B12">SUM(ABS(B3:G3-B2:G2))</f>
        <v>11</v>
      </c>
      <c r="C12" cm="1">
        <f t="array" ref="C12">SUM(ABS(B3:G3-B3:G3))</f>
        <v>0</v>
      </c>
      <c r="D12" cm="1">
        <f t="array" ref="D12">SUM(ABS(B3:G3-B4:G4))</f>
        <v>7</v>
      </c>
      <c r="E12" cm="1">
        <f t="array" ref="E12">SUM(ABS(B3:G3-B5:G5))</f>
        <v>8</v>
      </c>
      <c r="F12" cm="1">
        <f t="array" ref="F12">SUM(ABS(B3:G3-B6:G6))</f>
        <v>10</v>
      </c>
      <c r="G12" cm="1">
        <f t="array" ref="G12">SUM(ABS(B3:G3-B7:G7))</f>
        <v>9</v>
      </c>
    </row>
    <row r="13" spans="1:7" x14ac:dyDescent="0.2">
      <c r="A13" t="str">
        <f t="shared" si="0"/>
        <v>C</v>
      </c>
    </row>
    <row r="14" spans="1:7" x14ac:dyDescent="0.2">
      <c r="A14" t="str">
        <f t="shared" si="0"/>
        <v>D</v>
      </c>
    </row>
    <row r="15" spans="1:7" x14ac:dyDescent="0.2">
      <c r="A15" t="str">
        <f t="shared" si="0"/>
        <v>E</v>
      </c>
    </row>
    <row r="16" spans="1:7" x14ac:dyDescent="0.2">
      <c r="A16" t="str">
        <f t="shared" si="0"/>
        <v>F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AE4-3215-8747-9DD5-5C39F1136295}">
  <dimension ref="A1:O187"/>
  <sheetViews>
    <sheetView topLeftCell="A165" workbookViewId="0">
      <selection activeCell="D180" sqref="D180"/>
    </sheetView>
  </sheetViews>
  <sheetFormatPr baseColWidth="10" defaultColWidth="8.83203125" defaultRowHeight="16" x14ac:dyDescent="0.2"/>
  <cols>
    <col min="1" max="1" width="14.6640625" customWidth="1"/>
    <col min="2" max="2" width="11.5" customWidth="1"/>
    <col min="3" max="3" width="10.33203125" customWidth="1"/>
    <col min="6" max="6" width="37.6640625" bestFit="1" customWidth="1"/>
    <col min="7" max="7" width="56.1640625" bestFit="1" customWidth="1"/>
  </cols>
  <sheetData>
    <row r="1" spans="1:7" ht="32" x14ac:dyDescent="0.4">
      <c r="A1" s="15" t="s">
        <v>23</v>
      </c>
      <c r="B1" s="15"/>
      <c r="C1" s="15" t="s">
        <v>24</v>
      </c>
      <c r="D1" s="15"/>
      <c r="E1" s="15"/>
      <c r="F1" s="15" t="s">
        <v>25</v>
      </c>
      <c r="G1" s="15"/>
    </row>
    <row r="2" spans="1:7" x14ac:dyDescent="0.2">
      <c r="A2" s="9" t="s">
        <v>26</v>
      </c>
      <c r="C2" t="s">
        <v>27</v>
      </c>
    </row>
    <row r="3" spans="1:7" x14ac:dyDescent="0.2">
      <c r="A3">
        <v>1</v>
      </c>
      <c r="B3">
        <v>2</v>
      </c>
      <c r="D3">
        <f>IF(A3&gt;B3,1,0)</f>
        <v>0</v>
      </c>
      <c r="F3" s="10" t="s">
        <v>28</v>
      </c>
    </row>
    <row r="5" spans="1:7" x14ac:dyDescent="0.2">
      <c r="A5" s="9" t="s">
        <v>29</v>
      </c>
      <c r="C5" t="s">
        <v>30</v>
      </c>
    </row>
    <row r="6" spans="1:7" x14ac:dyDescent="0.2">
      <c r="A6">
        <v>1</v>
      </c>
      <c r="D6" t="b">
        <f>ISNUMBER(A6)</f>
        <v>1</v>
      </c>
      <c r="F6" s="10" t="s">
        <v>31</v>
      </c>
    </row>
    <row r="7" spans="1:7" x14ac:dyDescent="0.2">
      <c r="A7" t="s">
        <v>16</v>
      </c>
      <c r="D7" t="b">
        <f>ISNUMBER(A7)</f>
        <v>0</v>
      </c>
      <c r="F7" s="10" t="s">
        <v>32</v>
      </c>
    </row>
    <row r="8" spans="1:7" x14ac:dyDescent="0.2">
      <c r="F8" s="10"/>
    </row>
    <row r="9" spans="1:7" x14ac:dyDescent="0.2">
      <c r="A9" s="9" t="s">
        <v>33</v>
      </c>
      <c r="C9" t="s">
        <v>34</v>
      </c>
      <c r="F9" s="10"/>
    </row>
    <row r="10" spans="1:7" x14ac:dyDescent="0.2">
      <c r="A10">
        <v>1</v>
      </c>
      <c r="D10" t="b">
        <f>ISBLANK(A10)</f>
        <v>0</v>
      </c>
      <c r="F10" s="10" t="s">
        <v>35</v>
      </c>
    </row>
    <row r="11" spans="1:7" x14ac:dyDescent="0.2">
      <c r="D11" t="b">
        <f>ISBLANK(A11)</f>
        <v>1</v>
      </c>
      <c r="F11" s="10" t="s">
        <v>36</v>
      </c>
    </row>
    <row r="13" spans="1:7" x14ac:dyDescent="0.2">
      <c r="A13" s="9" t="s">
        <v>37</v>
      </c>
      <c r="C13" t="s">
        <v>38</v>
      </c>
    </row>
    <row r="14" spans="1:7" x14ac:dyDescent="0.2">
      <c r="A14" t="s">
        <v>39</v>
      </c>
      <c r="B14" t="s">
        <v>40</v>
      </c>
      <c r="D14" t="s">
        <v>39</v>
      </c>
      <c r="E14" t="s">
        <v>41</v>
      </c>
    </row>
    <row r="15" spans="1:7" x14ac:dyDescent="0.2">
      <c r="A15">
        <v>1</v>
      </c>
      <c r="B15" t="s">
        <v>16</v>
      </c>
      <c r="D15">
        <v>1</v>
      </c>
      <c r="E15" t="str">
        <f>VLOOKUP(D15,$A$15:$B$17,2,FALSE)</f>
        <v>A</v>
      </c>
      <c r="F15" s="10" t="s">
        <v>42</v>
      </c>
    </row>
    <row r="16" spans="1:7" x14ac:dyDescent="0.2">
      <c r="A16">
        <v>2</v>
      </c>
      <c r="B16" t="s">
        <v>17</v>
      </c>
      <c r="D16">
        <v>2</v>
      </c>
      <c r="E16" t="str">
        <f>VLOOKUP(D16,$A$15:$B$17,2,FALSE)</f>
        <v>B</v>
      </c>
      <c r="F16" s="10" t="s">
        <v>43</v>
      </c>
    </row>
    <row r="17" spans="1:7" x14ac:dyDescent="0.2">
      <c r="A17">
        <v>3</v>
      </c>
      <c r="B17" t="s">
        <v>18</v>
      </c>
      <c r="D17">
        <v>3</v>
      </c>
      <c r="E17" t="str">
        <f>VLOOKUP(D17,$A$15:$B$17,2,FALSE)</f>
        <v>C</v>
      </c>
      <c r="F17" s="10" t="s">
        <v>44</v>
      </c>
    </row>
    <row r="19" spans="1:7" x14ac:dyDescent="0.2">
      <c r="A19" s="9" t="s">
        <v>45</v>
      </c>
      <c r="C19" t="s">
        <v>46</v>
      </c>
    </row>
    <row r="20" spans="1:7" x14ac:dyDescent="0.2">
      <c r="A20" t="s">
        <v>40</v>
      </c>
      <c r="B20" t="s">
        <v>39</v>
      </c>
      <c r="D20" t="s">
        <v>39</v>
      </c>
      <c r="E20" t="s">
        <v>47</v>
      </c>
    </row>
    <row r="21" spans="1:7" x14ac:dyDescent="0.2">
      <c r="A21" t="s">
        <v>16</v>
      </c>
      <c r="B21">
        <v>1</v>
      </c>
      <c r="D21">
        <v>1</v>
      </c>
      <c r="E21" t="str">
        <f>_xlfn.XLOOKUP(D21,$B$21:$B$23,$A$21:$A$23)</f>
        <v>A</v>
      </c>
      <c r="F21" s="10" t="s">
        <v>48</v>
      </c>
    </row>
    <row r="22" spans="1:7" x14ac:dyDescent="0.2">
      <c r="A22" t="s">
        <v>17</v>
      </c>
      <c r="B22">
        <v>2</v>
      </c>
      <c r="D22">
        <v>2</v>
      </c>
      <c r="E22" t="str">
        <f>_xlfn.XLOOKUP(D22,$B$21:$B$23,$A$21:$A$23)</f>
        <v>B</v>
      </c>
      <c r="F22" s="10" t="s">
        <v>49</v>
      </c>
    </row>
    <row r="23" spans="1:7" x14ac:dyDescent="0.2">
      <c r="A23" t="s">
        <v>18</v>
      </c>
      <c r="B23">
        <v>3</v>
      </c>
      <c r="D23">
        <v>3</v>
      </c>
      <c r="E23" t="str">
        <f>_xlfn.XLOOKUP(D23,$B$21:$B$23,$A$21:$A$23)</f>
        <v>C</v>
      </c>
      <c r="F23" s="10" t="s">
        <v>50</v>
      </c>
    </row>
    <row r="25" spans="1:7" x14ac:dyDescent="0.2">
      <c r="A25" s="9" t="s">
        <v>51</v>
      </c>
      <c r="C25" t="s">
        <v>52</v>
      </c>
    </row>
    <row r="26" spans="1:7" x14ac:dyDescent="0.2">
      <c r="D26" t="s">
        <v>53</v>
      </c>
    </row>
    <row r="27" spans="1:7" x14ac:dyDescent="0.2">
      <c r="A27">
        <v>1</v>
      </c>
      <c r="B27">
        <v>0</v>
      </c>
      <c r="D27">
        <f>IFERROR(A27/B27, 0)</f>
        <v>0</v>
      </c>
      <c r="F27" s="10" t="s">
        <v>54</v>
      </c>
    </row>
    <row r="28" spans="1:7" x14ac:dyDescent="0.2">
      <c r="A28">
        <v>1</v>
      </c>
      <c r="B28">
        <v>2</v>
      </c>
      <c r="D28">
        <f>IFERROR(A28/B28, 0)</f>
        <v>0.5</v>
      </c>
      <c r="F28" s="10" t="s">
        <v>55</v>
      </c>
    </row>
    <row r="30" spans="1:7" x14ac:dyDescent="0.2">
      <c r="A30" s="9" t="s">
        <v>56</v>
      </c>
      <c r="C30" t="s">
        <v>57</v>
      </c>
    </row>
    <row r="31" spans="1:7" x14ac:dyDescent="0.2">
      <c r="A31" t="s">
        <v>58</v>
      </c>
      <c r="D31" t="s">
        <v>59</v>
      </c>
    </row>
    <row r="32" spans="1:7" x14ac:dyDescent="0.2">
      <c r="A32" t="s">
        <v>22</v>
      </c>
      <c r="B32" t="s">
        <v>60</v>
      </c>
      <c r="D32">
        <f>SUMPRODUCT(A33:A34,B33:B34)</f>
        <v>11</v>
      </c>
      <c r="E32" s="10" t="s">
        <v>61</v>
      </c>
      <c r="G32" s="10" t="s">
        <v>62</v>
      </c>
    </row>
    <row r="33" spans="1:7" x14ac:dyDescent="0.2">
      <c r="A33">
        <v>1</v>
      </c>
      <c r="B33">
        <v>3</v>
      </c>
      <c r="D33">
        <f>SUMPRODUCT(A33:B33,A34:B34)</f>
        <v>14</v>
      </c>
      <c r="E33" s="10" t="s">
        <v>63</v>
      </c>
      <c r="G33" s="10" t="s">
        <v>64</v>
      </c>
    </row>
    <row r="34" spans="1:7" x14ac:dyDescent="0.2">
      <c r="A34">
        <v>2</v>
      </c>
      <c r="B34">
        <v>4</v>
      </c>
      <c r="D34" t="s">
        <v>65</v>
      </c>
    </row>
    <row r="35" spans="1:7" x14ac:dyDescent="0.2">
      <c r="D35">
        <f>SUMPRODUCT(t_sumproduct[Column1],t_sumproduct[Column2])</f>
        <v>11</v>
      </c>
      <c r="E35" s="10" t="s">
        <v>61</v>
      </c>
      <c r="G35" s="10" t="s">
        <v>66</v>
      </c>
    </row>
    <row r="38" spans="1:7" x14ac:dyDescent="0.2">
      <c r="A38" s="9" t="s">
        <v>67</v>
      </c>
      <c r="C38" t="s">
        <v>68</v>
      </c>
    </row>
    <row r="39" spans="1:7" x14ac:dyDescent="0.2">
      <c r="D39" t="s">
        <v>69</v>
      </c>
    </row>
    <row r="40" spans="1:7" x14ac:dyDescent="0.2">
      <c r="A40">
        <v>1</v>
      </c>
      <c r="D40">
        <f>COUNTIF($A$40:$A$44,A40)</f>
        <v>2</v>
      </c>
      <c r="G40" s="10" t="s">
        <v>70</v>
      </c>
    </row>
    <row r="41" spans="1:7" x14ac:dyDescent="0.2">
      <c r="A41">
        <v>2</v>
      </c>
      <c r="D41">
        <f t="shared" ref="D41:D44" si="0">COUNTIF($A$40:$A$44,A41)</f>
        <v>3</v>
      </c>
      <c r="G41" s="10" t="s">
        <v>71</v>
      </c>
    </row>
    <row r="42" spans="1:7" x14ac:dyDescent="0.2">
      <c r="A42">
        <v>1</v>
      </c>
      <c r="D42">
        <f t="shared" si="0"/>
        <v>2</v>
      </c>
      <c r="G42" s="10" t="s">
        <v>72</v>
      </c>
    </row>
    <row r="43" spans="1:7" x14ac:dyDescent="0.2">
      <c r="A43">
        <v>2</v>
      </c>
      <c r="D43">
        <f t="shared" si="0"/>
        <v>3</v>
      </c>
      <c r="G43" s="10" t="s">
        <v>73</v>
      </c>
    </row>
    <row r="44" spans="1:7" x14ac:dyDescent="0.2">
      <c r="A44">
        <v>2</v>
      </c>
      <c r="D44">
        <f t="shared" si="0"/>
        <v>3</v>
      </c>
      <c r="G44" s="10" t="s">
        <v>74</v>
      </c>
    </row>
    <row r="47" spans="1:7" x14ac:dyDescent="0.2">
      <c r="A47" s="9" t="s">
        <v>75</v>
      </c>
      <c r="C47" t="s">
        <v>76</v>
      </c>
    </row>
    <row r="48" spans="1:7" x14ac:dyDescent="0.2">
      <c r="D48" t="s">
        <v>77</v>
      </c>
    </row>
    <row r="49" spans="1:7" x14ac:dyDescent="0.2">
      <c r="A49" t="s">
        <v>22</v>
      </c>
      <c r="D49">
        <f>SUMSQ(A50:A52)</f>
        <v>14</v>
      </c>
      <c r="E49" s="10" t="s">
        <v>78</v>
      </c>
      <c r="G49" s="10" t="s">
        <v>79</v>
      </c>
    </row>
    <row r="50" spans="1:7" x14ac:dyDescent="0.2">
      <c r="A50">
        <v>1</v>
      </c>
      <c r="D50" t="s">
        <v>80</v>
      </c>
    </row>
    <row r="51" spans="1:7" x14ac:dyDescent="0.2">
      <c r="A51">
        <v>2</v>
      </c>
      <c r="D51">
        <f>SUMSQ(t_sumsq[Column1])</f>
        <v>14</v>
      </c>
      <c r="G51" s="10" t="s">
        <v>81</v>
      </c>
    </row>
    <row r="52" spans="1:7" x14ac:dyDescent="0.2">
      <c r="A52">
        <v>3</v>
      </c>
    </row>
    <row r="54" spans="1:7" x14ac:dyDescent="0.2">
      <c r="A54" s="9" t="s">
        <v>82</v>
      </c>
      <c r="C54" t="s">
        <v>83</v>
      </c>
    </row>
    <row r="55" spans="1:7" x14ac:dyDescent="0.2">
      <c r="D55" t="s">
        <v>84</v>
      </c>
    </row>
    <row r="56" spans="1:7" x14ac:dyDescent="0.2">
      <c r="A56" t="s">
        <v>22</v>
      </c>
      <c r="D56">
        <f>SUM(A57:A59)</f>
        <v>6</v>
      </c>
      <c r="G56" s="10" t="s">
        <v>85</v>
      </c>
    </row>
    <row r="57" spans="1:7" x14ac:dyDescent="0.2">
      <c r="A57">
        <v>1</v>
      </c>
      <c r="D57" t="s">
        <v>86</v>
      </c>
    </row>
    <row r="58" spans="1:7" x14ac:dyDescent="0.2">
      <c r="A58">
        <v>2</v>
      </c>
      <c r="D58">
        <f>SUM(t_sum[Column1])</f>
        <v>6</v>
      </c>
      <c r="G58" s="10" t="s">
        <v>87</v>
      </c>
    </row>
    <row r="59" spans="1:7" x14ac:dyDescent="0.2">
      <c r="A59">
        <v>3</v>
      </c>
    </row>
    <row r="62" spans="1:7" x14ac:dyDescent="0.2">
      <c r="A62" s="9" t="s">
        <v>88</v>
      </c>
      <c r="C62" t="s">
        <v>89</v>
      </c>
    </row>
    <row r="63" spans="1:7" x14ac:dyDescent="0.2">
      <c r="D63" t="s">
        <v>90</v>
      </c>
    </row>
    <row r="64" spans="1:7" x14ac:dyDescent="0.2">
      <c r="A64">
        <v>1</v>
      </c>
      <c r="D64">
        <f>ROWS(A64:A66)</f>
        <v>3</v>
      </c>
      <c r="G64" s="10" t="s">
        <v>91</v>
      </c>
    </row>
    <row r="65" spans="1:7" x14ac:dyDescent="0.2">
      <c r="A65">
        <v>2</v>
      </c>
    </row>
    <row r="66" spans="1:7" x14ac:dyDescent="0.2">
      <c r="A66">
        <v>3</v>
      </c>
    </row>
    <row r="68" spans="1:7" x14ac:dyDescent="0.2">
      <c r="A68" s="9" t="s">
        <v>92</v>
      </c>
      <c r="C68" t="s">
        <v>93</v>
      </c>
    </row>
    <row r="69" spans="1:7" x14ac:dyDescent="0.2">
      <c r="D69" t="s">
        <v>94</v>
      </c>
    </row>
    <row r="70" spans="1:7" x14ac:dyDescent="0.2">
      <c r="A70">
        <v>1</v>
      </c>
      <c r="D70">
        <f>COUNT(A70:A72)</f>
        <v>3</v>
      </c>
      <c r="G70" s="10" t="s">
        <v>95</v>
      </c>
    </row>
    <row r="71" spans="1:7" x14ac:dyDescent="0.2">
      <c r="A71">
        <v>2</v>
      </c>
    </row>
    <row r="72" spans="1:7" x14ac:dyDescent="0.2">
      <c r="A72">
        <v>3</v>
      </c>
    </row>
    <row r="74" spans="1:7" x14ac:dyDescent="0.2">
      <c r="A74" s="9" t="s">
        <v>96</v>
      </c>
      <c r="C74" t="s">
        <v>97</v>
      </c>
    </row>
    <row r="75" spans="1:7" x14ac:dyDescent="0.2">
      <c r="A75">
        <v>3</v>
      </c>
      <c r="D75">
        <f>3^2</f>
        <v>9</v>
      </c>
      <c r="G75" s="10" t="s">
        <v>98</v>
      </c>
    </row>
    <row r="77" spans="1:7" x14ac:dyDescent="0.2">
      <c r="A77" s="9" t="s">
        <v>99</v>
      </c>
      <c r="C77" t="s">
        <v>100</v>
      </c>
    </row>
    <row r="78" spans="1:7" x14ac:dyDescent="0.2">
      <c r="A78">
        <v>9</v>
      </c>
      <c r="D78">
        <f>SQRT(A78)</f>
        <v>3</v>
      </c>
      <c r="G78" s="10" t="s">
        <v>101</v>
      </c>
    </row>
    <row r="80" spans="1:7" x14ac:dyDescent="0.2">
      <c r="A80" s="9" t="s">
        <v>102</v>
      </c>
      <c r="C80" t="s">
        <v>103</v>
      </c>
    </row>
    <row r="81" spans="1:7" x14ac:dyDescent="0.2">
      <c r="D81" t="s">
        <v>104</v>
      </c>
    </row>
    <row r="82" spans="1:7" x14ac:dyDescent="0.2">
      <c r="A82" t="s">
        <v>22</v>
      </c>
      <c r="D82">
        <f>AVERAGE(t_mean[Column1])</f>
        <v>4.333333333333333</v>
      </c>
      <c r="G82" s="10" t="s">
        <v>105</v>
      </c>
    </row>
    <row r="83" spans="1:7" x14ac:dyDescent="0.2">
      <c r="A83">
        <v>1</v>
      </c>
    </row>
    <row r="84" spans="1:7" x14ac:dyDescent="0.2">
      <c r="A84">
        <v>2</v>
      </c>
    </row>
    <row r="85" spans="1:7" x14ac:dyDescent="0.2">
      <c r="A85">
        <v>10</v>
      </c>
    </row>
    <row r="87" spans="1:7" x14ac:dyDescent="0.2">
      <c r="A87" s="9" t="s">
        <v>106</v>
      </c>
      <c r="C87" t="s">
        <v>107</v>
      </c>
    </row>
    <row r="88" spans="1:7" x14ac:dyDescent="0.2">
      <c r="D88" t="s">
        <v>108</v>
      </c>
    </row>
    <row r="89" spans="1:7" x14ac:dyDescent="0.2">
      <c r="A89" t="s">
        <v>22</v>
      </c>
      <c r="D89">
        <f>MEDIAN(t_median[Column1])</f>
        <v>2</v>
      </c>
      <c r="G89" s="10" t="s">
        <v>109</v>
      </c>
    </row>
    <row r="90" spans="1:7" x14ac:dyDescent="0.2">
      <c r="A90">
        <v>1</v>
      </c>
    </row>
    <row r="91" spans="1:7" x14ac:dyDescent="0.2">
      <c r="A91">
        <v>2</v>
      </c>
    </row>
    <row r="92" spans="1:7" x14ac:dyDescent="0.2">
      <c r="A92">
        <v>10</v>
      </c>
    </row>
    <row r="95" spans="1:7" x14ac:dyDescent="0.2">
      <c r="A95" s="9" t="s">
        <v>110</v>
      </c>
      <c r="C95" t="s">
        <v>111</v>
      </c>
    </row>
    <row r="96" spans="1:7" x14ac:dyDescent="0.2">
      <c r="D96" t="s">
        <v>112</v>
      </c>
    </row>
    <row r="97" spans="1:7" x14ac:dyDescent="0.2">
      <c r="A97" t="s">
        <v>22</v>
      </c>
      <c r="D97">
        <f>STDEV(t_stdev[Column1])</f>
        <v>1</v>
      </c>
      <c r="G97" s="10" t="s">
        <v>113</v>
      </c>
    </row>
    <row r="98" spans="1:7" x14ac:dyDescent="0.2">
      <c r="A98">
        <v>1</v>
      </c>
    </row>
    <row r="99" spans="1:7" x14ac:dyDescent="0.2">
      <c r="A99">
        <v>2</v>
      </c>
    </row>
    <row r="100" spans="1:7" x14ac:dyDescent="0.2">
      <c r="A100">
        <v>3</v>
      </c>
    </row>
    <row r="103" spans="1:7" x14ac:dyDescent="0.2">
      <c r="A103" s="9" t="s">
        <v>114</v>
      </c>
      <c r="C103" t="s">
        <v>115</v>
      </c>
    </row>
    <row r="104" spans="1:7" x14ac:dyDescent="0.2">
      <c r="D104" t="s">
        <v>116</v>
      </c>
    </row>
    <row r="105" spans="1:7" x14ac:dyDescent="0.2">
      <c r="A105" t="s">
        <v>22</v>
      </c>
      <c r="D105">
        <f>MIN(t_minmax[Column1])</f>
        <v>1</v>
      </c>
      <c r="G105" s="10" t="s">
        <v>117</v>
      </c>
    </row>
    <row r="106" spans="1:7" x14ac:dyDescent="0.2">
      <c r="A106">
        <v>1</v>
      </c>
    </row>
    <row r="107" spans="1:7" x14ac:dyDescent="0.2">
      <c r="A107">
        <v>2</v>
      </c>
      <c r="D107" t="s">
        <v>118</v>
      </c>
    </row>
    <row r="108" spans="1:7" x14ac:dyDescent="0.2">
      <c r="A108">
        <v>3</v>
      </c>
      <c r="D108">
        <f>MAX(t_minmax[Column1])</f>
        <v>3</v>
      </c>
      <c r="G108" s="10" t="s">
        <v>119</v>
      </c>
    </row>
    <row r="112" spans="1:7" x14ac:dyDescent="0.2">
      <c r="A112" s="9" t="s">
        <v>120</v>
      </c>
      <c r="C112" t="s">
        <v>121</v>
      </c>
    </row>
    <row r="114" spans="1:7" x14ac:dyDescent="0.2">
      <c r="A114" t="s">
        <v>22</v>
      </c>
      <c r="D114">
        <f>_xlfn.MODE.SNGL(t_mode[Column1])</f>
        <v>2</v>
      </c>
      <c r="G114" s="10" t="s">
        <v>122</v>
      </c>
    </row>
    <row r="115" spans="1:7" x14ac:dyDescent="0.2">
      <c r="A115">
        <v>1</v>
      </c>
    </row>
    <row r="116" spans="1:7" x14ac:dyDescent="0.2">
      <c r="A116">
        <v>2</v>
      </c>
    </row>
    <row r="117" spans="1:7" x14ac:dyDescent="0.2">
      <c r="A117">
        <v>2</v>
      </c>
    </row>
    <row r="118" spans="1:7" x14ac:dyDescent="0.2">
      <c r="A118">
        <v>3</v>
      </c>
    </row>
    <row r="120" spans="1:7" x14ac:dyDescent="0.2">
      <c r="A120" s="9" t="s">
        <v>123</v>
      </c>
      <c r="C120" t="s">
        <v>124</v>
      </c>
    </row>
    <row r="121" spans="1:7" x14ac:dyDescent="0.2">
      <c r="A121">
        <v>-5</v>
      </c>
      <c r="D121">
        <f>ABS(A121)</f>
        <v>5</v>
      </c>
      <c r="G121" s="10" t="s">
        <v>125</v>
      </c>
    </row>
    <row r="124" spans="1:7" x14ac:dyDescent="0.2">
      <c r="A124" s="9" t="s">
        <v>126</v>
      </c>
      <c r="C124" t="s">
        <v>127</v>
      </c>
    </row>
    <row r="125" spans="1:7" x14ac:dyDescent="0.2">
      <c r="D125" t="s">
        <v>128</v>
      </c>
    </row>
    <row r="126" spans="1:7" x14ac:dyDescent="0.2">
      <c r="A126" t="s">
        <v>22</v>
      </c>
      <c r="D126" cm="1">
        <f t="array" ref="D126:F126">TRANSPOSE(t_transpose[Column1])</f>
        <v>1</v>
      </c>
      <c r="E126">
        <v>2</v>
      </c>
      <c r="F126">
        <v>3</v>
      </c>
    </row>
    <row r="127" spans="1:7" x14ac:dyDescent="0.2">
      <c r="A127">
        <v>1</v>
      </c>
    </row>
    <row r="128" spans="1:7" x14ac:dyDescent="0.2">
      <c r="A128">
        <v>2</v>
      </c>
    </row>
    <row r="129" spans="1:8" x14ac:dyDescent="0.2">
      <c r="A129">
        <v>3</v>
      </c>
    </row>
    <row r="131" spans="1:8" x14ac:dyDescent="0.2">
      <c r="A131" t="s">
        <v>22</v>
      </c>
      <c r="B131" t="s">
        <v>60</v>
      </c>
      <c r="C131" t="s">
        <v>129</v>
      </c>
      <c r="E131" t="s">
        <v>130</v>
      </c>
    </row>
    <row r="132" spans="1:8" x14ac:dyDescent="0.2">
      <c r="A132">
        <v>1</v>
      </c>
      <c r="B132">
        <v>2</v>
      </c>
      <c r="C132">
        <v>3</v>
      </c>
      <c r="E132" cm="1">
        <f t="array" ref="E132:E134">TRANSPOSE(Table6[#This Row])</f>
        <v>1</v>
      </c>
    </row>
    <row r="133" spans="1:8" x14ac:dyDescent="0.2">
      <c r="E133">
        <v>2</v>
      </c>
    </row>
    <row r="134" spans="1:8" x14ac:dyDescent="0.2">
      <c r="E134">
        <v>3</v>
      </c>
    </row>
    <row r="136" spans="1:8" x14ac:dyDescent="0.2">
      <c r="A136" s="7" t="s">
        <v>131</v>
      </c>
      <c r="E136" t="s">
        <v>132</v>
      </c>
    </row>
    <row r="138" spans="1:8" x14ac:dyDescent="0.2">
      <c r="A138" t="s">
        <v>22</v>
      </c>
      <c r="B138" t="s">
        <v>60</v>
      </c>
      <c r="E138" cm="1">
        <f t="array" ref="E138:F140">_xlfn._xlws.FILTER(t_filter[],t_filter[Column2]="A")</f>
        <v>1</v>
      </c>
      <c r="F138" t="str">
        <v>A</v>
      </c>
      <c r="H138" s="10" t="s">
        <v>133</v>
      </c>
    </row>
    <row r="139" spans="1:8" x14ac:dyDescent="0.2">
      <c r="A139">
        <v>1</v>
      </c>
      <c r="B139" t="s">
        <v>16</v>
      </c>
      <c r="E139">
        <v>3</v>
      </c>
      <c r="F139" t="str">
        <v>A</v>
      </c>
    </row>
    <row r="140" spans="1:8" x14ac:dyDescent="0.2">
      <c r="A140">
        <v>2</v>
      </c>
      <c r="B140" t="s">
        <v>17</v>
      </c>
      <c r="E140">
        <v>4</v>
      </c>
      <c r="F140" t="str">
        <v>A</v>
      </c>
    </row>
    <row r="141" spans="1:8" x14ac:dyDescent="0.2">
      <c r="A141">
        <v>3</v>
      </c>
      <c r="B141" t="s">
        <v>16</v>
      </c>
    </row>
    <row r="142" spans="1:8" x14ac:dyDescent="0.2">
      <c r="A142">
        <v>4</v>
      </c>
      <c r="B142" t="s">
        <v>16</v>
      </c>
      <c r="E142" cm="1">
        <f t="array" ref="E142:F142">_xlfn._xlws.FILTER(t_filter[],t_filter[Column2]="B")</f>
        <v>2</v>
      </c>
      <c r="F142" t="str">
        <v>B</v>
      </c>
      <c r="H142" s="10" t="s">
        <v>134</v>
      </c>
    </row>
    <row r="145" spans="1:15" x14ac:dyDescent="0.2">
      <c r="A145" s="7" t="s">
        <v>135</v>
      </c>
    </row>
    <row r="146" spans="1:15" x14ac:dyDescent="0.2">
      <c r="A146" t="s">
        <v>136</v>
      </c>
      <c r="C146" s="10" t="s">
        <v>137</v>
      </c>
    </row>
    <row r="147" spans="1:15" x14ac:dyDescent="0.2">
      <c r="A147" t="s">
        <v>22</v>
      </c>
      <c r="B147" t="s">
        <v>60</v>
      </c>
      <c r="C147" t="s">
        <v>129</v>
      </c>
      <c r="F147" s="10" t="s">
        <v>138</v>
      </c>
      <c r="H147" s="10" t="s">
        <v>139</v>
      </c>
      <c r="K147" s="10" t="s">
        <v>140</v>
      </c>
      <c r="O147" s="10" t="s">
        <v>141</v>
      </c>
    </row>
    <row r="148" spans="1:15" x14ac:dyDescent="0.2">
      <c r="A148">
        <v>1</v>
      </c>
      <c r="B148">
        <v>10</v>
      </c>
      <c r="C148">
        <f>t_1_1[[#This Row],[Column1]]*t_1_1[[#This Row],[Column2]]</f>
        <v>10</v>
      </c>
      <c r="F148" cm="1">
        <f t="array" ref="F148:F150">t_1_1[Column1]</f>
        <v>1</v>
      </c>
      <c r="H148">
        <f>t_1_1[[#This Row],[Column1]]</f>
        <v>1</v>
      </c>
      <c r="K148" cm="1">
        <f t="array" ref="K148:K150">t_1_1[Column1]*t_1_2[Column2]</f>
        <v>10</v>
      </c>
      <c r="O148">
        <f>_xlfn.XLOOKUP(1,t_1_1[Column1],t_1_1[Column2])</f>
        <v>10</v>
      </c>
    </row>
    <row r="149" spans="1:15" x14ac:dyDescent="0.2">
      <c r="A149">
        <v>2</v>
      </c>
      <c r="B149">
        <v>20</v>
      </c>
      <c r="C149">
        <f>t_1_1[[#This Row],[Column1]]*t_1_1[[#This Row],[Column2]]</f>
        <v>40</v>
      </c>
      <c r="F149">
        <v>2</v>
      </c>
      <c r="K149">
        <v>40</v>
      </c>
    </row>
    <row r="150" spans="1:15" x14ac:dyDescent="0.2">
      <c r="A150">
        <v>1</v>
      </c>
      <c r="B150">
        <v>30</v>
      </c>
      <c r="C150">
        <f>t_1_1[[#This Row],[Column1]]*t_1_1[[#This Row],[Column2]]</f>
        <v>30</v>
      </c>
      <c r="F150">
        <v>1</v>
      </c>
      <c r="K150">
        <v>30</v>
      </c>
    </row>
    <row r="153" spans="1:15" x14ac:dyDescent="0.2">
      <c r="A153" s="7" t="s">
        <v>142</v>
      </c>
    </row>
    <row r="154" spans="1:15" x14ac:dyDescent="0.2">
      <c r="A154" t="s">
        <v>143</v>
      </c>
      <c r="C154" s="10" t="s">
        <v>144</v>
      </c>
    </row>
    <row r="155" spans="1:15" x14ac:dyDescent="0.2">
      <c r="A155" t="s">
        <v>22</v>
      </c>
      <c r="B155" t="s">
        <v>60</v>
      </c>
      <c r="C155" t="s">
        <v>129</v>
      </c>
      <c r="I155" s="11" t="s">
        <v>145</v>
      </c>
    </row>
    <row r="156" spans="1:15" x14ac:dyDescent="0.2">
      <c r="A156">
        <v>1</v>
      </c>
      <c r="B156">
        <v>10</v>
      </c>
      <c r="C156">
        <f>AVERAGE(t_1_2[[#This Row],[Column1]:[Column2]])</f>
        <v>5.5</v>
      </c>
      <c r="I156" cm="1">
        <f t="array" ref="I156:J156">_xlfn.XLOOKUP(1,t_1_2[Column1],t_1_2[[Column1]:[Column2]])</f>
        <v>1</v>
      </c>
      <c r="J156">
        <v>10</v>
      </c>
    </row>
    <row r="157" spans="1:15" x14ac:dyDescent="0.2">
      <c r="A157">
        <v>2</v>
      </c>
      <c r="B157">
        <v>20</v>
      </c>
      <c r="C157">
        <f>AVERAGE(t_1_2[[#This Row],[Column1]:[Column2]])</f>
        <v>11</v>
      </c>
      <c r="I157" s="10" t="s">
        <v>146</v>
      </c>
    </row>
    <row r="158" spans="1:15" x14ac:dyDescent="0.2">
      <c r="A158">
        <v>3</v>
      </c>
      <c r="B158">
        <v>30</v>
      </c>
      <c r="C158">
        <f>AVERAGE(t_1_2[[#This Row],[Column1]:[Column2]])</f>
        <v>16.5</v>
      </c>
      <c r="I158" cm="1">
        <f t="array" ref="I158:K158">_xlfn.XLOOKUP(2,t_1_2[Column1],t_1_2[[Column1]:[Column3]])</f>
        <v>2</v>
      </c>
      <c r="J158">
        <v>20</v>
      </c>
      <c r="K158">
        <v>11</v>
      </c>
    </row>
    <row r="161" spans="1:14" x14ac:dyDescent="0.2">
      <c r="A161" s="12" t="s">
        <v>147</v>
      </c>
      <c r="B161" s="13"/>
      <c r="C161" s="13"/>
      <c r="D161" s="13"/>
      <c r="E161" s="13"/>
      <c r="F161" s="13"/>
      <c r="G161" s="13"/>
    </row>
    <row r="162" spans="1:14" x14ac:dyDescent="0.2">
      <c r="A162" s="13"/>
      <c r="B162" s="13"/>
      <c r="C162" s="13"/>
      <c r="D162" s="13"/>
      <c r="E162" s="13"/>
      <c r="F162" s="13"/>
      <c r="G162" s="13"/>
    </row>
    <row r="163" spans="1:14" x14ac:dyDescent="0.2">
      <c r="A163" s="13" t="s">
        <v>148</v>
      </c>
      <c r="B163" s="13"/>
      <c r="C163" s="13"/>
      <c r="D163" s="13" t="s">
        <v>149</v>
      </c>
      <c r="E163" s="13"/>
      <c r="F163" s="13" cm="1">
        <f t="array" ref="F163">SUMPRODUCT(--ISNUMBER(A164:A166))</f>
        <v>2</v>
      </c>
      <c r="G163" s="13"/>
      <c r="I163" s="10" t="s">
        <v>150</v>
      </c>
      <c r="N163" t="s">
        <v>151</v>
      </c>
    </row>
    <row r="164" spans="1:14" x14ac:dyDescent="0.2">
      <c r="A164" s="13" t="s">
        <v>17</v>
      </c>
      <c r="B164" s="13"/>
      <c r="C164" s="13"/>
      <c r="D164" s="13" t="s">
        <v>152</v>
      </c>
      <c r="E164" s="13"/>
      <c r="F164" s="14" cm="1">
        <f t="array" ref="F164">SUMPRODUCT(--ISTEXT(A164:A166))</f>
        <v>1</v>
      </c>
      <c r="G164" s="13"/>
      <c r="I164" s="10" t="s">
        <v>153</v>
      </c>
    </row>
    <row r="165" spans="1:14" x14ac:dyDescent="0.2">
      <c r="A165" s="13">
        <v>1</v>
      </c>
      <c r="B165" s="13"/>
      <c r="C165" s="13"/>
      <c r="D165" s="13"/>
      <c r="E165" s="13"/>
      <c r="F165" s="13"/>
      <c r="G165" s="13"/>
    </row>
    <row r="166" spans="1:14" x14ac:dyDescent="0.2">
      <c r="A166" s="13">
        <v>2</v>
      </c>
      <c r="B166" s="13"/>
      <c r="C166" s="13"/>
      <c r="D166" s="13"/>
      <c r="E166" s="13"/>
      <c r="F166" s="13"/>
      <c r="G166" s="13"/>
    </row>
    <row r="167" spans="1:14" x14ac:dyDescent="0.2">
      <c r="A167" s="13"/>
      <c r="B167" s="13"/>
      <c r="C167" s="13"/>
      <c r="D167" s="13"/>
      <c r="E167" s="13"/>
      <c r="F167" s="13"/>
      <c r="G167" s="13"/>
    </row>
    <row r="168" spans="1:14" x14ac:dyDescent="0.2">
      <c r="A168" s="12" t="s">
        <v>154</v>
      </c>
      <c r="B168" s="13"/>
      <c r="C168" s="13"/>
      <c r="D168" s="13"/>
      <c r="E168" s="13"/>
      <c r="F168" s="13"/>
      <c r="G168" s="13"/>
    </row>
    <row r="169" spans="1:14" x14ac:dyDescent="0.2">
      <c r="A169" s="13"/>
      <c r="B169" s="13"/>
      <c r="C169" s="13"/>
      <c r="D169" s="13"/>
      <c r="E169" s="13"/>
      <c r="F169" s="13"/>
      <c r="G169" s="13"/>
    </row>
    <row r="170" spans="1:14" x14ac:dyDescent="0.2">
      <c r="A170" s="13" t="s">
        <v>148</v>
      </c>
      <c r="B170" s="13"/>
      <c r="C170" s="13"/>
      <c r="D170" s="13" t="s">
        <v>154</v>
      </c>
      <c r="E170" s="13"/>
      <c r="F170" s="13"/>
      <c r="G170" s="13">
        <f>COUNTA(A171:A174)</f>
        <v>3</v>
      </c>
      <c r="I170" s="10"/>
    </row>
    <row r="171" spans="1:14" x14ac:dyDescent="0.2">
      <c r="A171" s="13">
        <v>1</v>
      </c>
      <c r="B171" s="13"/>
      <c r="C171" s="13"/>
      <c r="D171" s="13"/>
      <c r="E171" s="13"/>
      <c r="F171" s="13"/>
      <c r="G171" s="13"/>
    </row>
    <row r="172" spans="1:14" x14ac:dyDescent="0.2">
      <c r="A172" s="13">
        <v>2</v>
      </c>
      <c r="B172" s="13"/>
      <c r="C172" s="13"/>
      <c r="D172" s="13"/>
      <c r="E172" s="13"/>
      <c r="F172" s="13"/>
      <c r="G172" s="13"/>
    </row>
    <row r="173" spans="1:14" x14ac:dyDescent="0.2">
      <c r="A173" s="13"/>
      <c r="B173" s="13"/>
      <c r="C173" s="13"/>
      <c r="D173" s="13"/>
      <c r="E173" s="13"/>
      <c r="F173" s="13"/>
      <c r="G173" s="13"/>
    </row>
    <row r="174" spans="1:14" x14ac:dyDescent="0.2">
      <c r="A174" s="13" t="s">
        <v>16</v>
      </c>
      <c r="B174" s="13"/>
      <c r="C174" s="13"/>
      <c r="D174" s="13"/>
      <c r="E174" s="13"/>
      <c r="F174" s="13"/>
      <c r="G174" s="13"/>
    </row>
    <row r="177" spans="1:7" x14ac:dyDescent="0.2">
      <c r="A177" s="7" t="s">
        <v>155</v>
      </c>
    </row>
    <row r="179" spans="1:7" x14ac:dyDescent="0.2">
      <c r="A179" s="20" t="s">
        <v>156</v>
      </c>
      <c r="B179" s="20"/>
      <c r="D179" t="s">
        <v>157</v>
      </c>
    </row>
    <row r="180" spans="1:7" x14ac:dyDescent="0.2">
      <c r="A180">
        <f ca="1">RAND()</f>
        <v>0.74434089651059243</v>
      </c>
      <c r="B180" t="str">
        <f ca="1">IF(A180&lt;=0.8, "Train", "Test")</f>
        <v>Train</v>
      </c>
      <c r="D180" t="str">
        <f ca="1">IF(RAND()&lt;=0.8, "Train", "Test")</f>
        <v>Train</v>
      </c>
    </row>
    <row r="183" spans="1:7" x14ac:dyDescent="0.2">
      <c r="A183" s="7" t="s">
        <v>158</v>
      </c>
      <c r="E183" s="7" t="s">
        <v>171</v>
      </c>
    </row>
    <row r="185" spans="1:7" x14ac:dyDescent="0.2">
      <c r="A185" t="s">
        <v>159</v>
      </c>
      <c r="C185" s="10" t="s">
        <v>160</v>
      </c>
      <c r="G185" t="s">
        <v>170</v>
      </c>
    </row>
    <row r="186" spans="1:7" x14ac:dyDescent="0.2">
      <c r="A186" t="s">
        <v>161</v>
      </c>
      <c r="C186" s="10" t="s">
        <v>162</v>
      </c>
      <c r="G186" t="s">
        <v>170</v>
      </c>
    </row>
    <row r="187" spans="1:7" x14ac:dyDescent="0.2">
      <c r="A187" s="7" t="s">
        <v>163</v>
      </c>
      <c r="B187" s="7"/>
      <c r="C187" s="17" t="s">
        <v>164</v>
      </c>
      <c r="D187" s="7"/>
      <c r="E187" s="7"/>
      <c r="F187" s="7"/>
      <c r="G187" s="7" t="s">
        <v>169</v>
      </c>
    </row>
  </sheetData>
  <mergeCells count="1">
    <mergeCell ref="A179:B179"/>
  </mergeCells>
  <pageMargins left="0.7" right="0.7" top="0.75" bottom="0.75" header="0.3" footer="0.3"/>
  <pageSetup paperSize="9" orientation="portrait" horizontalDpi="0" verticalDpi="0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6FE3-C969-3C46-8E42-899587482A4E}">
  <dimension ref="A1:B15"/>
  <sheetViews>
    <sheetView workbookViewId="0">
      <selection activeCell="B2" sqref="B2"/>
    </sheetView>
  </sheetViews>
  <sheetFormatPr baseColWidth="10" defaultRowHeight="16" x14ac:dyDescent="0.2"/>
  <cols>
    <col min="1" max="1" width="36.83203125" customWidth="1"/>
  </cols>
  <sheetData>
    <row r="1" spans="1:2" x14ac:dyDescent="0.2">
      <c r="A1" t="s">
        <v>172</v>
      </c>
      <c r="B1" s="10" t="s">
        <v>173</v>
      </c>
    </row>
    <row r="2" spans="1:2" x14ac:dyDescent="0.2">
      <c r="A2" t="s">
        <v>189</v>
      </c>
      <c r="B2" s="10" t="s">
        <v>190</v>
      </c>
    </row>
    <row r="3" spans="1:2" x14ac:dyDescent="0.2">
      <c r="A3" t="s">
        <v>191</v>
      </c>
      <c r="B3" s="10" t="s">
        <v>192</v>
      </c>
    </row>
    <row r="4" spans="1:2" x14ac:dyDescent="0.2">
      <c r="A4" t="s">
        <v>174</v>
      </c>
      <c r="B4" s="10" t="s">
        <v>175</v>
      </c>
    </row>
    <row r="5" spans="1:2" x14ac:dyDescent="0.2">
      <c r="A5" t="s">
        <v>176</v>
      </c>
      <c r="B5" s="10" t="s">
        <v>177</v>
      </c>
    </row>
    <row r="6" spans="1:2" x14ac:dyDescent="0.2">
      <c r="A6" t="s">
        <v>178</v>
      </c>
      <c r="B6" s="10" t="s">
        <v>179</v>
      </c>
    </row>
    <row r="7" spans="1:2" x14ac:dyDescent="0.2">
      <c r="A7" t="s">
        <v>180</v>
      </c>
      <c r="B7" s="10" t="s">
        <v>181</v>
      </c>
    </row>
    <row r="8" spans="1:2" x14ac:dyDescent="0.2">
      <c r="A8" t="s">
        <v>182</v>
      </c>
      <c r="B8" s="10" t="s">
        <v>183</v>
      </c>
    </row>
    <row r="9" spans="1:2" x14ac:dyDescent="0.2">
      <c r="A9" t="s">
        <v>184</v>
      </c>
      <c r="B9" s="10" t="s">
        <v>186</v>
      </c>
    </row>
    <row r="10" spans="1:2" x14ac:dyDescent="0.2">
      <c r="A10" t="s">
        <v>108</v>
      </c>
      <c r="B10" s="10" t="s">
        <v>187</v>
      </c>
    </row>
    <row r="11" spans="1:2" x14ac:dyDescent="0.2">
      <c r="A11" t="s">
        <v>185</v>
      </c>
      <c r="B11" s="10" t="s">
        <v>188</v>
      </c>
    </row>
    <row r="15" spans="1:2" x14ac:dyDescent="0.2">
      <c r="A15" t="s">
        <v>193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Precision &amp; Recall</vt:lpstr>
      <vt:lpstr>Recht</vt:lpstr>
      <vt:lpstr>Manhattan distance</vt:lpstr>
      <vt:lpstr>Funktionen</vt:lpstr>
      <vt:lpstr>EXPD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Bratschi</dc:creator>
  <cp:lastModifiedBy>Jonas Bratschi</cp:lastModifiedBy>
  <dcterms:created xsi:type="dcterms:W3CDTF">2025-01-17T12:49:32Z</dcterms:created>
  <dcterms:modified xsi:type="dcterms:W3CDTF">2025-01-21T12:39:35Z</dcterms:modified>
</cp:coreProperties>
</file>