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gramming\Auto Trader\Discord bot\Bet Reconciliation\Betting\"/>
    </mc:Choice>
  </mc:AlternateContent>
  <xr:revisionPtr revIDLastSave="0" documentId="13_ncr:1_{BC1FE52C-0A11-4E1E-B3DD-56FF4311D205}" xr6:coauthVersionLast="47" xr6:coauthVersionMax="47" xr10:uidLastSave="{00000000-0000-0000-0000-000000000000}"/>
  <bookViews>
    <workbookView xWindow="38280" yWindow="-120" windowWidth="38640" windowHeight="21240" activeTab="5" xr2:uid="{C4204639-2C14-4B85-8EAA-1BA43A540ECF}"/>
  </bookViews>
  <sheets>
    <sheet name="Main" sheetId="1" r:id="rId1"/>
    <sheet name="Victor Placed" sheetId="6" r:id="rId2"/>
    <sheet name="Bets in date placed order" sheetId="4" r:id="rId3"/>
    <sheet name="Sheet3" sheetId="3" r:id="rId4"/>
    <sheet name="Cf Orr" sheetId="5" r:id="rId5"/>
    <sheet name="Reconcilliat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M2" i="1"/>
  <c r="I77" i="1"/>
  <c r="H77" i="1"/>
  <c r="I34" i="1"/>
  <c r="H34" i="1"/>
  <c r="I37" i="1"/>
  <c r="H37" i="1"/>
  <c r="I46" i="1"/>
  <c r="H46" i="1"/>
  <c r="I45" i="1"/>
  <c r="H45" i="1"/>
  <c r="I53" i="1"/>
  <c r="H53" i="1"/>
  <c r="I52" i="1"/>
  <c r="H52" i="1"/>
  <c r="H51" i="1"/>
  <c r="I51" i="1"/>
  <c r="I50" i="1"/>
  <c r="H50" i="1"/>
  <c r="I61" i="1"/>
  <c r="H61" i="1"/>
  <c r="I62" i="1"/>
  <c r="H62" i="1"/>
  <c r="I54" i="1"/>
  <c r="H54" i="1"/>
  <c r="H43" i="1"/>
  <c r="I43" i="1"/>
  <c r="H44" i="1"/>
  <c r="I44" i="1"/>
  <c r="F54" i="1"/>
  <c r="H36" i="1"/>
  <c r="H35" i="1"/>
  <c r="H71" i="1"/>
  <c r="H70" i="1"/>
  <c r="H72" i="1"/>
  <c r="H69" i="1"/>
  <c r="H64" i="1"/>
  <c r="H65" i="1"/>
  <c r="H66" i="1"/>
  <c r="I66" i="1"/>
  <c r="H63" i="1"/>
  <c r="H76" i="1"/>
  <c r="I76" i="1"/>
  <c r="H75" i="1"/>
  <c r="H42" i="1"/>
  <c r="H74" i="1"/>
  <c r="H73" i="1"/>
  <c r="F41" i="1"/>
  <c r="I41" i="1" s="1"/>
  <c r="F42" i="1"/>
  <c r="I42" i="1" s="1"/>
  <c r="H41" i="1"/>
  <c r="H39" i="1"/>
  <c r="H40" i="1"/>
  <c r="H38" i="1"/>
  <c r="H49" i="1"/>
  <c r="I48" i="1"/>
  <c r="H48" i="1"/>
  <c r="H47" i="1"/>
  <c r="F36" i="1"/>
  <c r="I36" i="1" s="1"/>
  <c r="H68" i="1"/>
  <c r="H67" i="1"/>
  <c r="H59" i="1"/>
  <c r="H58" i="1"/>
  <c r="F94" i="1"/>
  <c r="F91" i="1"/>
  <c r="F87" i="1"/>
  <c r="F86" i="1"/>
  <c r="F88" i="1"/>
  <c r="F40" i="1"/>
  <c r="I40" i="1" s="1"/>
  <c r="F39" i="1"/>
  <c r="I39" i="1" s="1"/>
  <c r="F47" i="1"/>
  <c r="I47" i="1" s="1"/>
  <c r="F57" i="1"/>
  <c r="F56" i="1"/>
  <c r="F34" i="1"/>
  <c r="F109" i="1"/>
  <c r="F107" i="1"/>
  <c r="F49" i="1"/>
  <c r="I49" i="1" s="1"/>
  <c r="F48" i="1"/>
  <c r="F99" i="1"/>
  <c r="F35" i="1"/>
  <c r="I35" i="1" s="1"/>
  <c r="F38" i="1"/>
  <c r="I38" i="1" s="1"/>
  <c r="F93" i="1"/>
  <c r="F92" i="1"/>
  <c r="F108" i="1"/>
  <c r="F66" i="1"/>
  <c r="F76" i="1"/>
  <c r="F60" i="1"/>
  <c r="F12" i="6"/>
  <c r="F11" i="6"/>
  <c r="F10" i="6"/>
  <c r="F9" i="6"/>
  <c r="F8" i="6"/>
  <c r="F7" i="6"/>
  <c r="F6" i="6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I26" i="1"/>
  <c r="H26" i="1"/>
  <c r="F5" i="6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3" i="6"/>
  <c r="F4" i="6"/>
  <c r="F79" i="1"/>
  <c r="F78" i="1"/>
  <c r="F65" i="1"/>
  <c r="I65" i="1" s="1"/>
  <c r="F63" i="1"/>
  <c r="I63" i="1" s="1"/>
  <c r="F28" i="1"/>
  <c r="F29" i="1"/>
  <c r="F25" i="1"/>
  <c r="F26" i="1"/>
  <c r="F74" i="1"/>
  <c r="I74" i="1" s="1"/>
  <c r="F64" i="1"/>
  <c r="I64" i="1" s="1"/>
  <c r="F2" i="6"/>
  <c r="A27" i="5"/>
  <c r="A30" i="5" s="1"/>
  <c r="F17" i="5"/>
  <c r="G10" i="5"/>
  <c r="G9" i="5"/>
  <c r="G7" i="5"/>
  <c r="I21" i="1"/>
  <c r="H20" i="1"/>
  <c r="I20" i="1"/>
  <c r="H21" i="1"/>
  <c r="F71" i="4" l="1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D12" i="4"/>
  <c r="F11" i="4"/>
  <c r="F10" i="4"/>
  <c r="F9" i="4"/>
  <c r="F8" i="4"/>
  <c r="F7" i="4"/>
  <c r="F6" i="4"/>
  <c r="F5" i="4"/>
  <c r="F4" i="4"/>
  <c r="F3" i="4"/>
  <c r="F2" i="4"/>
  <c r="H5" i="1"/>
  <c r="L6" i="1" s="1"/>
  <c r="O8" i="1" s="1"/>
  <c r="H22" i="1"/>
  <c r="L2" i="3"/>
  <c r="L3" i="3" s="1"/>
  <c r="I2" i="3" l="1"/>
  <c r="H2" i="3"/>
  <c r="J2" i="3" l="1"/>
  <c r="L5" i="1" a="1"/>
  <c r="L5" i="1" s="1"/>
  <c r="O2" i="1" s="1" a="1"/>
  <c r="O2" i="1" s="1"/>
  <c r="F22" i="1"/>
  <c r="F24" i="1"/>
  <c r="F20" i="1"/>
  <c r="F21" i="1"/>
  <c r="F23" i="1"/>
  <c r="F69" i="1"/>
  <c r="I69" i="1" s="1"/>
  <c r="F71" i="1"/>
  <c r="I71" i="1" s="1"/>
  <c r="F70" i="1"/>
  <c r="I70" i="1" s="1"/>
  <c r="F72" i="1"/>
  <c r="I72" i="1" s="1"/>
  <c r="F97" i="1"/>
  <c r="F98" i="1"/>
  <c r="F61" i="1"/>
  <c r="F62" i="1"/>
  <c r="F43" i="1"/>
  <c r="F44" i="1"/>
  <c r="F95" i="1"/>
  <c r="F96" i="1"/>
  <c r="F81" i="1"/>
  <c r="F80" i="1"/>
  <c r="F58" i="1"/>
  <c r="I58" i="1" s="1"/>
  <c r="F59" i="1"/>
  <c r="I59" i="1" s="1"/>
  <c r="F18" i="1"/>
  <c r="F19" i="1"/>
  <c r="F83" i="1"/>
  <c r="F84" i="1"/>
  <c r="F30" i="1"/>
  <c r="F31" i="1"/>
  <c r="F100" i="1"/>
  <c r="F101" i="1"/>
  <c r="F15" i="1"/>
  <c r="F16" i="1"/>
  <c r="F105" i="1"/>
  <c r="F106" i="1"/>
  <c r="F77" i="1"/>
  <c r="F12" i="1"/>
  <c r="F27" i="1"/>
  <c r="F33" i="1"/>
  <c r="F52" i="1"/>
  <c r="F53" i="1"/>
  <c r="F8" i="1"/>
  <c r="F17" i="1"/>
  <c r="F45" i="1"/>
  <c r="F46" i="1"/>
  <c r="F73" i="1"/>
  <c r="I73" i="1" s="1"/>
  <c r="F75" i="1"/>
  <c r="I75" i="1" s="1"/>
  <c r="F37" i="1"/>
  <c r="F67" i="1"/>
  <c r="I67" i="1" s="1"/>
  <c r="F68" i="1"/>
  <c r="I68" i="1" s="1"/>
  <c r="F82" i="1"/>
  <c r="F89" i="1"/>
  <c r="F90" i="1"/>
  <c r="F103" i="1"/>
  <c r="F104" i="1"/>
  <c r="F112" i="1"/>
  <c r="F113" i="1"/>
  <c r="F55" i="1"/>
  <c r="F102" i="1"/>
  <c r="F85" i="1"/>
  <c r="F110" i="1"/>
  <c r="F111" i="1"/>
  <c r="F13" i="1"/>
  <c r="F14" i="1"/>
  <c r="F32" i="1"/>
  <c r="F9" i="1"/>
  <c r="D9" i="1"/>
  <c r="M6" i="1" l="1"/>
  <c r="P2" i="1" a="1"/>
  <c r="P2" i="1" s="1"/>
  <c r="F7" i="1"/>
  <c r="F4" i="1"/>
  <c r="F5" i="1"/>
  <c r="F2" i="1"/>
  <c r="F3" i="1"/>
  <c r="F10" i="1"/>
  <c r="F11" i="1"/>
  <c r="F50" i="1"/>
  <c r="F51" i="1"/>
  <c r="F6" i="1"/>
  <c r="M5" i="1" s="1" a="1"/>
  <c r="M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<sst xmlns="http://schemas.openxmlformats.org/spreadsheetml/2006/main" count="762" uniqueCount="169">
  <si>
    <t>Odds</t>
  </si>
  <si>
    <t>Victor Stake</t>
  </si>
  <si>
    <t>Kelvin Stake</t>
  </si>
  <si>
    <t>Result</t>
  </si>
  <si>
    <t>Bet</t>
  </si>
  <si>
    <t>Bright Blue Sky</t>
  </si>
  <si>
    <t>Apache Chase</t>
  </si>
  <si>
    <t>Apache Chase (Place)</t>
  </si>
  <si>
    <t>Bright Blue Sky (Place)</t>
  </si>
  <si>
    <t>Aim</t>
  </si>
  <si>
    <t xml:space="preserve">Starman </t>
  </si>
  <si>
    <t>Starman (Place)</t>
  </si>
  <si>
    <t>Marabi</t>
  </si>
  <si>
    <t>Marabi (Place)</t>
  </si>
  <si>
    <t>Aim (Place)</t>
  </si>
  <si>
    <t>Win</t>
  </si>
  <si>
    <t>Victor Winnings</t>
  </si>
  <si>
    <t>Kelvin Winnings</t>
  </si>
  <si>
    <t>Not Run</t>
  </si>
  <si>
    <t>Rafael Nadal</t>
  </si>
  <si>
    <t>Total Stake</t>
  </si>
  <si>
    <t>Cricket Multi</t>
  </si>
  <si>
    <t>Lost</t>
  </si>
  <si>
    <t>I'm Thunder Struck</t>
  </si>
  <si>
    <t>Jonker</t>
  </si>
  <si>
    <t>Jonker (Place)</t>
  </si>
  <si>
    <t>Tofane</t>
  </si>
  <si>
    <t>Tofane (Place)</t>
  </si>
  <si>
    <t>Victor Pending</t>
  </si>
  <si>
    <t>Kelvin Pending</t>
  </si>
  <si>
    <t>Counttheheadlights</t>
  </si>
  <si>
    <t>Sumatra</t>
  </si>
  <si>
    <t>Sumatra (Place)</t>
  </si>
  <si>
    <t>Minhaaj</t>
  </si>
  <si>
    <t>Minhaaj (Place)</t>
  </si>
  <si>
    <t>Hitotsu</t>
  </si>
  <si>
    <t>Count De Rupee</t>
  </si>
  <si>
    <t>Count De Rupee (place)</t>
  </si>
  <si>
    <t>Mounga</t>
  </si>
  <si>
    <t>Mounga (Place)</t>
  </si>
  <si>
    <t>Verry Elleegant</t>
  </si>
  <si>
    <t>Verry Elleegant (Place)</t>
  </si>
  <si>
    <t>Victor Owes</t>
  </si>
  <si>
    <t>Date</t>
  </si>
  <si>
    <t>Multi</t>
  </si>
  <si>
    <t>Espiona</t>
  </si>
  <si>
    <t>Zaaki</t>
  </si>
  <si>
    <t>Gypsy Goddess</t>
  </si>
  <si>
    <t>Gypsy Goddess (Place)</t>
  </si>
  <si>
    <t>Boldinho</t>
  </si>
  <si>
    <t>The Inferno</t>
  </si>
  <si>
    <t>The Inferno (Place)</t>
  </si>
  <si>
    <t>Home Affairs (Place)</t>
  </si>
  <si>
    <t>Curling</t>
  </si>
  <si>
    <t>Wild Ruler (Place)</t>
  </si>
  <si>
    <t>Renosu</t>
  </si>
  <si>
    <t>Renosu (Place)</t>
  </si>
  <si>
    <t>Inspiration Girl</t>
  </si>
  <si>
    <t>Inspiration Girl (Place)</t>
  </si>
  <si>
    <t>Pascero</t>
  </si>
  <si>
    <t>Pascero (Place)</t>
  </si>
  <si>
    <t>Arb</t>
  </si>
  <si>
    <t>Masked Crusader</t>
  </si>
  <si>
    <t>Masked Crusader (Place)</t>
  </si>
  <si>
    <t>Colette</t>
  </si>
  <si>
    <t>Colette (Place)</t>
  </si>
  <si>
    <t>Cascadian</t>
  </si>
  <si>
    <t>Cascadian (Place)</t>
  </si>
  <si>
    <t>Private Eye</t>
  </si>
  <si>
    <t>Private Eye (Place)</t>
  </si>
  <si>
    <t>Converge</t>
  </si>
  <si>
    <t>Converge (Place)</t>
  </si>
  <si>
    <t>Zouzarella (Place)</t>
  </si>
  <si>
    <t xml:space="preserve">Revolutionary Miss </t>
  </si>
  <si>
    <t>Revolutionary Miss (Place)</t>
  </si>
  <si>
    <t>Semillion</t>
  </si>
  <si>
    <t>Think it Over</t>
  </si>
  <si>
    <t>Think it Over (Place)</t>
  </si>
  <si>
    <t>Maximal</t>
  </si>
  <si>
    <t>Maximal (Place)</t>
  </si>
  <si>
    <t>Seiryu</t>
  </si>
  <si>
    <t>Semillion (Place)</t>
  </si>
  <si>
    <t>!!! 50 bucks on Seiryu</t>
  </si>
  <si>
    <t>win pay out</t>
  </si>
  <si>
    <t>Loss Payout</t>
  </si>
  <si>
    <t>Difference</t>
  </si>
  <si>
    <t>Lay stake</t>
  </si>
  <si>
    <t>Betfair Commission</t>
  </si>
  <si>
    <t>bookie odds</t>
  </si>
  <si>
    <t>betfair odds</t>
  </si>
  <si>
    <t>Victor Result</t>
  </si>
  <si>
    <t>Kelvin Result</t>
  </si>
  <si>
    <t>Car</t>
  </si>
  <si>
    <t>Random Saturday</t>
  </si>
  <si>
    <t>F1</t>
  </si>
  <si>
    <t>Horse Share</t>
  </si>
  <si>
    <t>Saturday + 100 interest</t>
  </si>
  <si>
    <t>Need to buy Things'</t>
  </si>
  <si>
    <t>Victor Total Owes</t>
  </si>
  <si>
    <t>Lost/Victor Partial Arb</t>
  </si>
  <si>
    <t>Lost/Victor Full Arb</t>
  </si>
  <si>
    <t>Old Formulas (Probably can disregard)</t>
  </si>
  <si>
    <t>Laying off cf.orr</t>
  </si>
  <si>
    <t>Indian</t>
  </si>
  <si>
    <t>Notes</t>
  </si>
  <si>
    <t>See Cf Orr tab for calcs</t>
  </si>
  <si>
    <t>Win/Victor Stake arb</t>
  </si>
  <si>
    <t>Victor</t>
  </si>
  <si>
    <t>Stake</t>
  </si>
  <si>
    <t>Lay Strat</t>
  </si>
  <si>
    <t>Lay Result</t>
  </si>
  <si>
    <t>Bet Result</t>
  </si>
  <si>
    <t>Even (take the loss)</t>
  </si>
  <si>
    <t>stake only</t>
  </si>
  <si>
    <t>Sinawann</t>
  </si>
  <si>
    <t>Victor Profit</t>
  </si>
  <si>
    <t>Result from bet</t>
  </si>
  <si>
    <t>Result from lay</t>
  </si>
  <si>
    <t>Victor Profit from kelvin Sportsbet</t>
  </si>
  <si>
    <t>Kelvin Loss from laying Victors Stakes</t>
  </si>
  <si>
    <t>Kelvin Owed</t>
  </si>
  <si>
    <t>Kelvin Owed + Stakes</t>
  </si>
  <si>
    <t>LAST BET PLACED RECORDED</t>
  </si>
  <si>
    <t>Date of last Record</t>
  </si>
  <si>
    <t>Jacquinot</t>
  </si>
  <si>
    <t>Marine One</t>
  </si>
  <si>
    <t>Lightsaber</t>
  </si>
  <si>
    <t>Marine One (Place)</t>
  </si>
  <si>
    <t>Lightsaber (Place)</t>
  </si>
  <si>
    <t>Ancient Girl</t>
  </si>
  <si>
    <t>Ancient Girl (Place)</t>
  </si>
  <si>
    <t>I'm Thunder Struck (Place)</t>
  </si>
  <si>
    <t>Sierra Sue</t>
  </si>
  <si>
    <t>Sierra Sue (Place)</t>
  </si>
  <si>
    <t>Captivant</t>
  </si>
  <si>
    <t>Captivant (Place)</t>
  </si>
  <si>
    <t>Think it over (Place)</t>
  </si>
  <si>
    <t>Eligibile for 5% profit rake</t>
  </si>
  <si>
    <t>Won</t>
  </si>
  <si>
    <t>Think it over</t>
  </si>
  <si>
    <t>Bella Nipotina (Place)</t>
  </si>
  <si>
    <t>Paulele</t>
  </si>
  <si>
    <t>Paulele (Place)</t>
  </si>
  <si>
    <t>Ellsberg</t>
  </si>
  <si>
    <t>Lady Laguna</t>
  </si>
  <si>
    <t>Callsign Mav</t>
  </si>
  <si>
    <t>Callsign Mav (Place)</t>
  </si>
  <si>
    <t>Levante</t>
  </si>
  <si>
    <t>Levante (Place)</t>
  </si>
  <si>
    <t xml:space="preserve">Levante </t>
  </si>
  <si>
    <t>Loss</t>
  </si>
  <si>
    <t>Note</t>
  </si>
  <si>
    <t>Placed by Victor</t>
  </si>
  <si>
    <t>Placed by Victor, Eligibile for 5% profit rake</t>
  </si>
  <si>
    <t>Collette</t>
  </si>
  <si>
    <t>Swats that (Place)</t>
  </si>
  <si>
    <t>Lady Laguna (Place)</t>
  </si>
  <si>
    <t>Repayment</t>
  </si>
  <si>
    <t>Profit Return</t>
  </si>
  <si>
    <t xml:space="preserve"> </t>
  </si>
  <si>
    <t>Ellsberg (Place)</t>
  </si>
  <si>
    <t>Collette (Place)</t>
  </si>
  <si>
    <t>Miss Roseiano</t>
  </si>
  <si>
    <t>I'm Thunderstruck</t>
  </si>
  <si>
    <t>Horse</t>
  </si>
  <si>
    <t xml:space="preserve">Date </t>
  </si>
  <si>
    <t>Think It Over</t>
  </si>
  <si>
    <t>Think It Over (Place)</t>
  </si>
  <si>
    <t>Victor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</si>
</sst>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" fontId="0" fillId="2" borderId="0" xfId="0" applyNumberFormat="1" applyFill="1"/>
    <xf numFmtId="0" fontId="1" fillId="2" borderId="0" xfId="0" applyFont="1" applyFill="1"/>
    <xf numFmtId="1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3202-CC0A-4A25-AFF5-500AA573BE45}">
  <sheetPr codeName="Sheet1"/>
  <dimension ref="A1:Q113"/>
  <sheetViews>
    <sheetView topLeftCell="A52" zoomScale="115" zoomScaleNormal="115" workbookViewId="0">
      <selection activeCell="G77" sqref="G34:G77"/>
    </sheetView>
  </sheetViews>
  <sheetFormatPr defaultRowHeight="15" x14ac:dyDescent="0.25"/>
  <cols>
    <col min="1" max="1" width="13.7109375" customWidth="1"/>
    <col min="2" max="2" width="22" customWidth="1"/>
    <col min="3" max="3" width="12.28515625" customWidth="1"/>
    <col min="4" max="4" width="15" customWidth="1"/>
    <col min="5" max="5" width="14.28515625" customWidth="1"/>
    <col min="6" max="6" width="23.28515625" customWidth="1"/>
    <col min="7" max="7" width="22.85546875" customWidth="1"/>
    <col min="8" max="8" width="20.7109375" customWidth="1"/>
    <col min="9" max="9" width="20.28515625" customWidth="1"/>
    <col min="10" max="10" width="24.5703125" customWidth="1"/>
    <col min="11" max="11" width="16.140625" customWidth="1"/>
    <col min="12" max="12" width="20.7109375" customWidth="1"/>
    <col min="14" max="14" width="19.28515625" customWidth="1"/>
  </cols>
  <sheetData>
    <row r="1" spans="1:17" x14ac:dyDescent="0.25">
      <c r="A1" t="s">
        <v>20</v>
      </c>
      <c r="B1" t="s">
        <v>4</v>
      </c>
      <c r="C1" t="s">
        <v>43</v>
      </c>
      <c r="D1" t="s">
        <v>0</v>
      </c>
      <c r="E1" t="s">
        <v>1</v>
      </c>
      <c r="F1" t="s">
        <v>2</v>
      </c>
      <c r="G1" t="s">
        <v>3</v>
      </c>
      <c r="H1" t="s">
        <v>90</v>
      </c>
      <c r="I1" t="s">
        <v>91</v>
      </c>
      <c r="J1" t="s">
        <v>104</v>
      </c>
      <c r="L1" t="s">
        <v>16</v>
      </c>
      <c r="M1" t="s">
        <v>17</v>
      </c>
      <c r="O1" t="s">
        <v>101</v>
      </c>
    </row>
    <row r="2" spans="1:17" x14ac:dyDescent="0.25">
      <c r="A2">
        <v>150</v>
      </c>
      <c r="B2" t="s">
        <v>9</v>
      </c>
      <c r="C2" s="1">
        <v>44562</v>
      </c>
      <c r="D2">
        <v>24</v>
      </c>
      <c r="E2">
        <v>100</v>
      </c>
      <c r="F2">
        <f t="shared" ref="F2:F33" si="0">A2-E2</f>
        <v>50</v>
      </c>
      <c r="G2" t="s">
        <v>22</v>
      </c>
      <c r="H2">
        <v>-100</v>
      </c>
      <c r="I2">
        <v>-50</v>
      </c>
      <c r="L2">
        <f>SUM(H2:H500)</f>
        <v>14867.400000000001</v>
      </c>
      <c r="M2">
        <f>SUM(I2:I500)</f>
        <v>7940.5600000000013</v>
      </c>
      <c r="O2" t="e" cm="1">
        <f t="array" ref="O2">SUM(IF(G2:G500="Win",(E2:E50*(D2:D500-1)),-E2:E500))+L5+SUM(IF(G2:G500="Arb",(E2:E500+H2:H500)))</f>
        <v>#N/A</v>
      </c>
      <c r="P2" cm="1">
        <f t="array" ref="P2">SUM(IF(G2:G500="Win",(F2:F500*(D2:D500-1)),-F2:F500))+SUM(IF(G2:G500="Not Run",(F2:F500),0))</f>
        <v>3589.06</v>
      </c>
    </row>
    <row r="3" spans="1:17" ht="15.6" customHeight="1" x14ac:dyDescent="0.25">
      <c r="A3">
        <v>150</v>
      </c>
      <c r="B3" t="s">
        <v>14</v>
      </c>
      <c r="C3" s="1">
        <v>44562</v>
      </c>
      <c r="D3">
        <v>9.5</v>
      </c>
      <c r="E3">
        <v>100</v>
      </c>
      <c r="F3">
        <f t="shared" si="0"/>
        <v>50</v>
      </c>
      <c r="G3" t="s">
        <v>22</v>
      </c>
      <c r="H3">
        <v>-100</v>
      </c>
      <c r="I3">
        <v>-50</v>
      </c>
      <c r="L3" t="s">
        <v>42</v>
      </c>
    </row>
    <row r="4" spans="1:17" ht="27.6" customHeight="1" x14ac:dyDescent="0.25">
      <c r="A4">
        <v>750</v>
      </c>
      <c r="B4" t="s">
        <v>6</v>
      </c>
      <c r="C4" s="1">
        <v>44562</v>
      </c>
      <c r="D4">
        <v>7.5</v>
      </c>
      <c r="E4">
        <v>500</v>
      </c>
      <c r="F4">
        <f t="shared" si="0"/>
        <v>250</v>
      </c>
      <c r="G4" t="s">
        <v>22</v>
      </c>
      <c r="H4">
        <v>-500</v>
      </c>
      <c r="I4">
        <v>-250</v>
      </c>
      <c r="L4" t="s">
        <v>28</v>
      </c>
      <c r="M4" t="s">
        <v>29</v>
      </c>
      <c r="O4" s="3" t="s">
        <v>122</v>
      </c>
      <c r="Q4" t="s">
        <v>123</v>
      </c>
    </row>
    <row r="5" spans="1:17" x14ac:dyDescent="0.25">
      <c r="A5">
        <v>750</v>
      </c>
      <c r="B5" t="s">
        <v>7</v>
      </c>
      <c r="C5" s="1">
        <v>44562</v>
      </c>
      <c r="D5">
        <v>2.6</v>
      </c>
      <c r="E5">
        <v>500</v>
      </c>
      <c r="F5">
        <f t="shared" si="0"/>
        <v>250</v>
      </c>
      <c r="G5" t="s">
        <v>15</v>
      </c>
      <c r="H5">
        <f>800</f>
        <v>800</v>
      </c>
      <c r="I5">
        <v>400</v>
      </c>
      <c r="L5" cm="1">
        <f t="array" ref="L5">SUM(IF(G2:G500="Not Run",(E2:E500),0))</f>
        <v>9118</v>
      </c>
      <c r="M5" cm="1">
        <f t="array" ref="M5">+SUM(IF(G2:G500="Not Run",(F2:F500),0))</f>
        <v>4418.5</v>
      </c>
      <c r="Q5" s="1">
        <v>44609</v>
      </c>
    </row>
    <row r="6" spans="1:17" x14ac:dyDescent="0.25">
      <c r="A6">
        <v>275</v>
      </c>
      <c r="B6" t="s">
        <v>5</v>
      </c>
      <c r="C6" s="1">
        <v>44562</v>
      </c>
      <c r="D6">
        <v>15</v>
      </c>
      <c r="E6">
        <v>200</v>
      </c>
      <c r="F6">
        <f t="shared" si="0"/>
        <v>75</v>
      </c>
      <c r="G6" t="s">
        <v>22</v>
      </c>
      <c r="H6">
        <v>-200</v>
      </c>
      <c r="I6">
        <v>-75</v>
      </c>
      <c r="L6">
        <f>SUM(H6:H504)</f>
        <v>14767.400000000001</v>
      </c>
      <c r="M6">
        <f>SUM(I6:I504)</f>
        <v>7890.5600000000013</v>
      </c>
    </row>
    <row r="7" spans="1:17" x14ac:dyDescent="0.25">
      <c r="A7">
        <v>275</v>
      </c>
      <c r="B7" t="s">
        <v>8</v>
      </c>
      <c r="C7" s="1">
        <v>44562</v>
      </c>
      <c r="D7">
        <v>4.5999999999999996</v>
      </c>
      <c r="E7">
        <v>200</v>
      </c>
      <c r="F7">
        <f t="shared" si="0"/>
        <v>75</v>
      </c>
      <c r="G7" t="s">
        <v>22</v>
      </c>
      <c r="H7">
        <v>-200</v>
      </c>
      <c r="I7">
        <v>-75</v>
      </c>
      <c r="O7" t="s">
        <v>98</v>
      </c>
      <c r="Q7" t="s">
        <v>82</v>
      </c>
    </row>
    <row r="8" spans="1:17" x14ac:dyDescent="0.25">
      <c r="A8">
        <v>108.9</v>
      </c>
      <c r="B8" t="s">
        <v>21</v>
      </c>
      <c r="C8" s="1">
        <v>44562</v>
      </c>
      <c r="D8">
        <v>1350928.21</v>
      </c>
      <c r="E8">
        <v>82.5</v>
      </c>
      <c r="F8">
        <f t="shared" si="0"/>
        <v>26.400000000000006</v>
      </c>
      <c r="G8" t="s">
        <v>22</v>
      </c>
      <c r="H8">
        <v>-82.5</v>
      </c>
      <c r="I8">
        <v>-26.4</v>
      </c>
      <c r="L8">
        <v>800</v>
      </c>
      <c r="M8" t="s">
        <v>95</v>
      </c>
      <c r="O8">
        <f>SUM(L8:L23)-L2</f>
        <v>-7908.5000000000018</v>
      </c>
    </row>
    <row r="9" spans="1:17" x14ac:dyDescent="0.25">
      <c r="A9">
        <v>300</v>
      </c>
      <c r="B9" t="s">
        <v>19</v>
      </c>
      <c r="C9" s="1">
        <v>44562</v>
      </c>
      <c r="D9">
        <f>1+(13*0.95)</f>
        <v>13.35</v>
      </c>
      <c r="E9">
        <v>300</v>
      </c>
      <c r="F9">
        <f t="shared" si="0"/>
        <v>0</v>
      </c>
      <c r="G9" t="s">
        <v>61</v>
      </c>
      <c r="H9">
        <v>0</v>
      </c>
      <c r="I9">
        <v>0</v>
      </c>
      <c r="L9">
        <v>1200</v>
      </c>
      <c r="M9" t="s">
        <v>94</v>
      </c>
    </row>
    <row r="10" spans="1:17" x14ac:dyDescent="0.25">
      <c r="A10">
        <v>350</v>
      </c>
      <c r="B10" t="s">
        <v>10</v>
      </c>
      <c r="C10" s="1">
        <v>44562</v>
      </c>
      <c r="D10">
        <v>13</v>
      </c>
      <c r="E10">
        <v>250</v>
      </c>
      <c r="F10">
        <f t="shared" si="0"/>
        <v>100</v>
      </c>
      <c r="G10" t="s">
        <v>22</v>
      </c>
      <c r="H10">
        <v>-250</v>
      </c>
      <c r="I10">
        <v>-100</v>
      </c>
      <c r="L10">
        <v>4000</v>
      </c>
      <c r="M10" t="s">
        <v>92</v>
      </c>
    </row>
    <row r="11" spans="1:17" x14ac:dyDescent="0.25">
      <c r="A11">
        <v>350</v>
      </c>
      <c r="B11" t="s">
        <v>11</v>
      </c>
      <c r="C11" s="1">
        <v>44562</v>
      </c>
      <c r="D11">
        <v>4</v>
      </c>
      <c r="E11">
        <v>250</v>
      </c>
      <c r="F11">
        <f t="shared" si="0"/>
        <v>100</v>
      </c>
      <c r="G11" t="s">
        <v>22</v>
      </c>
      <c r="H11">
        <v>-250</v>
      </c>
      <c r="I11">
        <v>-100</v>
      </c>
      <c r="L11">
        <v>1000</v>
      </c>
      <c r="M11" t="s">
        <v>93</v>
      </c>
    </row>
    <row r="12" spans="1:17" x14ac:dyDescent="0.25">
      <c r="A12">
        <v>308</v>
      </c>
      <c r="B12" t="s">
        <v>53</v>
      </c>
      <c r="C12" s="1">
        <v>44595</v>
      </c>
      <c r="D12">
        <v>2.6</v>
      </c>
      <c r="E12">
        <v>150</v>
      </c>
      <c r="F12">
        <f t="shared" si="0"/>
        <v>158</v>
      </c>
      <c r="G12" t="s">
        <v>22</v>
      </c>
      <c r="H12">
        <v>-150</v>
      </c>
      <c r="I12">
        <v>-158</v>
      </c>
      <c r="L12">
        <v>1100</v>
      </c>
      <c r="M12" t="s">
        <v>96</v>
      </c>
    </row>
    <row r="13" spans="1:17" x14ac:dyDescent="0.25">
      <c r="A13">
        <v>200</v>
      </c>
      <c r="B13" t="s">
        <v>49</v>
      </c>
      <c r="C13" s="1">
        <v>44597</v>
      </c>
      <c r="D13">
        <v>11</v>
      </c>
      <c r="E13">
        <v>140</v>
      </c>
      <c r="F13">
        <f t="shared" si="0"/>
        <v>60</v>
      </c>
      <c r="G13" t="s">
        <v>22</v>
      </c>
      <c r="H13">
        <v>-140</v>
      </c>
      <c r="I13">
        <v>-60</v>
      </c>
      <c r="L13">
        <v>500</v>
      </c>
      <c r="M13" s="2" t="s">
        <v>97</v>
      </c>
    </row>
    <row r="14" spans="1:17" x14ac:dyDescent="0.25">
      <c r="A14">
        <v>200</v>
      </c>
      <c r="B14" t="s">
        <v>49</v>
      </c>
      <c r="C14" s="1">
        <v>44597</v>
      </c>
      <c r="D14">
        <v>3.5</v>
      </c>
      <c r="E14">
        <v>140</v>
      </c>
      <c r="F14">
        <f t="shared" si="0"/>
        <v>60</v>
      </c>
      <c r="G14" t="s">
        <v>22</v>
      </c>
      <c r="H14">
        <v>-140</v>
      </c>
      <c r="I14">
        <v>-60</v>
      </c>
      <c r="L14">
        <v>1722.9</v>
      </c>
      <c r="M14" t="s">
        <v>102</v>
      </c>
    </row>
    <row r="15" spans="1:17" x14ac:dyDescent="0.25">
      <c r="A15">
        <v>150</v>
      </c>
      <c r="B15" t="s">
        <v>66</v>
      </c>
      <c r="C15" s="1">
        <v>44604</v>
      </c>
      <c r="D15">
        <v>26</v>
      </c>
      <c r="E15">
        <v>100</v>
      </c>
      <c r="F15">
        <f t="shared" si="0"/>
        <v>50</v>
      </c>
      <c r="G15" t="s">
        <v>100</v>
      </c>
      <c r="H15">
        <v>0</v>
      </c>
      <c r="I15">
        <v>-50</v>
      </c>
      <c r="J15" t="s">
        <v>105</v>
      </c>
      <c r="L15">
        <v>305</v>
      </c>
      <c r="M15" t="s">
        <v>159</v>
      </c>
    </row>
    <row r="16" spans="1:17" x14ac:dyDescent="0.25">
      <c r="A16">
        <v>600</v>
      </c>
      <c r="B16" t="s">
        <v>67</v>
      </c>
      <c r="C16" s="1">
        <v>44604</v>
      </c>
      <c r="D16">
        <v>7.5</v>
      </c>
      <c r="E16">
        <v>400</v>
      </c>
      <c r="F16">
        <f t="shared" si="0"/>
        <v>200</v>
      </c>
      <c r="G16" t="s">
        <v>106</v>
      </c>
      <c r="H16">
        <v>1262.2</v>
      </c>
      <c r="I16">
        <v>1300</v>
      </c>
      <c r="J16" t="s">
        <v>105</v>
      </c>
    </row>
    <row r="17" spans="1:13" x14ac:dyDescent="0.25">
      <c r="A17">
        <v>750</v>
      </c>
      <c r="B17" t="s">
        <v>23</v>
      </c>
      <c r="C17" s="1">
        <v>44604</v>
      </c>
      <c r="D17">
        <v>4.8</v>
      </c>
      <c r="E17">
        <v>500</v>
      </c>
      <c r="F17">
        <f t="shared" si="0"/>
        <v>250</v>
      </c>
      <c r="G17" t="s">
        <v>99</v>
      </c>
      <c r="H17">
        <v>-150</v>
      </c>
      <c r="I17">
        <v>-250</v>
      </c>
      <c r="J17" t="s">
        <v>105</v>
      </c>
      <c r="L17">
        <v>31</v>
      </c>
      <c r="M17" t="s">
        <v>103</v>
      </c>
    </row>
    <row r="18" spans="1:13" x14ac:dyDescent="0.25">
      <c r="A18">
        <v>125</v>
      </c>
      <c r="B18" t="s">
        <v>57</v>
      </c>
      <c r="C18" s="1">
        <v>44604</v>
      </c>
      <c r="D18">
        <v>17</v>
      </c>
      <c r="E18">
        <v>85</v>
      </c>
      <c r="F18">
        <f t="shared" si="0"/>
        <v>40</v>
      </c>
      <c r="G18" t="s">
        <v>99</v>
      </c>
      <c r="H18">
        <v>-52.9</v>
      </c>
      <c r="I18">
        <v>-40</v>
      </c>
      <c r="J18" t="s">
        <v>105</v>
      </c>
      <c r="L18">
        <v>-4500</v>
      </c>
      <c r="M18" t="s">
        <v>157</v>
      </c>
    </row>
    <row r="19" spans="1:13" x14ac:dyDescent="0.25">
      <c r="A19">
        <v>125</v>
      </c>
      <c r="B19" t="s">
        <v>58</v>
      </c>
      <c r="C19" s="1">
        <v>44604</v>
      </c>
      <c r="D19">
        <v>5</v>
      </c>
      <c r="E19">
        <v>85</v>
      </c>
      <c r="F19">
        <f t="shared" si="0"/>
        <v>40</v>
      </c>
      <c r="G19" t="s">
        <v>99</v>
      </c>
      <c r="H19">
        <v>-45.9</v>
      </c>
      <c r="I19">
        <v>-40</v>
      </c>
      <c r="J19" t="s">
        <v>105</v>
      </c>
      <c r="L19">
        <v>800</v>
      </c>
      <c r="M19" t="s">
        <v>158</v>
      </c>
    </row>
    <row r="20" spans="1:13" x14ac:dyDescent="0.25">
      <c r="A20">
        <v>375</v>
      </c>
      <c r="B20" t="s">
        <v>73</v>
      </c>
      <c r="C20" s="1">
        <v>44604</v>
      </c>
      <c r="D20">
        <v>11</v>
      </c>
      <c r="E20">
        <v>250</v>
      </c>
      <c r="F20">
        <f t="shared" si="0"/>
        <v>125</v>
      </c>
      <c r="G20" t="s">
        <v>15</v>
      </c>
      <c r="H20">
        <f>250*10</f>
        <v>2500</v>
      </c>
      <c r="I20">
        <f>125*10</f>
        <v>1250</v>
      </c>
    </row>
    <row r="21" spans="1:13" x14ac:dyDescent="0.25">
      <c r="A21">
        <v>375</v>
      </c>
      <c r="B21" t="s">
        <v>74</v>
      </c>
      <c r="C21" s="1">
        <v>44604</v>
      </c>
      <c r="D21">
        <v>3.5</v>
      </c>
      <c r="E21">
        <v>250</v>
      </c>
      <c r="F21">
        <f t="shared" si="0"/>
        <v>125</v>
      </c>
      <c r="G21" t="s">
        <v>15</v>
      </c>
      <c r="H21">
        <f>2.5*250</f>
        <v>625</v>
      </c>
      <c r="I21">
        <f>125*2.5</f>
        <v>312.5</v>
      </c>
    </row>
    <row r="22" spans="1:13" x14ac:dyDescent="0.25">
      <c r="A22">
        <v>300</v>
      </c>
      <c r="B22" t="s">
        <v>80</v>
      </c>
      <c r="C22" s="1">
        <v>44604</v>
      </c>
      <c r="D22">
        <v>15</v>
      </c>
      <c r="E22">
        <v>200</v>
      </c>
      <c r="F22">
        <f t="shared" si="0"/>
        <v>100</v>
      </c>
      <c r="G22" t="s">
        <v>22</v>
      </c>
      <c r="H22">
        <f>-200</f>
        <v>-200</v>
      </c>
      <c r="I22">
        <v>-100</v>
      </c>
    </row>
    <row r="23" spans="1:13" x14ac:dyDescent="0.25">
      <c r="A23">
        <v>375</v>
      </c>
      <c r="B23" t="s">
        <v>75</v>
      </c>
      <c r="C23" s="1">
        <v>44604</v>
      </c>
      <c r="D23">
        <v>9</v>
      </c>
      <c r="E23">
        <v>250</v>
      </c>
      <c r="F23">
        <f t="shared" si="0"/>
        <v>125</v>
      </c>
      <c r="G23" t="s">
        <v>99</v>
      </c>
      <c r="H23">
        <v>-100</v>
      </c>
      <c r="I23">
        <v>-125</v>
      </c>
    </row>
    <row r="24" spans="1:13" x14ac:dyDescent="0.25">
      <c r="A24">
        <v>450</v>
      </c>
      <c r="B24" t="s">
        <v>72</v>
      </c>
      <c r="C24" s="1">
        <v>44604</v>
      </c>
      <c r="D24">
        <v>4.4000000000000004</v>
      </c>
      <c r="E24">
        <v>300</v>
      </c>
      <c r="F24">
        <f t="shared" si="0"/>
        <v>150</v>
      </c>
      <c r="G24" t="s">
        <v>22</v>
      </c>
      <c r="H24">
        <v>-300</v>
      </c>
      <c r="I24">
        <v>-150</v>
      </c>
    </row>
    <row r="25" spans="1:13" x14ac:dyDescent="0.25">
      <c r="A25">
        <v>33.5</v>
      </c>
      <c r="B25" t="s">
        <v>129</v>
      </c>
      <c r="C25" s="1">
        <v>44611</v>
      </c>
      <c r="D25">
        <v>16</v>
      </c>
      <c r="E25">
        <v>22</v>
      </c>
      <c r="F25">
        <f t="shared" si="0"/>
        <v>11.5</v>
      </c>
      <c r="G25" t="s">
        <v>22</v>
      </c>
      <c r="H25">
        <v>-22</v>
      </c>
      <c r="I25">
        <v>-11.5</v>
      </c>
      <c r="J25" t="s">
        <v>137</v>
      </c>
    </row>
    <row r="26" spans="1:13" x14ac:dyDescent="0.25">
      <c r="A26">
        <v>33.5</v>
      </c>
      <c r="B26" t="s">
        <v>130</v>
      </c>
      <c r="C26" s="1">
        <v>44611</v>
      </c>
      <c r="D26">
        <v>4.5999999999999996</v>
      </c>
      <c r="E26">
        <v>22</v>
      </c>
      <c r="F26">
        <f t="shared" si="0"/>
        <v>11.5</v>
      </c>
      <c r="G26" t="s">
        <v>138</v>
      </c>
      <c r="H26">
        <f>22*3.6</f>
        <v>79.2</v>
      </c>
      <c r="I26">
        <f>11.5*3.6</f>
        <v>41.4</v>
      </c>
      <c r="J26" t="s">
        <v>137</v>
      </c>
    </row>
    <row r="27" spans="1:13" x14ac:dyDescent="0.25">
      <c r="A27">
        <v>1500</v>
      </c>
      <c r="B27" t="s">
        <v>52</v>
      </c>
      <c r="C27" s="1">
        <v>44611</v>
      </c>
      <c r="D27">
        <v>2.8</v>
      </c>
      <c r="E27">
        <v>1000</v>
      </c>
      <c r="F27">
        <f t="shared" si="0"/>
        <v>500</v>
      </c>
      <c r="G27" t="s">
        <v>138</v>
      </c>
      <c r="H27">
        <v>1800</v>
      </c>
      <c r="I27">
        <v>900</v>
      </c>
    </row>
    <row r="28" spans="1:13" x14ac:dyDescent="0.25">
      <c r="A28">
        <v>83.5</v>
      </c>
      <c r="B28" t="s">
        <v>126</v>
      </c>
      <c r="C28" s="1">
        <v>44611</v>
      </c>
      <c r="D28">
        <v>7</v>
      </c>
      <c r="E28">
        <v>56</v>
      </c>
      <c r="F28">
        <f t="shared" si="0"/>
        <v>27.5</v>
      </c>
      <c r="G28" t="s">
        <v>22</v>
      </c>
      <c r="H28">
        <v>-56</v>
      </c>
      <c r="I28">
        <v>-27.5</v>
      </c>
      <c r="J28" t="s">
        <v>137</v>
      </c>
    </row>
    <row r="29" spans="1:13" x14ac:dyDescent="0.25">
      <c r="A29">
        <v>83.5</v>
      </c>
      <c r="B29" t="s">
        <v>128</v>
      </c>
      <c r="C29" s="1">
        <v>44611</v>
      </c>
      <c r="D29">
        <v>2.5</v>
      </c>
      <c r="E29">
        <v>56</v>
      </c>
      <c r="F29">
        <f t="shared" si="0"/>
        <v>27.5</v>
      </c>
      <c r="G29" t="s">
        <v>22</v>
      </c>
      <c r="H29">
        <v>-56</v>
      </c>
      <c r="I29">
        <v>-27.5</v>
      </c>
      <c r="J29" t="s">
        <v>137</v>
      </c>
    </row>
    <row r="30" spans="1:13" x14ac:dyDescent="0.25">
      <c r="A30">
        <v>150</v>
      </c>
      <c r="B30" t="s">
        <v>62</v>
      </c>
      <c r="C30" s="1">
        <v>44611</v>
      </c>
      <c r="D30">
        <v>13</v>
      </c>
      <c r="E30">
        <v>100</v>
      </c>
      <c r="F30">
        <f t="shared" si="0"/>
        <v>50</v>
      </c>
      <c r="G30" t="s">
        <v>22</v>
      </c>
      <c r="H30">
        <v>-100</v>
      </c>
      <c r="I30">
        <v>-50</v>
      </c>
    </row>
    <row r="31" spans="1:13" x14ac:dyDescent="0.25">
      <c r="A31">
        <v>600</v>
      </c>
      <c r="B31" t="s">
        <v>63</v>
      </c>
      <c r="C31" s="1">
        <v>44611</v>
      </c>
      <c r="D31">
        <v>4</v>
      </c>
      <c r="E31">
        <v>400</v>
      </c>
      <c r="F31">
        <f t="shared" si="0"/>
        <v>200</v>
      </c>
      <c r="G31" t="s">
        <v>22</v>
      </c>
      <c r="H31">
        <v>-400</v>
      </c>
      <c r="I31">
        <v>-200</v>
      </c>
    </row>
    <row r="32" spans="1:13" x14ac:dyDescent="0.25">
      <c r="A32">
        <v>80</v>
      </c>
      <c r="B32" t="s">
        <v>50</v>
      </c>
      <c r="C32" s="1">
        <v>44611</v>
      </c>
      <c r="D32">
        <v>26</v>
      </c>
      <c r="E32">
        <v>50</v>
      </c>
      <c r="F32">
        <f t="shared" si="0"/>
        <v>30</v>
      </c>
      <c r="G32" t="s">
        <v>22</v>
      </c>
      <c r="H32">
        <v>-50</v>
      </c>
      <c r="I32">
        <v>-30</v>
      </c>
    </row>
    <row r="33" spans="1:10" x14ac:dyDescent="0.25">
      <c r="A33">
        <v>305</v>
      </c>
      <c r="B33" t="s">
        <v>51</v>
      </c>
      <c r="C33" s="1">
        <v>44611</v>
      </c>
      <c r="D33">
        <v>7.5</v>
      </c>
      <c r="E33">
        <v>200</v>
      </c>
      <c r="F33">
        <f t="shared" si="0"/>
        <v>105</v>
      </c>
      <c r="G33" t="s">
        <v>22</v>
      </c>
      <c r="H33">
        <v>-200</v>
      </c>
      <c r="I33">
        <v>-105</v>
      </c>
    </row>
    <row r="34" spans="1:10" x14ac:dyDescent="0.25">
      <c r="A34">
        <v>200</v>
      </c>
      <c r="B34" t="s">
        <v>140</v>
      </c>
      <c r="C34" s="1">
        <v>44618</v>
      </c>
      <c r="D34">
        <v>6</v>
      </c>
      <c r="E34">
        <v>133</v>
      </c>
      <c r="F34">
        <f t="shared" ref="F34:F65" si="1">A34-E34</f>
        <v>67</v>
      </c>
      <c r="G34" t="s">
        <v>22</v>
      </c>
      <c r="H34">
        <f t="shared" ref="H34" si="2">-E34</f>
        <v>-133</v>
      </c>
      <c r="I34">
        <f t="shared" ref="I34" si="3">-F34</f>
        <v>-67</v>
      </c>
      <c r="J34" t="s">
        <v>137</v>
      </c>
    </row>
    <row r="35" spans="1:10" x14ac:dyDescent="0.25">
      <c r="A35">
        <v>375</v>
      </c>
      <c r="B35" t="s">
        <v>154</v>
      </c>
      <c r="C35" s="1">
        <v>44618</v>
      </c>
      <c r="D35">
        <v>7</v>
      </c>
      <c r="E35">
        <v>250</v>
      </c>
      <c r="F35">
        <f t="shared" si="1"/>
        <v>125</v>
      </c>
      <c r="G35" t="s">
        <v>22</v>
      </c>
      <c r="H35">
        <f>-E35</f>
        <v>-250</v>
      </c>
      <c r="I35">
        <f>-F35</f>
        <v>-125</v>
      </c>
      <c r="J35" t="s">
        <v>153</v>
      </c>
    </row>
    <row r="36" spans="1:10" x14ac:dyDescent="0.25">
      <c r="A36">
        <v>375</v>
      </c>
      <c r="B36" t="s">
        <v>161</v>
      </c>
      <c r="C36" s="1">
        <v>44618</v>
      </c>
      <c r="D36">
        <v>2.5</v>
      </c>
      <c r="E36">
        <v>250</v>
      </c>
      <c r="F36">
        <f t="shared" si="1"/>
        <v>125</v>
      </c>
      <c r="G36" t="s">
        <v>22</v>
      </c>
      <c r="H36">
        <f>-E36</f>
        <v>-250</v>
      </c>
      <c r="I36">
        <f>-F36</f>
        <v>-125</v>
      </c>
    </row>
    <row r="37" spans="1:10" x14ac:dyDescent="0.25">
      <c r="A37">
        <v>49.5</v>
      </c>
      <c r="B37" t="s">
        <v>30</v>
      </c>
      <c r="C37" s="1">
        <v>44618</v>
      </c>
      <c r="D37">
        <v>41</v>
      </c>
      <c r="E37">
        <v>34.5</v>
      </c>
      <c r="F37">
        <f t="shared" si="1"/>
        <v>15</v>
      </c>
      <c r="G37" t="s">
        <v>22</v>
      </c>
      <c r="H37">
        <f t="shared" ref="H37" si="4">-E37</f>
        <v>-34.5</v>
      </c>
      <c r="I37">
        <f t="shared" ref="I37" si="5">-F37</f>
        <v>-15</v>
      </c>
    </row>
    <row r="38" spans="1:10" x14ac:dyDescent="0.25">
      <c r="A38">
        <v>500</v>
      </c>
      <c r="B38" t="s">
        <v>143</v>
      </c>
      <c r="C38" s="1">
        <v>44618</v>
      </c>
      <c r="D38">
        <v>6.48</v>
      </c>
      <c r="E38">
        <v>300</v>
      </c>
      <c r="F38">
        <f t="shared" si="1"/>
        <v>200</v>
      </c>
      <c r="G38" t="s">
        <v>15</v>
      </c>
      <c r="H38">
        <f t="shared" ref="H38:I40" si="6">E38*($D38-1)</f>
        <v>1644.0000000000002</v>
      </c>
      <c r="I38">
        <f t="shared" si="6"/>
        <v>1096</v>
      </c>
      <c r="J38" t="s">
        <v>153</v>
      </c>
    </row>
    <row r="39" spans="1:10" x14ac:dyDescent="0.25">
      <c r="A39">
        <v>250</v>
      </c>
      <c r="B39" t="s">
        <v>143</v>
      </c>
      <c r="C39" s="1">
        <v>44618</v>
      </c>
      <c r="D39">
        <v>6.5</v>
      </c>
      <c r="E39">
        <v>166</v>
      </c>
      <c r="F39">
        <f t="shared" si="1"/>
        <v>84</v>
      </c>
      <c r="G39" t="s">
        <v>15</v>
      </c>
      <c r="H39">
        <f t="shared" si="6"/>
        <v>913</v>
      </c>
      <c r="I39">
        <f t="shared" si="6"/>
        <v>462</v>
      </c>
      <c r="J39" t="s">
        <v>137</v>
      </c>
    </row>
    <row r="40" spans="1:10" x14ac:dyDescent="0.25">
      <c r="A40">
        <v>250</v>
      </c>
      <c r="B40" t="s">
        <v>160</v>
      </c>
      <c r="C40" s="1">
        <v>44618</v>
      </c>
      <c r="D40">
        <v>2.2999999999999998</v>
      </c>
      <c r="E40">
        <v>166</v>
      </c>
      <c r="F40">
        <f t="shared" si="1"/>
        <v>84</v>
      </c>
      <c r="G40" t="s">
        <v>15</v>
      </c>
      <c r="H40">
        <f t="shared" si="6"/>
        <v>215.79999999999998</v>
      </c>
      <c r="I40">
        <f t="shared" si="6"/>
        <v>109.19999999999999</v>
      </c>
      <c r="J40" t="s">
        <v>137</v>
      </c>
    </row>
    <row r="41" spans="1:10" x14ac:dyDescent="0.25">
      <c r="A41">
        <v>500</v>
      </c>
      <c r="B41" t="s">
        <v>23</v>
      </c>
      <c r="C41" s="1">
        <v>44618</v>
      </c>
      <c r="D41">
        <v>4.5</v>
      </c>
      <c r="E41">
        <v>335</v>
      </c>
      <c r="F41">
        <f t="shared" si="1"/>
        <v>165</v>
      </c>
      <c r="G41" t="s">
        <v>22</v>
      </c>
      <c r="H41">
        <f>-E41</f>
        <v>-335</v>
      </c>
      <c r="I41">
        <f>-F41</f>
        <v>-165</v>
      </c>
      <c r="J41" t="s">
        <v>137</v>
      </c>
    </row>
    <row r="42" spans="1:10" x14ac:dyDescent="0.25">
      <c r="A42">
        <v>1000</v>
      </c>
      <c r="B42" t="s">
        <v>131</v>
      </c>
      <c r="C42" s="1">
        <v>44618</v>
      </c>
      <c r="D42">
        <v>1.9</v>
      </c>
      <c r="E42">
        <v>670</v>
      </c>
      <c r="F42">
        <f t="shared" si="1"/>
        <v>330</v>
      </c>
      <c r="G42" t="s">
        <v>22</v>
      </c>
      <c r="H42">
        <f>-E42</f>
        <v>-670</v>
      </c>
      <c r="I42">
        <f>-F42</f>
        <v>-330</v>
      </c>
    </row>
    <row r="43" spans="1:10" x14ac:dyDescent="0.25">
      <c r="A43">
        <v>450</v>
      </c>
      <c r="B43" t="s">
        <v>124</v>
      </c>
      <c r="C43" s="1">
        <v>44618</v>
      </c>
      <c r="D43">
        <v>8.5</v>
      </c>
      <c r="E43">
        <v>300</v>
      </c>
      <c r="F43">
        <f t="shared" si="1"/>
        <v>150</v>
      </c>
      <c r="G43" t="s">
        <v>22</v>
      </c>
      <c r="H43">
        <f t="shared" ref="H43:H46" si="7">-E43</f>
        <v>-300</v>
      </c>
      <c r="I43">
        <f t="shared" ref="I43:I46" si="8">-F43</f>
        <v>-150</v>
      </c>
    </row>
    <row r="44" spans="1:10" x14ac:dyDescent="0.25">
      <c r="A44">
        <v>300</v>
      </c>
      <c r="B44" t="s">
        <v>124</v>
      </c>
      <c r="C44" s="1">
        <v>44618</v>
      </c>
      <c r="D44">
        <v>7.5</v>
      </c>
      <c r="E44">
        <v>200</v>
      </c>
      <c r="F44">
        <f t="shared" si="1"/>
        <v>100</v>
      </c>
      <c r="G44" t="s">
        <v>22</v>
      </c>
      <c r="H44">
        <f t="shared" si="7"/>
        <v>-200</v>
      </c>
      <c r="I44">
        <f t="shared" si="8"/>
        <v>-100</v>
      </c>
    </row>
    <row r="45" spans="1:10" x14ac:dyDescent="0.25">
      <c r="A45">
        <v>375</v>
      </c>
      <c r="B45" t="s">
        <v>24</v>
      </c>
      <c r="C45" s="1">
        <v>44618</v>
      </c>
      <c r="D45">
        <v>15</v>
      </c>
      <c r="E45">
        <v>250</v>
      </c>
      <c r="F45">
        <f t="shared" si="1"/>
        <v>125</v>
      </c>
      <c r="G45" t="s">
        <v>22</v>
      </c>
      <c r="H45">
        <f t="shared" si="7"/>
        <v>-250</v>
      </c>
      <c r="I45">
        <f t="shared" si="8"/>
        <v>-125</v>
      </c>
    </row>
    <row r="46" spans="1:10" x14ac:dyDescent="0.25">
      <c r="A46">
        <v>375</v>
      </c>
      <c r="B46" t="s">
        <v>25</v>
      </c>
      <c r="C46" s="1">
        <v>44618</v>
      </c>
      <c r="D46">
        <v>4.5999999999999996</v>
      </c>
      <c r="E46">
        <v>250</v>
      </c>
      <c r="F46">
        <f t="shared" si="1"/>
        <v>125</v>
      </c>
      <c r="G46" t="s">
        <v>22</v>
      </c>
      <c r="H46">
        <f t="shared" si="7"/>
        <v>-250</v>
      </c>
      <c r="I46">
        <f t="shared" si="8"/>
        <v>-125</v>
      </c>
    </row>
    <row r="47" spans="1:10" x14ac:dyDescent="0.25">
      <c r="A47">
        <v>1000</v>
      </c>
      <c r="B47" t="s">
        <v>144</v>
      </c>
      <c r="C47" s="1">
        <v>44618</v>
      </c>
      <c r="D47">
        <v>4.5</v>
      </c>
      <c r="E47">
        <v>666</v>
      </c>
      <c r="F47">
        <f t="shared" si="1"/>
        <v>334</v>
      </c>
      <c r="G47" t="s">
        <v>22</v>
      </c>
      <c r="H47">
        <f>-E47</f>
        <v>-666</v>
      </c>
      <c r="I47">
        <f>-F47</f>
        <v>-334</v>
      </c>
      <c r="J47" t="s">
        <v>137</v>
      </c>
    </row>
    <row r="48" spans="1:10" x14ac:dyDescent="0.25">
      <c r="A48">
        <v>622</v>
      </c>
      <c r="B48" t="s">
        <v>156</v>
      </c>
      <c r="C48" s="1">
        <v>44618</v>
      </c>
      <c r="D48">
        <v>2.1</v>
      </c>
      <c r="E48">
        <v>400</v>
      </c>
      <c r="F48">
        <f t="shared" si="1"/>
        <v>222</v>
      </c>
      <c r="G48" t="s">
        <v>15</v>
      </c>
      <c r="H48">
        <f>E48*($D$47-1)</f>
        <v>1400</v>
      </c>
      <c r="I48">
        <f>F48*($D$47-1)</f>
        <v>777</v>
      </c>
      <c r="J48" t="s">
        <v>153</v>
      </c>
    </row>
    <row r="49" spans="1:10" x14ac:dyDescent="0.25">
      <c r="A49">
        <v>1000</v>
      </c>
      <c r="B49" t="s">
        <v>156</v>
      </c>
      <c r="C49" s="1">
        <v>44618</v>
      </c>
      <c r="D49">
        <v>1.9</v>
      </c>
      <c r="E49">
        <v>667</v>
      </c>
      <c r="F49">
        <f t="shared" si="1"/>
        <v>333</v>
      </c>
      <c r="G49" t="s">
        <v>15</v>
      </c>
      <c r="H49">
        <f>E49*($D$47-1)</f>
        <v>2334.5</v>
      </c>
      <c r="I49">
        <f>F49*($D$47-1)</f>
        <v>1165.5</v>
      </c>
      <c r="J49" t="s">
        <v>153</v>
      </c>
    </row>
    <row r="50" spans="1:10" x14ac:dyDescent="0.25">
      <c r="A50">
        <v>750</v>
      </c>
      <c r="B50" t="s">
        <v>12</v>
      </c>
      <c r="C50" s="1">
        <v>44618</v>
      </c>
      <c r="D50">
        <v>7</v>
      </c>
      <c r="E50">
        <v>500</v>
      </c>
      <c r="F50">
        <f t="shared" si="1"/>
        <v>250</v>
      </c>
      <c r="G50" t="s">
        <v>15</v>
      </c>
      <c r="H50">
        <f>E50*($D50-1)</f>
        <v>3000</v>
      </c>
      <c r="I50">
        <f>F50*($D50-1)</f>
        <v>1500</v>
      </c>
    </row>
    <row r="51" spans="1:10" x14ac:dyDescent="0.25">
      <c r="A51">
        <v>750</v>
      </c>
      <c r="B51" t="s">
        <v>13</v>
      </c>
      <c r="C51" s="1">
        <v>44618</v>
      </c>
      <c r="D51">
        <v>2.5</v>
      </c>
      <c r="E51">
        <v>500</v>
      </c>
      <c r="F51">
        <f t="shared" si="1"/>
        <v>250</v>
      </c>
      <c r="G51" t="s">
        <v>15</v>
      </c>
      <c r="H51">
        <f>E51*($D51-1)</f>
        <v>750</v>
      </c>
      <c r="I51">
        <f>F51*($D51-1)</f>
        <v>375</v>
      </c>
    </row>
    <row r="52" spans="1:10" x14ac:dyDescent="0.25">
      <c r="A52">
        <v>125</v>
      </c>
      <c r="B52" t="s">
        <v>33</v>
      </c>
      <c r="C52" s="1">
        <v>44618</v>
      </c>
      <c r="D52">
        <v>17</v>
      </c>
      <c r="E52">
        <v>85</v>
      </c>
      <c r="F52">
        <f t="shared" si="1"/>
        <v>40</v>
      </c>
      <c r="G52" t="s">
        <v>22</v>
      </c>
      <c r="H52">
        <f t="shared" ref="H52:H53" si="9">-E52</f>
        <v>-85</v>
      </c>
      <c r="I52">
        <f t="shared" ref="I52:I53" si="10">-F52</f>
        <v>-40</v>
      </c>
    </row>
    <row r="53" spans="1:10" x14ac:dyDescent="0.25">
      <c r="A53">
        <v>125</v>
      </c>
      <c r="B53" t="s">
        <v>34</v>
      </c>
      <c r="C53" s="1">
        <v>44618</v>
      </c>
      <c r="D53">
        <v>5</v>
      </c>
      <c r="E53">
        <v>85</v>
      </c>
      <c r="F53">
        <f t="shared" si="1"/>
        <v>40</v>
      </c>
      <c r="G53" t="s">
        <v>22</v>
      </c>
      <c r="H53">
        <f t="shared" si="9"/>
        <v>-85</v>
      </c>
      <c r="I53">
        <f t="shared" si="10"/>
        <v>-40</v>
      </c>
    </row>
    <row r="54" spans="1:10" x14ac:dyDescent="0.25">
      <c r="A54">
        <v>750</v>
      </c>
      <c r="B54" t="s">
        <v>162</v>
      </c>
      <c r="C54" s="1">
        <v>44618</v>
      </c>
      <c r="D54">
        <v>6.5</v>
      </c>
      <c r="E54">
        <v>500</v>
      </c>
      <c r="F54">
        <f t="shared" si="1"/>
        <v>250</v>
      </c>
      <c r="G54" t="s">
        <v>22</v>
      </c>
      <c r="H54">
        <f t="shared" ref="H54" si="11">-E54</f>
        <v>-500</v>
      </c>
      <c r="I54">
        <f t="shared" ref="I54" si="12">-F54</f>
        <v>-250</v>
      </c>
    </row>
    <row r="55" spans="1:10" x14ac:dyDescent="0.25">
      <c r="A55">
        <v>450</v>
      </c>
      <c r="B55" t="s">
        <v>44</v>
      </c>
      <c r="C55" s="1">
        <v>44618</v>
      </c>
      <c r="D55">
        <v>16.23</v>
      </c>
      <c r="E55">
        <v>300</v>
      </c>
      <c r="F55">
        <f t="shared" si="1"/>
        <v>150</v>
      </c>
      <c r="G55" t="s">
        <v>22</v>
      </c>
      <c r="H55">
        <v>-300</v>
      </c>
      <c r="I55">
        <v>-150</v>
      </c>
    </row>
    <row r="56" spans="1:10" x14ac:dyDescent="0.25">
      <c r="A56">
        <v>600</v>
      </c>
      <c r="B56" t="s">
        <v>141</v>
      </c>
      <c r="C56" s="1">
        <v>44618</v>
      </c>
      <c r="D56">
        <v>7</v>
      </c>
      <c r="E56">
        <v>400</v>
      </c>
      <c r="F56">
        <f t="shared" si="1"/>
        <v>200</v>
      </c>
      <c r="G56" t="s">
        <v>22</v>
      </c>
      <c r="H56">
        <v>-400</v>
      </c>
      <c r="I56">
        <v>-200</v>
      </c>
      <c r="J56" t="s">
        <v>137</v>
      </c>
    </row>
    <row r="57" spans="1:10" x14ac:dyDescent="0.25">
      <c r="A57">
        <v>600</v>
      </c>
      <c r="B57" t="s">
        <v>142</v>
      </c>
      <c r="C57" s="1">
        <v>44618</v>
      </c>
      <c r="D57">
        <v>2.5</v>
      </c>
      <c r="E57">
        <v>400</v>
      </c>
      <c r="F57">
        <f t="shared" si="1"/>
        <v>200</v>
      </c>
      <c r="G57" t="s">
        <v>22</v>
      </c>
      <c r="H57">
        <v>-400</v>
      </c>
      <c r="I57">
        <v>-200</v>
      </c>
      <c r="J57" t="s">
        <v>137</v>
      </c>
    </row>
    <row r="58" spans="1:10" x14ac:dyDescent="0.25">
      <c r="A58">
        <v>116.82</v>
      </c>
      <c r="B58" t="s">
        <v>55</v>
      </c>
      <c r="C58" s="1">
        <v>44618</v>
      </c>
      <c r="D58">
        <v>18</v>
      </c>
      <c r="E58">
        <v>80</v>
      </c>
      <c r="F58">
        <f t="shared" si="1"/>
        <v>36.819999999999993</v>
      </c>
      <c r="G58" t="s">
        <v>22</v>
      </c>
      <c r="H58">
        <f>-E58</f>
        <v>-80</v>
      </c>
      <c r="I58">
        <f>-F58</f>
        <v>-36.819999999999993</v>
      </c>
    </row>
    <row r="59" spans="1:10" x14ac:dyDescent="0.25">
      <c r="A59">
        <v>116.82</v>
      </c>
      <c r="B59" t="s">
        <v>56</v>
      </c>
      <c r="C59" s="1">
        <v>44618</v>
      </c>
      <c r="D59">
        <v>5.5</v>
      </c>
      <c r="E59">
        <v>80</v>
      </c>
      <c r="F59">
        <f t="shared" si="1"/>
        <v>36.819999999999993</v>
      </c>
      <c r="G59" t="s">
        <v>22</v>
      </c>
      <c r="H59">
        <f>-E59</f>
        <v>-80</v>
      </c>
      <c r="I59">
        <f>-F59</f>
        <v>-36.819999999999993</v>
      </c>
    </row>
    <row r="60" spans="1:10" x14ac:dyDescent="0.25">
      <c r="A60">
        <v>150</v>
      </c>
      <c r="B60" t="s">
        <v>80</v>
      </c>
      <c r="C60" s="1">
        <v>44618</v>
      </c>
      <c r="D60">
        <v>12</v>
      </c>
      <c r="E60">
        <v>100</v>
      </c>
      <c r="F60">
        <f t="shared" si="1"/>
        <v>50</v>
      </c>
      <c r="G60" t="s">
        <v>22</v>
      </c>
      <c r="H60">
        <v>-100</v>
      </c>
      <c r="I60">
        <v>-50</v>
      </c>
      <c r="J60" t="s">
        <v>152</v>
      </c>
    </row>
    <row r="61" spans="1:10" x14ac:dyDescent="0.25">
      <c r="A61">
        <v>375</v>
      </c>
      <c r="B61" t="s">
        <v>75</v>
      </c>
      <c r="C61" s="1">
        <v>44618</v>
      </c>
      <c r="D61">
        <v>26</v>
      </c>
      <c r="E61">
        <v>250</v>
      </c>
      <c r="F61">
        <f t="shared" si="1"/>
        <v>125</v>
      </c>
      <c r="G61" t="s">
        <v>22</v>
      </c>
      <c r="H61">
        <f t="shared" ref="H61" si="13">-E61</f>
        <v>-250</v>
      </c>
      <c r="I61">
        <f t="shared" ref="I61" si="14">-F61</f>
        <v>-125</v>
      </c>
    </row>
    <row r="62" spans="1:10" x14ac:dyDescent="0.25">
      <c r="A62">
        <v>375</v>
      </c>
      <c r="B62" t="s">
        <v>81</v>
      </c>
      <c r="C62" s="1">
        <v>44618</v>
      </c>
      <c r="D62">
        <v>7.25</v>
      </c>
      <c r="E62">
        <v>250</v>
      </c>
      <c r="F62">
        <f t="shared" si="1"/>
        <v>125</v>
      </c>
      <c r="G62" t="s">
        <v>22</v>
      </c>
      <c r="H62">
        <f t="shared" ref="H62" si="15">-E62</f>
        <v>-250</v>
      </c>
      <c r="I62">
        <f t="shared" ref="I62" si="16">-F62</f>
        <v>-125</v>
      </c>
    </row>
    <row r="63" spans="1:10" x14ac:dyDescent="0.25">
      <c r="A63">
        <v>450</v>
      </c>
      <c r="B63" t="s">
        <v>132</v>
      </c>
      <c r="C63" s="1">
        <v>44618</v>
      </c>
      <c r="D63">
        <v>17</v>
      </c>
      <c r="E63">
        <v>300</v>
      </c>
      <c r="F63">
        <f t="shared" si="1"/>
        <v>150</v>
      </c>
      <c r="G63" t="s">
        <v>15</v>
      </c>
      <c r="H63">
        <f t="shared" ref="H63:I66" si="17">E63*($D63-1)</f>
        <v>4800</v>
      </c>
      <c r="I63">
        <f t="shared" si="17"/>
        <v>2400</v>
      </c>
      <c r="J63" t="s">
        <v>137</v>
      </c>
    </row>
    <row r="64" spans="1:10" x14ac:dyDescent="0.25">
      <c r="A64">
        <v>400</v>
      </c>
      <c r="B64" t="s">
        <v>133</v>
      </c>
      <c r="C64" s="1">
        <v>44618</v>
      </c>
      <c r="D64">
        <v>4</v>
      </c>
      <c r="E64">
        <v>270</v>
      </c>
      <c r="F64">
        <f t="shared" si="1"/>
        <v>130</v>
      </c>
      <c r="G64" t="s">
        <v>15</v>
      </c>
      <c r="H64">
        <f t="shared" si="17"/>
        <v>810</v>
      </c>
      <c r="I64">
        <f t="shared" si="17"/>
        <v>390</v>
      </c>
      <c r="J64" t="s">
        <v>137</v>
      </c>
    </row>
    <row r="65" spans="1:10" x14ac:dyDescent="0.25">
      <c r="A65">
        <v>450</v>
      </c>
      <c r="B65" t="s">
        <v>133</v>
      </c>
      <c r="C65" s="1">
        <v>44618</v>
      </c>
      <c r="D65">
        <v>5</v>
      </c>
      <c r="E65">
        <v>300</v>
      </c>
      <c r="F65">
        <f t="shared" si="1"/>
        <v>150</v>
      </c>
      <c r="G65" t="s">
        <v>15</v>
      </c>
      <c r="H65">
        <f t="shared" si="17"/>
        <v>1200</v>
      </c>
      <c r="I65">
        <f t="shared" si="17"/>
        <v>600</v>
      </c>
      <c r="J65" t="s">
        <v>137</v>
      </c>
    </row>
    <row r="66" spans="1:10" x14ac:dyDescent="0.25">
      <c r="A66">
        <v>450</v>
      </c>
      <c r="B66" t="s">
        <v>133</v>
      </c>
      <c r="C66" s="1">
        <v>44618</v>
      </c>
      <c r="D66">
        <v>4</v>
      </c>
      <c r="E66">
        <v>320</v>
      </c>
      <c r="F66">
        <f t="shared" ref="F66:F97" si="18">A66-E66</f>
        <v>130</v>
      </c>
      <c r="G66" t="s">
        <v>15</v>
      </c>
      <c r="H66">
        <f t="shared" si="17"/>
        <v>960</v>
      </c>
      <c r="I66">
        <f t="shared" si="17"/>
        <v>390</v>
      </c>
      <c r="J66" t="s">
        <v>152</v>
      </c>
    </row>
    <row r="67" spans="1:10" x14ac:dyDescent="0.25">
      <c r="A67">
        <v>50</v>
      </c>
      <c r="B67" t="s">
        <v>31</v>
      </c>
      <c r="C67" s="1">
        <v>44618</v>
      </c>
      <c r="D67">
        <v>81</v>
      </c>
      <c r="E67">
        <v>35</v>
      </c>
      <c r="F67">
        <f t="shared" si="18"/>
        <v>15</v>
      </c>
      <c r="G67" t="s">
        <v>22</v>
      </c>
      <c r="H67">
        <f t="shared" ref="H67:I74" si="19">-E67</f>
        <v>-35</v>
      </c>
      <c r="I67">
        <f t="shared" si="19"/>
        <v>-15</v>
      </c>
    </row>
    <row r="68" spans="1:10" x14ac:dyDescent="0.25">
      <c r="A68">
        <v>50</v>
      </c>
      <c r="B68" t="s">
        <v>32</v>
      </c>
      <c r="C68" s="1">
        <v>44618</v>
      </c>
      <c r="D68">
        <v>21</v>
      </c>
      <c r="E68">
        <v>35</v>
      </c>
      <c r="F68">
        <f t="shared" si="18"/>
        <v>15</v>
      </c>
      <c r="G68" t="s">
        <v>22</v>
      </c>
      <c r="H68">
        <f t="shared" si="19"/>
        <v>-35</v>
      </c>
      <c r="I68">
        <f t="shared" si="19"/>
        <v>-15</v>
      </c>
    </row>
    <row r="69" spans="1:10" x14ac:dyDescent="0.25">
      <c r="A69">
        <v>250</v>
      </c>
      <c r="B69" t="s">
        <v>76</v>
      </c>
      <c r="C69" s="1">
        <v>44618</v>
      </c>
      <c r="D69">
        <v>9</v>
      </c>
      <c r="E69">
        <v>160</v>
      </c>
      <c r="F69">
        <f t="shared" si="18"/>
        <v>90</v>
      </c>
      <c r="G69" t="s">
        <v>22</v>
      </c>
      <c r="H69">
        <f t="shared" si="19"/>
        <v>-160</v>
      </c>
      <c r="I69">
        <f t="shared" si="19"/>
        <v>-90</v>
      </c>
    </row>
    <row r="70" spans="1:10" x14ac:dyDescent="0.25">
      <c r="A70">
        <v>200</v>
      </c>
      <c r="B70" t="s">
        <v>76</v>
      </c>
      <c r="C70" s="1">
        <v>44618</v>
      </c>
      <c r="D70">
        <v>8</v>
      </c>
      <c r="E70">
        <v>90</v>
      </c>
      <c r="F70">
        <f t="shared" si="18"/>
        <v>110</v>
      </c>
      <c r="G70" t="s">
        <v>22</v>
      </c>
      <c r="H70">
        <f t="shared" si="19"/>
        <v>-90</v>
      </c>
      <c r="I70">
        <f t="shared" si="19"/>
        <v>-110</v>
      </c>
    </row>
    <row r="71" spans="1:10" x14ac:dyDescent="0.25">
      <c r="A71">
        <v>250</v>
      </c>
      <c r="B71" t="s">
        <v>77</v>
      </c>
      <c r="C71" s="1">
        <v>44618</v>
      </c>
      <c r="D71">
        <v>3</v>
      </c>
      <c r="E71">
        <v>160</v>
      </c>
      <c r="F71">
        <f t="shared" si="18"/>
        <v>90</v>
      </c>
      <c r="G71" t="s">
        <v>22</v>
      </c>
      <c r="H71">
        <f t="shared" si="19"/>
        <v>-160</v>
      </c>
      <c r="I71">
        <f t="shared" si="19"/>
        <v>-90</v>
      </c>
    </row>
    <row r="72" spans="1:10" x14ac:dyDescent="0.25">
      <c r="A72">
        <v>200</v>
      </c>
      <c r="B72" t="s">
        <v>77</v>
      </c>
      <c r="C72" s="1">
        <v>44618</v>
      </c>
      <c r="D72">
        <v>3</v>
      </c>
      <c r="E72">
        <v>90</v>
      </c>
      <c r="F72">
        <f t="shared" si="18"/>
        <v>110</v>
      </c>
      <c r="G72" t="s">
        <v>22</v>
      </c>
      <c r="H72">
        <f t="shared" si="19"/>
        <v>-90</v>
      </c>
      <c r="I72">
        <f t="shared" si="19"/>
        <v>-110</v>
      </c>
    </row>
    <row r="73" spans="1:10" x14ac:dyDescent="0.25">
      <c r="A73">
        <v>225</v>
      </c>
      <c r="B73" t="s">
        <v>26</v>
      </c>
      <c r="C73" s="1">
        <v>44618</v>
      </c>
      <c r="D73">
        <v>15</v>
      </c>
      <c r="E73">
        <v>150</v>
      </c>
      <c r="F73">
        <f t="shared" si="18"/>
        <v>75</v>
      </c>
      <c r="G73" t="s">
        <v>22</v>
      </c>
      <c r="H73">
        <f t="shared" si="19"/>
        <v>-150</v>
      </c>
      <c r="I73">
        <f t="shared" si="19"/>
        <v>-75</v>
      </c>
    </row>
    <row r="74" spans="1:10" x14ac:dyDescent="0.25">
      <c r="A74">
        <v>500</v>
      </c>
      <c r="B74" t="s">
        <v>26</v>
      </c>
      <c r="C74" s="1">
        <v>44618</v>
      </c>
      <c r="D74">
        <v>4.5</v>
      </c>
      <c r="E74">
        <v>335</v>
      </c>
      <c r="F74">
        <f t="shared" si="18"/>
        <v>165</v>
      </c>
      <c r="G74" t="s">
        <v>22</v>
      </c>
      <c r="H74">
        <f t="shared" si="19"/>
        <v>-335</v>
      </c>
      <c r="I74">
        <f t="shared" si="19"/>
        <v>-165</v>
      </c>
      <c r="J74" t="s">
        <v>137</v>
      </c>
    </row>
    <row r="75" spans="1:10" x14ac:dyDescent="0.25">
      <c r="A75">
        <v>225</v>
      </c>
      <c r="B75" t="s">
        <v>27</v>
      </c>
      <c r="C75" s="1">
        <v>44618</v>
      </c>
      <c r="D75">
        <v>4.5999999999999996</v>
      </c>
      <c r="E75">
        <v>150</v>
      </c>
      <c r="F75">
        <f t="shared" si="18"/>
        <v>75</v>
      </c>
      <c r="G75" t="s">
        <v>15</v>
      </c>
      <c r="H75">
        <f>E75*($D75-1)</f>
        <v>540</v>
      </c>
      <c r="I75">
        <f>F75*($D75-1)</f>
        <v>270</v>
      </c>
    </row>
    <row r="76" spans="1:10" x14ac:dyDescent="0.25">
      <c r="A76">
        <v>1000</v>
      </c>
      <c r="B76" t="s">
        <v>27</v>
      </c>
      <c r="C76" s="1">
        <v>44618</v>
      </c>
      <c r="D76">
        <v>1.75</v>
      </c>
      <c r="E76">
        <v>670</v>
      </c>
      <c r="F76">
        <f t="shared" si="18"/>
        <v>330</v>
      </c>
      <c r="G76" t="s">
        <v>15</v>
      </c>
      <c r="H76">
        <f>E76*($D76-1)</f>
        <v>502.5</v>
      </c>
      <c r="I76">
        <f>F76*($D76-1)</f>
        <v>247.5</v>
      </c>
      <c r="J76" t="s">
        <v>152</v>
      </c>
    </row>
    <row r="77" spans="1:10" x14ac:dyDescent="0.25">
      <c r="A77">
        <v>750</v>
      </c>
      <c r="B77" t="s">
        <v>54</v>
      </c>
      <c r="C77" s="1">
        <v>44618</v>
      </c>
      <c r="D77">
        <v>4.5999999999999996</v>
      </c>
      <c r="E77">
        <v>500</v>
      </c>
      <c r="F77">
        <f t="shared" si="18"/>
        <v>250</v>
      </c>
      <c r="G77" t="s">
        <v>22</v>
      </c>
      <c r="H77">
        <f t="shared" ref="H77" si="20">-E77</f>
        <v>-500</v>
      </c>
      <c r="I77">
        <f t="shared" ref="I77" si="21">-F77</f>
        <v>-250</v>
      </c>
    </row>
    <row r="78" spans="1:10" x14ac:dyDescent="0.25">
      <c r="A78">
        <v>225</v>
      </c>
      <c r="B78" t="s">
        <v>134</v>
      </c>
      <c r="C78" s="1">
        <v>44625</v>
      </c>
      <c r="D78">
        <v>17</v>
      </c>
      <c r="E78">
        <v>150</v>
      </c>
      <c r="F78">
        <f t="shared" si="18"/>
        <v>75</v>
      </c>
      <c r="G78" t="s">
        <v>18</v>
      </c>
      <c r="H78">
        <v>0</v>
      </c>
      <c r="I78">
        <v>0</v>
      </c>
      <c r="J78" t="s">
        <v>137</v>
      </c>
    </row>
    <row r="79" spans="1:10" x14ac:dyDescent="0.25">
      <c r="A79">
        <v>225</v>
      </c>
      <c r="B79" t="s">
        <v>135</v>
      </c>
      <c r="C79" s="1">
        <v>44625</v>
      </c>
      <c r="D79">
        <v>5</v>
      </c>
      <c r="E79">
        <v>150</v>
      </c>
      <c r="F79">
        <f t="shared" si="18"/>
        <v>75</v>
      </c>
      <c r="G79" t="s">
        <v>18</v>
      </c>
      <c r="H79">
        <v>0</v>
      </c>
      <c r="I79">
        <v>0</v>
      </c>
      <c r="J79" t="s">
        <v>137</v>
      </c>
    </row>
    <row r="80" spans="1:10" x14ac:dyDescent="0.25">
      <c r="A80">
        <v>225</v>
      </c>
      <c r="B80" t="s">
        <v>70</v>
      </c>
      <c r="C80" s="1">
        <v>44625</v>
      </c>
      <c r="D80">
        <v>19</v>
      </c>
      <c r="E80">
        <v>150</v>
      </c>
      <c r="F80">
        <f t="shared" si="18"/>
        <v>75</v>
      </c>
      <c r="G80" t="s">
        <v>18</v>
      </c>
      <c r="H80">
        <v>0</v>
      </c>
      <c r="I80">
        <v>0</v>
      </c>
    </row>
    <row r="81" spans="1:10" x14ac:dyDescent="0.25">
      <c r="A81">
        <v>225</v>
      </c>
      <c r="B81" t="s">
        <v>71</v>
      </c>
      <c r="C81" s="1">
        <v>44625</v>
      </c>
      <c r="D81">
        <v>5.5</v>
      </c>
      <c r="E81">
        <v>150</v>
      </c>
      <c r="F81">
        <f t="shared" si="18"/>
        <v>75</v>
      </c>
      <c r="G81" t="s">
        <v>18</v>
      </c>
      <c r="H81">
        <v>0</v>
      </c>
      <c r="I81">
        <v>0</v>
      </c>
    </row>
    <row r="82" spans="1:10" x14ac:dyDescent="0.25">
      <c r="A82">
        <v>1500</v>
      </c>
      <c r="B82" t="s">
        <v>35</v>
      </c>
      <c r="C82" s="1">
        <v>44625</v>
      </c>
      <c r="D82">
        <v>3.8</v>
      </c>
      <c r="E82">
        <v>1000</v>
      </c>
      <c r="F82">
        <f t="shared" si="18"/>
        <v>500</v>
      </c>
      <c r="G82" t="s">
        <v>18</v>
      </c>
      <c r="H82">
        <v>0</v>
      </c>
      <c r="I82">
        <v>0</v>
      </c>
    </row>
    <row r="83" spans="1:10" x14ac:dyDescent="0.25">
      <c r="A83">
        <v>100</v>
      </c>
      <c r="B83" t="s">
        <v>59</v>
      </c>
      <c r="C83" s="1">
        <v>44625</v>
      </c>
      <c r="D83">
        <v>26</v>
      </c>
      <c r="E83">
        <v>65</v>
      </c>
      <c r="F83">
        <f t="shared" si="18"/>
        <v>35</v>
      </c>
      <c r="G83" t="s">
        <v>18</v>
      </c>
      <c r="H83">
        <v>0</v>
      </c>
      <c r="I83">
        <v>0</v>
      </c>
    </row>
    <row r="84" spans="1:10" x14ac:dyDescent="0.25">
      <c r="A84">
        <v>100</v>
      </c>
      <c r="B84" t="s">
        <v>60</v>
      </c>
      <c r="C84" s="1">
        <v>44625</v>
      </c>
      <c r="D84">
        <v>7.5</v>
      </c>
      <c r="E84">
        <v>65</v>
      </c>
      <c r="F84">
        <f t="shared" si="18"/>
        <v>35</v>
      </c>
      <c r="G84" t="s">
        <v>18</v>
      </c>
      <c r="H84">
        <v>0</v>
      </c>
      <c r="I84">
        <v>0</v>
      </c>
    </row>
    <row r="85" spans="1:10" x14ac:dyDescent="0.25">
      <c r="A85">
        <v>2000</v>
      </c>
      <c r="B85" t="s">
        <v>46</v>
      </c>
      <c r="C85" s="1">
        <v>44625</v>
      </c>
      <c r="D85">
        <v>3.5</v>
      </c>
      <c r="E85">
        <v>1350</v>
      </c>
      <c r="F85">
        <f t="shared" si="18"/>
        <v>650</v>
      </c>
      <c r="G85" t="s">
        <v>18</v>
      </c>
      <c r="H85">
        <v>0</v>
      </c>
      <c r="I85">
        <v>0</v>
      </c>
    </row>
    <row r="86" spans="1:10" x14ac:dyDescent="0.25">
      <c r="A86">
        <v>62.5</v>
      </c>
      <c r="B86" t="s">
        <v>145</v>
      </c>
      <c r="C86" s="1">
        <v>44632</v>
      </c>
      <c r="D86">
        <v>17</v>
      </c>
      <c r="E86">
        <v>40</v>
      </c>
      <c r="F86">
        <f t="shared" si="18"/>
        <v>22.5</v>
      </c>
      <c r="G86" t="s">
        <v>18</v>
      </c>
      <c r="J86" t="s">
        <v>137</v>
      </c>
    </row>
    <row r="87" spans="1:10" x14ac:dyDescent="0.25">
      <c r="A87">
        <v>139</v>
      </c>
      <c r="B87" t="s">
        <v>146</v>
      </c>
      <c r="C87" s="1">
        <v>44632</v>
      </c>
      <c r="D87">
        <v>4.5999999999999996</v>
      </c>
      <c r="E87">
        <v>93</v>
      </c>
      <c r="F87">
        <f t="shared" si="18"/>
        <v>46</v>
      </c>
      <c r="G87" t="s">
        <v>18</v>
      </c>
      <c r="J87" t="s">
        <v>137</v>
      </c>
    </row>
    <row r="88" spans="1:10" x14ac:dyDescent="0.25">
      <c r="A88">
        <v>111</v>
      </c>
      <c r="B88" t="s">
        <v>66</v>
      </c>
      <c r="C88" s="1">
        <v>44632</v>
      </c>
      <c r="D88">
        <v>10</v>
      </c>
      <c r="E88">
        <v>74</v>
      </c>
      <c r="F88">
        <f t="shared" si="18"/>
        <v>37</v>
      </c>
      <c r="G88" t="s">
        <v>18</v>
      </c>
      <c r="J88" t="s">
        <v>137</v>
      </c>
    </row>
    <row r="89" spans="1:10" x14ac:dyDescent="0.25">
      <c r="A89">
        <v>50</v>
      </c>
      <c r="B89" t="s">
        <v>36</v>
      </c>
      <c r="C89" s="1">
        <v>44632</v>
      </c>
      <c r="D89">
        <v>81</v>
      </c>
      <c r="E89">
        <v>35</v>
      </c>
      <c r="F89">
        <f t="shared" si="18"/>
        <v>15</v>
      </c>
      <c r="G89" t="s">
        <v>18</v>
      </c>
      <c r="H89">
        <v>0</v>
      </c>
      <c r="I89">
        <v>0</v>
      </c>
    </row>
    <row r="90" spans="1:10" x14ac:dyDescent="0.25">
      <c r="A90">
        <v>50</v>
      </c>
      <c r="B90" t="s">
        <v>37</v>
      </c>
      <c r="C90" s="1">
        <v>44632</v>
      </c>
      <c r="D90">
        <v>21</v>
      </c>
      <c r="E90">
        <v>35</v>
      </c>
      <c r="F90">
        <f t="shared" si="18"/>
        <v>15</v>
      </c>
      <c r="G90" t="s">
        <v>18</v>
      </c>
      <c r="H90">
        <v>0</v>
      </c>
      <c r="I90">
        <v>0</v>
      </c>
    </row>
    <row r="91" spans="1:10" x14ac:dyDescent="0.25">
      <c r="A91">
        <v>25</v>
      </c>
      <c r="B91" t="s">
        <v>147</v>
      </c>
      <c r="C91" s="1">
        <v>44632</v>
      </c>
      <c r="D91">
        <v>21</v>
      </c>
      <c r="E91">
        <v>16</v>
      </c>
      <c r="F91">
        <f t="shared" si="18"/>
        <v>9</v>
      </c>
      <c r="G91" t="s">
        <v>18</v>
      </c>
      <c r="J91" t="s">
        <v>137</v>
      </c>
    </row>
    <row r="92" spans="1:10" x14ac:dyDescent="0.25">
      <c r="A92">
        <v>100</v>
      </c>
      <c r="B92" t="s">
        <v>149</v>
      </c>
      <c r="C92" s="1">
        <v>44632</v>
      </c>
      <c r="D92">
        <v>22.68</v>
      </c>
      <c r="E92">
        <v>66</v>
      </c>
      <c r="F92">
        <f t="shared" si="18"/>
        <v>34</v>
      </c>
      <c r="G92" t="s">
        <v>18</v>
      </c>
      <c r="J92" t="s">
        <v>153</v>
      </c>
    </row>
    <row r="93" spans="1:10" x14ac:dyDescent="0.25">
      <c r="A93">
        <v>400</v>
      </c>
      <c r="B93" t="s">
        <v>148</v>
      </c>
      <c r="C93" s="1">
        <v>44632</v>
      </c>
      <c r="D93">
        <v>6.48</v>
      </c>
      <c r="E93">
        <v>267</v>
      </c>
      <c r="F93">
        <f t="shared" si="18"/>
        <v>133</v>
      </c>
      <c r="G93" t="s">
        <v>18</v>
      </c>
      <c r="J93" t="s">
        <v>153</v>
      </c>
    </row>
    <row r="94" spans="1:10" x14ac:dyDescent="0.25">
      <c r="A94">
        <v>100</v>
      </c>
      <c r="B94" t="s">
        <v>148</v>
      </c>
      <c r="C94" s="1">
        <v>44632</v>
      </c>
      <c r="D94">
        <v>6</v>
      </c>
      <c r="E94">
        <v>66</v>
      </c>
      <c r="F94">
        <f t="shared" si="18"/>
        <v>34</v>
      </c>
      <c r="G94" t="s">
        <v>18</v>
      </c>
      <c r="J94" t="s">
        <v>137</v>
      </c>
    </row>
    <row r="95" spans="1:10" x14ac:dyDescent="0.25">
      <c r="A95">
        <v>49.5</v>
      </c>
      <c r="B95" t="s">
        <v>125</v>
      </c>
      <c r="C95" s="1">
        <v>44632</v>
      </c>
      <c r="D95">
        <v>51</v>
      </c>
      <c r="E95">
        <v>33</v>
      </c>
      <c r="F95">
        <f t="shared" si="18"/>
        <v>16.5</v>
      </c>
      <c r="G95" t="s">
        <v>18</v>
      </c>
      <c r="H95">
        <v>0</v>
      </c>
      <c r="I95">
        <v>0</v>
      </c>
      <c r="J95" t="s">
        <v>137</v>
      </c>
    </row>
    <row r="96" spans="1:10" x14ac:dyDescent="0.25">
      <c r="A96">
        <v>49.5</v>
      </c>
      <c r="B96" t="s">
        <v>127</v>
      </c>
      <c r="C96" s="1">
        <v>44632</v>
      </c>
      <c r="D96">
        <v>14</v>
      </c>
      <c r="E96">
        <v>33</v>
      </c>
      <c r="F96">
        <f t="shared" si="18"/>
        <v>16.5</v>
      </c>
      <c r="G96" t="s">
        <v>18</v>
      </c>
      <c r="H96">
        <v>0</v>
      </c>
      <c r="I96">
        <v>0</v>
      </c>
      <c r="J96" t="s">
        <v>137</v>
      </c>
    </row>
    <row r="97" spans="1:10" x14ac:dyDescent="0.25">
      <c r="A97">
        <v>375</v>
      </c>
      <c r="B97" t="s">
        <v>78</v>
      </c>
      <c r="C97" s="1">
        <v>44632</v>
      </c>
      <c r="D97">
        <v>26</v>
      </c>
      <c r="E97">
        <v>250</v>
      </c>
      <c r="F97">
        <f t="shared" si="18"/>
        <v>125</v>
      </c>
      <c r="G97" t="s">
        <v>18</v>
      </c>
      <c r="H97">
        <v>0</v>
      </c>
      <c r="I97">
        <v>0</v>
      </c>
    </row>
    <row r="98" spans="1:10" x14ac:dyDescent="0.25">
      <c r="A98">
        <v>375</v>
      </c>
      <c r="B98" t="s">
        <v>79</v>
      </c>
      <c r="C98" s="1">
        <v>44632</v>
      </c>
      <c r="D98">
        <v>7.25</v>
      </c>
      <c r="E98">
        <v>250</v>
      </c>
      <c r="F98">
        <f t="shared" ref="F98:F113" si="22">A98-E98</f>
        <v>125</v>
      </c>
      <c r="G98" t="s">
        <v>18</v>
      </c>
      <c r="H98">
        <v>0</v>
      </c>
      <c r="I98">
        <v>0</v>
      </c>
    </row>
    <row r="99" spans="1:10" x14ac:dyDescent="0.25">
      <c r="A99">
        <v>700</v>
      </c>
      <c r="B99" t="s">
        <v>155</v>
      </c>
      <c r="C99" s="1">
        <v>44632</v>
      </c>
      <c r="D99">
        <v>5</v>
      </c>
      <c r="E99">
        <v>500</v>
      </c>
      <c r="F99">
        <f t="shared" si="22"/>
        <v>200</v>
      </c>
      <c r="G99" t="s">
        <v>18</v>
      </c>
      <c r="J99" t="s">
        <v>153</v>
      </c>
    </row>
    <row r="100" spans="1:10" x14ac:dyDescent="0.25">
      <c r="A100">
        <v>150</v>
      </c>
      <c r="B100" t="s">
        <v>64</v>
      </c>
      <c r="C100" s="1">
        <v>44639</v>
      </c>
      <c r="D100">
        <v>26</v>
      </c>
      <c r="E100">
        <v>100</v>
      </c>
      <c r="F100">
        <f t="shared" si="22"/>
        <v>50</v>
      </c>
      <c r="G100" t="s">
        <v>18</v>
      </c>
      <c r="H100">
        <v>0</v>
      </c>
      <c r="I100">
        <v>0</v>
      </c>
    </row>
    <row r="101" spans="1:10" x14ac:dyDescent="0.25">
      <c r="A101">
        <v>600</v>
      </c>
      <c r="B101" t="s">
        <v>65</v>
      </c>
      <c r="C101" s="1">
        <v>44639</v>
      </c>
      <c r="D101">
        <v>7.5</v>
      </c>
      <c r="E101">
        <v>400</v>
      </c>
      <c r="F101">
        <f t="shared" si="22"/>
        <v>200</v>
      </c>
      <c r="G101" t="s">
        <v>18</v>
      </c>
      <c r="H101">
        <v>0</v>
      </c>
      <c r="I101">
        <v>0</v>
      </c>
    </row>
    <row r="102" spans="1:10" x14ac:dyDescent="0.25">
      <c r="A102">
        <v>500</v>
      </c>
      <c r="B102" t="s">
        <v>45</v>
      </c>
      <c r="C102" s="1">
        <v>44639</v>
      </c>
      <c r="D102">
        <v>12</v>
      </c>
      <c r="E102">
        <v>340</v>
      </c>
      <c r="F102">
        <f t="shared" si="22"/>
        <v>160</v>
      </c>
      <c r="G102" t="s">
        <v>18</v>
      </c>
      <c r="H102">
        <v>0</v>
      </c>
      <c r="I102">
        <v>0</v>
      </c>
    </row>
    <row r="103" spans="1:10" x14ac:dyDescent="0.25">
      <c r="A103">
        <v>425</v>
      </c>
      <c r="B103" t="s">
        <v>38</v>
      </c>
      <c r="C103" s="1">
        <v>44639</v>
      </c>
      <c r="D103">
        <v>8</v>
      </c>
      <c r="E103">
        <v>300</v>
      </c>
      <c r="F103">
        <f t="shared" si="22"/>
        <v>125</v>
      </c>
      <c r="G103" t="s">
        <v>18</v>
      </c>
      <c r="H103">
        <v>0</v>
      </c>
      <c r="I103">
        <v>0</v>
      </c>
    </row>
    <row r="104" spans="1:10" x14ac:dyDescent="0.25">
      <c r="A104">
        <v>425</v>
      </c>
      <c r="B104" t="s">
        <v>39</v>
      </c>
      <c r="C104" s="1">
        <v>44639</v>
      </c>
      <c r="D104">
        <v>2.8</v>
      </c>
      <c r="E104">
        <v>300</v>
      </c>
      <c r="F104">
        <f t="shared" si="22"/>
        <v>125</v>
      </c>
      <c r="G104" t="s">
        <v>18</v>
      </c>
      <c r="H104">
        <v>0</v>
      </c>
      <c r="I104">
        <v>0</v>
      </c>
    </row>
    <row r="105" spans="1:10" x14ac:dyDescent="0.25">
      <c r="A105">
        <v>200</v>
      </c>
      <c r="B105" t="s">
        <v>68</v>
      </c>
      <c r="C105" s="1">
        <v>44639</v>
      </c>
      <c r="D105">
        <v>26</v>
      </c>
      <c r="E105">
        <v>135</v>
      </c>
      <c r="F105">
        <f t="shared" si="22"/>
        <v>65</v>
      </c>
      <c r="G105" t="s">
        <v>18</v>
      </c>
      <c r="H105">
        <v>0</v>
      </c>
      <c r="I105">
        <v>0</v>
      </c>
    </row>
    <row r="106" spans="1:10" x14ac:dyDescent="0.25">
      <c r="A106">
        <v>200</v>
      </c>
      <c r="B106" t="s">
        <v>69</v>
      </c>
      <c r="C106" s="1">
        <v>44639</v>
      </c>
      <c r="D106">
        <v>7.5</v>
      </c>
      <c r="E106">
        <v>135</v>
      </c>
      <c r="F106">
        <f t="shared" si="22"/>
        <v>65</v>
      </c>
      <c r="G106" t="s">
        <v>18</v>
      </c>
      <c r="H106">
        <v>0</v>
      </c>
      <c r="I106">
        <v>0</v>
      </c>
    </row>
    <row r="107" spans="1:10" x14ac:dyDescent="0.25">
      <c r="A107">
        <v>300</v>
      </c>
      <c r="B107" t="s">
        <v>139</v>
      </c>
      <c r="C107" s="1">
        <v>44639</v>
      </c>
      <c r="D107">
        <v>5</v>
      </c>
      <c r="E107">
        <v>200</v>
      </c>
      <c r="F107">
        <f t="shared" si="22"/>
        <v>100</v>
      </c>
      <c r="G107" t="s">
        <v>18</v>
      </c>
      <c r="J107" t="s">
        <v>137</v>
      </c>
    </row>
    <row r="108" spans="1:10" x14ac:dyDescent="0.25">
      <c r="A108">
        <v>1000</v>
      </c>
      <c r="B108" t="s">
        <v>136</v>
      </c>
      <c r="C108" s="1">
        <v>44639</v>
      </c>
      <c r="D108">
        <v>1.9</v>
      </c>
      <c r="E108">
        <v>670</v>
      </c>
      <c r="F108">
        <f t="shared" si="22"/>
        <v>330</v>
      </c>
      <c r="G108" t="s">
        <v>18</v>
      </c>
      <c r="J108" t="s">
        <v>152</v>
      </c>
    </row>
    <row r="109" spans="1:10" x14ac:dyDescent="0.25">
      <c r="A109">
        <v>300</v>
      </c>
      <c r="B109" t="s">
        <v>77</v>
      </c>
      <c r="C109" s="1">
        <v>44639</v>
      </c>
      <c r="D109">
        <v>2</v>
      </c>
      <c r="E109">
        <v>200</v>
      </c>
      <c r="F109">
        <f t="shared" si="22"/>
        <v>100</v>
      </c>
      <c r="G109" t="s">
        <v>18</v>
      </c>
      <c r="J109" t="s">
        <v>137</v>
      </c>
    </row>
    <row r="110" spans="1:10" x14ac:dyDescent="0.25">
      <c r="A110">
        <v>375</v>
      </c>
      <c r="B110" t="s">
        <v>47</v>
      </c>
      <c r="C110" s="1">
        <v>44646</v>
      </c>
      <c r="D110">
        <v>15</v>
      </c>
      <c r="E110">
        <v>250</v>
      </c>
      <c r="F110">
        <f t="shared" si="22"/>
        <v>125</v>
      </c>
      <c r="G110" t="s">
        <v>18</v>
      </c>
      <c r="H110">
        <v>0</v>
      </c>
      <c r="I110">
        <v>0</v>
      </c>
    </row>
    <row r="111" spans="1:10" x14ac:dyDescent="0.25">
      <c r="A111">
        <v>375</v>
      </c>
      <c r="B111" t="s">
        <v>48</v>
      </c>
      <c r="C111" s="1">
        <v>44646</v>
      </c>
      <c r="D111">
        <v>4.5999999999999996</v>
      </c>
      <c r="E111">
        <v>250</v>
      </c>
      <c r="F111">
        <f t="shared" si="22"/>
        <v>125</v>
      </c>
      <c r="G111" t="s">
        <v>18</v>
      </c>
      <c r="H111">
        <v>0</v>
      </c>
      <c r="I111">
        <v>0</v>
      </c>
    </row>
    <row r="112" spans="1:10" x14ac:dyDescent="0.25">
      <c r="A112">
        <v>750</v>
      </c>
      <c r="B112" t="s">
        <v>40</v>
      </c>
      <c r="C112" s="1">
        <v>44660</v>
      </c>
      <c r="D112">
        <v>8.5</v>
      </c>
      <c r="E112">
        <v>500</v>
      </c>
      <c r="F112">
        <f t="shared" si="22"/>
        <v>250</v>
      </c>
      <c r="G112" t="s">
        <v>18</v>
      </c>
      <c r="H112">
        <v>0</v>
      </c>
      <c r="I112">
        <v>0</v>
      </c>
    </row>
    <row r="113" spans="1:9" x14ac:dyDescent="0.25">
      <c r="A113">
        <v>750</v>
      </c>
      <c r="B113" t="s">
        <v>41</v>
      </c>
      <c r="C113" s="1">
        <v>44660</v>
      </c>
      <c r="D113">
        <v>2.9</v>
      </c>
      <c r="E113">
        <v>500</v>
      </c>
      <c r="F113">
        <f t="shared" si="22"/>
        <v>250</v>
      </c>
      <c r="G113" t="s">
        <v>18</v>
      </c>
      <c r="H113">
        <v>0</v>
      </c>
      <c r="I113">
        <v>0</v>
      </c>
    </row>
  </sheetData>
  <sortState xmlns:xlrd2="http://schemas.microsoft.com/office/spreadsheetml/2017/richdata2" ref="A2:J113">
    <sortCondition ref="C2:C113"/>
    <sortCondition ref="B2:B1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416B-FA4E-4D40-98FD-1262B029B100}">
  <dimension ref="A1:J13"/>
  <sheetViews>
    <sheetView workbookViewId="0">
      <selection activeCell="C56" sqref="C56"/>
    </sheetView>
  </sheetViews>
  <sheetFormatPr defaultRowHeight="15" x14ac:dyDescent="0.25"/>
  <cols>
    <col min="1" max="1" width="10.140625" bestFit="1" customWidth="1"/>
    <col min="2" max="2" width="28.7109375" customWidth="1"/>
    <col min="3" max="3" width="8.85546875" customWidth="1"/>
    <col min="4" max="4" width="7.42578125" customWidth="1"/>
    <col min="5" max="5" width="16.7109375" customWidth="1"/>
    <col min="6" max="6" width="10.7109375" bestFit="1" customWidth="1"/>
    <col min="7" max="7" width="19.85546875" customWidth="1"/>
    <col min="8" max="9" width="11.28515625" bestFit="1" customWidth="1"/>
    <col min="10" max="10" width="28.7109375" customWidth="1"/>
  </cols>
  <sheetData>
    <row r="1" spans="1:10" x14ac:dyDescent="0.25">
      <c r="A1" t="s">
        <v>20</v>
      </c>
      <c r="B1" t="s">
        <v>4</v>
      </c>
      <c r="C1" t="s">
        <v>43</v>
      </c>
      <c r="D1" t="s">
        <v>0</v>
      </c>
      <c r="E1" t="s">
        <v>1</v>
      </c>
      <c r="F1" t="s">
        <v>2</v>
      </c>
      <c r="G1" t="s">
        <v>3</v>
      </c>
      <c r="H1" t="s">
        <v>90</v>
      </c>
      <c r="I1" t="s">
        <v>91</v>
      </c>
      <c r="J1" t="s">
        <v>151</v>
      </c>
    </row>
    <row r="2" spans="1:10" x14ac:dyDescent="0.25">
      <c r="A2">
        <v>150</v>
      </c>
      <c r="B2" t="s">
        <v>80</v>
      </c>
      <c r="C2" s="1">
        <v>44618</v>
      </c>
      <c r="D2">
        <v>12</v>
      </c>
      <c r="E2">
        <v>100</v>
      </c>
      <c r="F2">
        <f t="shared" ref="F2:F3" si="0">A2-E2</f>
        <v>50</v>
      </c>
      <c r="G2" t="s">
        <v>150</v>
      </c>
      <c r="H2">
        <v>-100</v>
      </c>
      <c r="I2">
        <v>-50</v>
      </c>
      <c r="J2" t="s">
        <v>152</v>
      </c>
    </row>
    <row r="3" spans="1:10" x14ac:dyDescent="0.25">
      <c r="A3">
        <v>1000</v>
      </c>
      <c r="B3" t="s">
        <v>27</v>
      </c>
      <c r="C3" s="1">
        <v>44618</v>
      </c>
      <c r="D3">
        <v>1.75</v>
      </c>
      <c r="E3">
        <v>670</v>
      </c>
      <c r="F3">
        <f t="shared" si="0"/>
        <v>330</v>
      </c>
      <c r="G3" t="s">
        <v>18</v>
      </c>
      <c r="J3" t="s">
        <v>152</v>
      </c>
    </row>
    <row r="4" spans="1:10" x14ac:dyDescent="0.25">
      <c r="A4">
        <v>450</v>
      </c>
      <c r="B4" t="s">
        <v>133</v>
      </c>
      <c r="C4" s="1">
        <v>44618</v>
      </c>
      <c r="D4">
        <v>4</v>
      </c>
      <c r="E4">
        <v>320</v>
      </c>
      <c r="F4">
        <f t="shared" ref="F4:F12" si="1">A4-E4</f>
        <v>130</v>
      </c>
      <c r="G4" t="s">
        <v>18</v>
      </c>
      <c r="J4" t="s">
        <v>152</v>
      </c>
    </row>
    <row r="5" spans="1:10" x14ac:dyDescent="0.25">
      <c r="A5">
        <v>1000</v>
      </c>
      <c r="B5" t="s">
        <v>136</v>
      </c>
      <c r="C5" s="1">
        <v>44639</v>
      </c>
      <c r="D5">
        <v>1.9</v>
      </c>
      <c r="E5">
        <v>670</v>
      </c>
      <c r="F5">
        <f t="shared" si="1"/>
        <v>330</v>
      </c>
      <c r="G5" t="s">
        <v>18</v>
      </c>
      <c r="J5" t="s">
        <v>152</v>
      </c>
    </row>
    <row r="6" spans="1:10" x14ac:dyDescent="0.25">
      <c r="A6">
        <v>100</v>
      </c>
      <c r="B6" t="s">
        <v>149</v>
      </c>
      <c r="C6" s="1">
        <v>44632</v>
      </c>
      <c r="D6">
        <v>22.68</v>
      </c>
      <c r="E6">
        <v>66</v>
      </c>
      <c r="F6">
        <f t="shared" si="1"/>
        <v>34</v>
      </c>
      <c r="G6" t="s">
        <v>18</v>
      </c>
      <c r="J6" t="s">
        <v>153</v>
      </c>
    </row>
    <row r="7" spans="1:10" x14ac:dyDescent="0.25">
      <c r="A7">
        <v>400</v>
      </c>
      <c r="B7" t="s">
        <v>148</v>
      </c>
      <c r="C7" s="1">
        <v>44632</v>
      </c>
      <c r="D7">
        <v>6.48</v>
      </c>
      <c r="E7">
        <v>267</v>
      </c>
      <c r="F7">
        <f t="shared" si="1"/>
        <v>133</v>
      </c>
      <c r="G7" t="s">
        <v>18</v>
      </c>
      <c r="J7" t="s">
        <v>153</v>
      </c>
    </row>
    <row r="8" spans="1:10" x14ac:dyDescent="0.25">
      <c r="A8">
        <v>500</v>
      </c>
      <c r="B8" t="s">
        <v>143</v>
      </c>
      <c r="C8" s="1">
        <v>44618</v>
      </c>
      <c r="D8">
        <v>6.48</v>
      </c>
      <c r="E8">
        <v>300</v>
      </c>
      <c r="F8">
        <f t="shared" si="1"/>
        <v>200</v>
      </c>
      <c r="G8" t="s">
        <v>18</v>
      </c>
      <c r="J8" t="s">
        <v>153</v>
      </c>
    </row>
    <row r="9" spans="1:10" x14ac:dyDescent="0.25">
      <c r="A9">
        <v>750</v>
      </c>
      <c r="B9" t="s">
        <v>154</v>
      </c>
      <c r="C9" s="1">
        <v>44618</v>
      </c>
      <c r="D9">
        <v>7</v>
      </c>
      <c r="E9">
        <v>500</v>
      </c>
      <c r="F9">
        <f t="shared" si="1"/>
        <v>250</v>
      </c>
      <c r="G9" t="s">
        <v>18</v>
      </c>
      <c r="J9" t="s">
        <v>153</v>
      </c>
    </row>
    <row r="10" spans="1:10" x14ac:dyDescent="0.25">
      <c r="A10">
        <v>700</v>
      </c>
      <c r="B10" t="s">
        <v>155</v>
      </c>
      <c r="C10" s="1">
        <v>44632</v>
      </c>
      <c r="D10">
        <v>5</v>
      </c>
      <c r="E10">
        <v>500</v>
      </c>
      <c r="F10">
        <f t="shared" si="1"/>
        <v>200</v>
      </c>
      <c r="G10" t="s">
        <v>18</v>
      </c>
      <c r="J10" t="s">
        <v>153</v>
      </c>
    </row>
    <row r="11" spans="1:10" x14ac:dyDescent="0.25">
      <c r="A11">
        <v>622</v>
      </c>
      <c r="B11" t="s">
        <v>144</v>
      </c>
      <c r="C11" s="1">
        <v>44618</v>
      </c>
      <c r="D11">
        <v>2.1</v>
      </c>
      <c r="E11">
        <v>400</v>
      </c>
      <c r="F11">
        <f t="shared" si="1"/>
        <v>222</v>
      </c>
      <c r="G11" t="s">
        <v>18</v>
      </c>
      <c r="J11" t="s">
        <v>153</v>
      </c>
    </row>
    <row r="12" spans="1:10" x14ac:dyDescent="0.25">
      <c r="A12">
        <v>1000</v>
      </c>
      <c r="B12" t="s">
        <v>156</v>
      </c>
      <c r="C12" s="1">
        <v>44618</v>
      </c>
      <c r="D12">
        <v>1.9</v>
      </c>
      <c r="E12">
        <v>667</v>
      </c>
      <c r="F12">
        <f t="shared" si="1"/>
        <v>333</v>
      </c>
      <c r="G12" t="s">
        <v>18</v>
      </c>
      <c r="J12" t="s">
        <v>153</v>
      </c>
    </row>
    <row r="13" spans="1:10" x14ac:dyDescent="0.25">
      <c r="G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8256-5BF8-4510-9CDD-4C9BAEA8D7F4}">
  <dimension ref="A1:I98"/>
  <sheetViews>
    <sheetView topLeftCell="A55" workbookViewId="0">
      <selection activeCell="B91" sqref="B91"/>
    </sheetView>
  </sheetViews>
  <sheetFormatPr defaultRowHeight="15" x14ac:dyDescent="0.25"/>
  <cols>
    <col min="1" max="1" width="21.28515625" customWidth="1"/>
    <col min="2" max="2" width="23.140625" customWidth="1"/>
  </cols>
  <sheetData>
    <row r="1" spans="1:9" x14ac:dyDescent="0.25">
      <c r="A1" t="s">
        <v>20</v>
      </c>
      <c r="B1" t="s">
        <v>4</v>
      </c>
      <c r="C1" t="s">
        <v>43</v>
      </c>
      <c r="D1" t="s">
        <v>0</v>
      </c>
      <c r="E1" t="s">
        <v>1</v>
      </c>
      <c r="F1" t="s">
        <v>2</v>
      </c>
      <c r="G1" t="s">
        <v>3</v>
      </c>
      <c r="H1" t="s">
        <v>90</v>
      </c>
      <c r="I1" t="s">
        <v>91</v>
      </c>
    </row>
    <row r="2" spans="1:9" x14ac:dyDescent="0.25">
      <c r="A2">
        <v>275</v>
      </c>
      <c r="B2" t="s">
        <v>5</v>
      </c>
      <c r="C2" s="1">
        <v>44562</v>
      </c>
      <c r="D2">
        <v>15</v>
      </c>
      <c r="E2">
        <v>200</v>
      </c>
      <c r="F2">
        <f t="shared" ref="F2:F63" si="0">A2-E2</f>
        <v>75</v>
      </c>
      <c r="G2" t="s">
        <v>22</v>
      </c>
    </row>
    <row r="3" spans="1:9" x14ac:dyDescent="0.25">
      <c r="A3">
        <v>275</v>
      </c>
      <c r="B3" t="s">
        <v>8</v>
      </c>
      <c r="C3" s="1">
        <v>44562</v>
      </c>
      <c r="D3">
        <v>4.5999999999999996</v>
      </c>
      <c r="E3">
        <v>200</v>
      </c>
      <c r="F3">
        <f t="shared" si="0"/>
        <v>75</v>
      </c>
      <c r="G3" t="s">
        <v>22</v>
      </c>
    </row>
    <row r="4" spans="1:9" x14ac:dyDescent="0.25">
      <c r="A4">
        <v>750</v>
      </c>
      <c r="B4" t="s">
        <v>6</v>
      </c>
      <c r="C4" s="1">
        <v>44562</v>
      </c>
      <c r="D4">
        <v>7.5</v>
      </c>
      <c r="E4">
        <v>500</v>
      </c>
      <c r="F4">
        <f t="shared" si="0"/>
        <v>250</v>
      </c>
      <c r="G4" t="s">
        <v>22</v>
      </c>
    </row>
    <row r="5" spans="1:9" x14ac:dyDescent="0.25">
      <c r="A5">
        <v>750</v>
      </c>
      <c r="B5" t="s">
        <v>7</v>
      </c>
      <c r="C5" s="1">
        <v>44562</v>
      </c>
      <c r="D5">
        <v>2.6</v>
      </c>
      <c r="E5">
        <v>500</v>
      </c>
      <c r="F5">
        <f t="shared" si="0"/>
        <v>250</v>
      </c>
      <c r="G5" t="s">
        <v>15</v>
      </c>
    </row>
    <row r="6" spans="1:9" x14ac:dyDescent="0.25">
      <c r="A6">
        <v>150</v>
      </c>
      <c r="B6" t="s">
        <v>9</v>
      </c>
      <c r="C6" s="1">
        <v>44562</v>
      </c>
      <c r="D6">
        <v>24</v>
      </c>
      <c r="E6">
        <v>100</v>
      </c>
      <c r="F6">
        <f t="shared" si="0"/>
        <v>50</v>
      </c>
      <c r="G6" t="s">
        <v>22</v>
      </c>
    </row>
    <row r="7" spans="1:9" x14ac:dyDescent="0.25">
      <c r="A7">
        <v>150</v>
      </c>
      <c r="B7" t="s">
        <v>14</v>
      </c>
      <c r="C7" s="1">
        <v>44562</v>
      </c>
      <c r="D7">
        <v>9.5</v>
      </c>
      <c r="E7">
        <v>100</v>
      </c>
      <c r="F7">
        <f t="shared" si="0"/>
        <v>50</v>
      </c>
      <c r="G7" t="s">
        <v>22</v>
      </c>
    </row>
    <row r="8" spans="1:9" x14ac:dyDescent="0.25">
      <c r="A8">
        <v>350</v>
      </c>
      <c r="B8" t="s">
        <v>10</v>
      </c>
      <c r="C8" s="1">
        <v>44562</v>
      </c>
      <c r="D8">
        <v>13</v>
      </c>
      <c r="E8">
        <v>250</v>
      </c>
      <c r="F8">
        <f t="shared" si="0"/>
        <v>100</v>
      </c>
      <c r="G8" t="s">
        <v>22</v>
      </c>
    </row>
    <row r="9" spans="1:9" x14ac:dyDescent="0.25">
      <c r="A9">
        <v>350</v>
      </c>
      <c r="B9" t="s">
        <v>11</v>
      </c>
      <c r="C9" s="1">
        <v>44562</v>
      </c>
      <c r="D9">
        <v>4</v>
      </c>
      <c r="E9">
        <v>250</v>
      </c>
      <c r="F9">
        <f t="shared" si="0"/>
        <v>100</v>
      </c>
      <c r="G9" t="s">
        <v>22</v>
      </c>
    </row>
    <row r="10" spans="1:9" x14ac:dyDescent="0.25">
      <c r="A10">
        <v>750</v>
      </c>
      <c r="B10" t="s">
        <v>12</v>
      </c>
      <c r="C10" s="1">
        <v>44618</v>
      </c>
      <c r="D10">
        <v>7</v>
      </c>
      <c r="E10">
        <v>500</v>
      </c>
      <c r="F10">
        <f t="shared" si="0"/>
        <v>250</v>
      </c>
      <c r="G10" t="s">
        <v>18</v>
      </c>
    </row>
    <row r="11" spans="1:9" x14ac:dyDescent="0.25">
      <c r="A11">
        <v>750</v>
      </c>
      <c r="B11" t="s">
        <v>13</v>
      </c>
      <c r="C11" s="1">
        <v>44618</v>
      </c>
      <c r="D11">
        <v>2.5</v>
      </c>
      <c r="E11">
        <v>500</v>
      </c>
      <c r="F11">
        <f t="shared" si="0"/>
        <v>250</v>
      </c>
      <c r="G11" t="s">
        <v>18</v>
      </c>
    </row>
    <row r="12" spans="1:9" x14ac:dyDescent="0.25">
      <c r="A12">
        <v>300</v>
      </c>
      <c r="B12" t="s">
        <v>19</v>
      </c>
      <c r="C12" s="1">
        <v>44562</v>
      </c>
      <c r="D12">
        <f>1+(13*0.95)</f>
        <v>13.35</v>
      </c>
      <c r="E12">
        <v>300</v>
      </c>
      <c r="F12">
        <f t="shared" si="0"/>
        <v>0</v>
      </c>
      <c r="G12" t="s">
        <v>61</v>
      </c>
    </row>
    <row r="13" spans="1:9" x14ac:dyDescent="0.25">
      <c r="A13">
        <v>108.9</v>
      </c>
      <c r="B13" t="s">
        <v>21</v>
      </c>
      <c r="C13" s="1">
        <v>44562</v>
      </c>
      <c r="D13">
        <v>1350928.21</v>
      </c>
      <c r="E13">
        <v>82.5</v>
      </c>
      <c r="F13">
        <f t="shared" si="0"/>
        <v>26.400000000000006</v>
      </c>
      <c r="G13" t="s">
        <v>22</v>
      </c>
    </row>
    <row r="14" spans="1:9" x14ac:dyDescent="0.25">
      <c r="A14">
        <v>750</v>
      </c>
      <c r="B14" t="s">
        <v>23</v>
      </c>
      <c r="C14" s="1">
        <v>44604</v>
      </c>
      <c r="D14">
        <v>4.8</v>
      </c>
      <c r="E14">
        <v>500</v>
      </c>
      <c r="F14">
        <f t="shared" si="0"/>
        <v>250</v>
      </c>
      <c r="G14" t="s">
        <v>18</v>
      </c>
    </row>
    <row r="15" spans="1:9" x14ac:dyDescent="0.25">
      <c r="A15">
        <v>375</v>
      </c>
      <c r="B15" t="s">
        <v>24</v>
      </c>
      <c r="C15" s="1">
        <v>44618</v>
      </c>
      <c r="D15">
        <v>15</v>
      </c>
      <c r="E15">
        <v>250</v>
      </c>
      <c r="F15">
        <f t="shared" si="0"/>
        <v>125</v>
      </c>
      <c r="G15" t="s">
        <v>18</v>
      </c>
    </row>
    <row r="16" spans="1:9" x14ac:dyDescent="0.25">
      <c r="A16">
        <v>375</v>
      </c>
      <c r="B16" t="s">
        <v>25</v>
      </c>
      <c r="C16" s="1">
        <v>44618</v>
      </c>
      <c r="D16">
        <v>4.5999999999999996</v>
      </c>
      <c r="E16">
        <v>250</v>
      </c>
      <c r="F16">
        <f t="shared" si="0"/>
        <v>125</v>
      </c>
      <c r="G16" t="s">
        <v>18</v>
      </c>
    </row>
    <row r="17" spans="1:7" x14ac:dyDescent="0.25">
      <c r="A17">
        <v>225</v>
      </c>
      <c r="B17" t="s">
        <v>26</v>
      </c>
      <c r="C17" s="1">
        <v>44618</v>
      </c>
      <c r="D17">
        <v>15</v>
      </c>
      <c r="E17">
        <v>150</v>
      </c>
      <c r="F17">
        <f t="shared" si="0"/>
        <v>75</v>
      </c>
      <c r="G17" t="s">
        <v>18</v>
      </c>
    </row>
    <row r="18" spans="1:7" x14ac:dyDescent="0.25">
      <c r="A18">
        <v>225</v>
      </c>
      <c r="B18" t="s">
        <v>27</v>
      </c>
      <c r="C18" s="1">
        <v>44618</v>
      </c>
      <c r="D18">
        <v>4.5999999999999996</v>
      </c>
      <c r="E18">
        <v>150</v>
      </c>
      <c r="F18">
        <f t="shared" si="0"/>
        <v>75</v>
      </c>
      <c r="G18" t="s">
        <v>18</v>
      </c>
    </row>
    <row r="19" spans="1:7" x14ac:dyDescent="0.25">
      <c r="A19">
        <v>49.5</v>
      </c>
      <c r="B19" t="s">
        <v>30</v>
      </c>
      <c r="C19" s="1">
        <v>44618</v>
      </c>
      <c r="D19">
        <v>41</v>
      </c>
      <c r="E19">
        <v>34.5</v>
      </c>
      <c r="F19">
        <f t="shared" si="0"/>
        <v>15</v>
      </c>
      <c r="G19" t="s">
        <v>18</v>
      </c>
    </row>
    <row r="20" spans="1:7" x14ac:dyDescent="0.25">
      <c r="A20">
        <v>50</v>
      </c>
      <c r="B20" t="s">
        <v>31</v>
      </c>
      <c r="C20" s="1">
        <v>44618</v>
      </c>
      <c r="D20">
        <v>81</v>
      </c>
      <c r="E20">
        <v>35</v>
      </c>
      <c r="F20">
        <f t="shared" si="0"/>
        <v>15</v>
      </c>
      <c r="G20" t="s">
        <v>18</v>
      </c>
    </row>
    <row r="21" spans="1:7" x14ac:dyDescent="0.25">
      <c r="A21">
        <v>50</v>
      </c>
      <c r="B21" t="s">
        <v>32</v>
      </c>
      <c r="C21" s="1">
        <v>44618</v>
      </c>
      <c r="D21">
        <v>21</v>
      </c>
      <c r="E21">
        <v>35</v>
      </c>
      <c r="F21">
        <f t="shared" si="0"/>
        <v>15</v>
      </c>
      <c r="G21" t="s">
        <v>18</v>
      </c>
    </row>
    <row r="22" spans="1:7" x14ac:dyDescent="0.25">
      <c r="A22">
        <v>125</v>
      </c>
      <c r="B22" t="s">
        <v>33</v>
      </c>
      <c r="C22" s="1">
        <v>44618</v>
      </c>
      <c r="D22">
        <v>17</v>
      </c>
      <c r="E22">
        <v>85</v>
      </c>
      <c r="F22">
        <f t="shared" si="0"/>
        <v>40</v>
      </c>
      <c r="G22" t="s">
        <v>18</v>
      </c>
    </row>
    <row r="23" spans="1:7" x14ac:dyDescent="0.25">
      <c r="A23">
        <v>125</v>
      </c>
      <c r="B23" t="s">
        <v>34</v>
      </c>
      <c r="C23" s="1">
        <v>44618</v>
      </c>
      <c r="D23">
        <v>5</v>
      </c>
      <c r="E23">
        <v>85</v>
      </c>
      <c r="F23">
        <f t="shared" si="0"/>
        <v>40</v>
      </c>
      <c r="G23" t="s">
        <v>18</v>
      </c>
    </row>
    <row r="24" spans="1:7" x14ac:dyDescent="0.25">
      <c r="A24">
        <v>1500</v>
      </c>
      <c r="B24" t="s">
        <v>35</v>
      </c>
      <c r="C24" s="1">
        <v>44625</v>
      </c>
      <c r="D24">
        <v>3.8</v>
      </c>
      <c r="E24">
        <v>1000</v>
      </c>
      <c r="F24">
        <f t="shared" si="0"/>
        <v>500</v>
      </c>
      <c r="G24" t="s">
        <v>18</v>
      </c>
    </row>
    <row r="25" spans="1:7" x14ac:dyDescent="0.25">
      <c r="A25">
        <v>50</v>
      </c>
      <c r="B25" t="s">
        <v>36</v>
      </c>
      <c r="C25" s="1">
        <v>44632</v>
      </c>
      <c r="D25">
        <v>81</v>
      </c>
      <c r="E25">
        <v>35</v>
      </c>
      <c r="F25">
        <f t="shared" si="0"/>
        <v>15</v>
      </c>
      <c r="G25" t="s">
        <v>18</v>
      </c>
    </row>
    <row r="26" spans="1:7" x14ac:dyDescent="0.25">
      <c r="A26">
        <v>50</v>
      </c>
      <c r="B26" t="s">
        <v>37</v>
      </c>
      <c r="C26" s="1">
        <v>44632</v>
      </c>
      <c r="D26">
        <v>21</v>
      </c>
      <c r="E26">
        <v>35</v>
      </c>
      <c r="F26">
        <f t="shared" si="0"/>
        <v>15</v>
      </c>
      <c r="G26" t="s">
        <v>18</v>
      </c>
    </row>
    <row r="27" spans="1:7" x14ac:dyDescent="0.25">
      <c r="A27">
        <v>425</v>
      </c>
      <c r="B27" t="s">
        <v>38</v>
      </c>
      <c r="C27" s="1">
        <v>44639</v>
      </c>
      <c r="D27">
        <v>8</v>
      </c>
      <c r="E27">
        <v>300</v>
      </c>
      <c r="F27">
        <f t="shared" si="0"/>
        <v>125</v>
      </c>
      <c r="G27" t="s">
        <v>18</v>
      </c>
    </row>
    <row r="28" spans="1:7" x14ac:dyDescent="0.25">
      <c r="A28">
        <v>425</v>
      </c>
      <c r="B28" t="s">
        <v>39</v>
      </c>
      <c r="C28" s="1">
        <v>44639</v>
      </c>
      <c r="D28">
        <v>2.8</v>
      </c>
      <c r="E28">
        <v>300</v>
      </c>
      <c r="F28">
        <f t="shared" si="0"/>
        <v>125</v>
      </c>
      <c r="G28" t="s">
        <v>18</v>
      </c>
    </row>
    <row r="29" spans="1:7" x14ac:dyDescent="0.25">
      <c r="A29">
        <v>750</v>
      </c>
      <c r="B29" t="s">
        <v>40</v>
      </c>
      <c r="C29" s="1">
        <v>44660</v>
      </c>
      <c r="D29">
        <v>8.5</v>
      </c>
      <c r="E29">
        <v>500</v>
      </c>
      <c r="F29">
        <f t="shared" si="0"/>
        <v>250</v>
      </c>
      <c r="G29" t="s">
        <v>18</v>
      </c>
    </row>
    <row r="30" spans="1:7" x14ac:dyDescent="0.25">
      <c r="A30">
        <v>750</v>
      </c>
      <c r="B30" t="s">
        <v>41</v>
      </c>
      <c r="C30" s="1">
        <v>44660</v>
      </c>
      <c r="D30">
        <v>2.9</v>
      </c>
      <c r="E30">
        <v>500</v>
      </c>
      <c r="F30">
        <f t="shared" si="0"/>
        <v>250</v>
      </c>
      <c r="G30" t="s">
        <v>18</v>
      </c>
    </row>
    <row r="31" spans="1:7" x14ac:dyDescent="0.25">
      <c r="A31">
        <v>450</v>
      </c>
      <c r="B31" t="s">
        <v>44</v>
      </c>
      <c r="C31" s="1">
        <v>44618</v>
      </c>
      <c r="D31">
        <v>16.23</v>
      </c>
      <c r="E31">
        <v>300</v>
      </c>
      <c r="F31">
        <f t="shared" si="0"/>
        <v>150</v>
      </c>
      <c r="G31" t="s">
        <v>18</v>
      </c>
    </row>
    <row r="32" spans="1:7" x14ac:dyDescent="0.25">
      <c r="A32">
        <v>500</v>
      </c>
      <c r="B32" t="s">
        <v>45</v>
      </c>
      <c r="C32" s="1">
        <v>44639</v>
      </c>
      <c r="D32">
        <v>12</v>
      </c>
      <c r="E32">
        <v>340</v>
      </c>
      <c r="F32">
        <f t="shared" si="0"/>
        <v>160</v>
      </c>
      <c r="G32" t="s">
        <v>18</v>
      </c>
    </row>
    <row r="33" spans="1:7" x14ac:dyDescent="0.25">
      <c r="A33">
        <v>2000</v>
      </c>
      <c r="B33" t="s">
        <v>46</v>
      </c>
      <c r="C33" s="1">
        <v>44625</v>
      </c>
      <c r="D33">
        <v>3.5</v>
      </c>
      <c r="E33">
        <v>1350</v>
      </c>
      <c r="F33">
        <f t="shared" si="0"/>
        <v>650</v>
      </c>
      <c r="G33" t="s">
        <v>18</v>
      </c>
    </row>
    <row r="34" spans="1:7" x14ac:dyDescent="0.25">
      <c r="A34">
        <v>375</v>
      </c>
      <c r="B34" t="s">
        <v>47</v>
      </c>
      <c r="C34" s="1">
        <v>44646</v>
      </c>
      <c r="D34">
        <v>15</v>
      </c>
      <c r="E34">
        <v>250</v>
      </c>
      <c r="F34">
        <f t="shared" si="0"/>
        <v>125</v>
      </c>
      <c r="G34" t="s">
        <v>18</v>
      </c>
    </row>
    <row r="35" spans="1:7" x14ac:dyDescent="0.25">
      <c r="A35">
        <v>375</v>
      </c>
      <c r="B35" t="s">
        <v>48</v>
      </c>
      <c r="C35" s="1">
        <v>44646</v>
      </c>
      <c r="D35">
        <v>4.5999999999999996</v>
      </c>
      <c r="E35">
        <v>250</v>
      </c>
      <c r="F35">
        <f t="shared" si="0"/>
        <v>125</v>
      </c>
      <c r="G35" t="s">
        <v>18</v>
      </c>
    </row>
    <row r="36" spans="1:7" x14ac:dyDescent="0.25">
      <c r="A36">
        <v>200</v>
      </c>
      <c r="B36" t="s">
        <v>49</v>
      </c>
      <c r="C36" s="1">
        <v>44597</v>
      </c>
      <c r="D36">
        <v>11</v>
      </c>
      <c r="E36">
        <v>140</v>
      </c>
      <c r="F36">
        <f t="shared" si="0"/>
        <v>60</v>
      </c>
      <c r="G36" t="s">
        <v>22</v>
      </c>
    </row>
    <row r="37" spans="1:7" x14ac:dyDescent="0.25">
      <c r="A37">
        <v>200</v>
      </c>
      <c r="B37" t="s">
        <v>49</v>
      </c>
      <c r="C37" s="1">
        <v>44597</v>
      </c>
      <c r="D37">
        <v>3.5</v>
      </c>
      <c r="E37">
        <v>140</v>
      </c>
      <c r="F37">
        <f t="shared" si="0"/>
        <v>60</v>
      </c>
      <c r="G37" t="s">
        <v>22</v>
      </c>
    </row>
    <row r="38" spans="1:7" x14ac:dyDescent="0.25">
      <c r="A38">
        <v>80</v>
      </c>
      <c r="B38" t="s">
        <v>50</v>
      </c>
      <c r="C38" s="1">
        <v>44611</v>
      </c>
      <c r="D38">
        <v>26</v>
      </c>
      <c r="E38">
        <v>50</v>
      </c>
      <c r="F38">
        <f t="shared" si="0"/>
        <v>30</v>
      </c>
      <c r="G38" t="s">
        <v>18</v>
      </c>
    </row>
    <row r="39" spans="1:7" x14ac:dyDescent="0.25">
      <c r="A39">
        <v>305</v>
      </c>
      <c r="B39" t="s">
        <v>51</v>
      </c>
      <c r="C39" s="1">
        <v>44611</v>
      </c>
      <c r="D39">
        <v>7.5</v>
      </c>
      <c r="E39">
        <v>200</v>
      </c>
      <c r="F39">
        <f t="shared" si="0"/>
        <v>105</v>
      </c>
      <c r="G39" t="s">
        <v>18</v>
      </c>
    </row>
    <row r="40" spans="1:7" x14ac:dyDescent="0.25">
      <c r="A40">
        <v>1500</v>
      </c>
      <c r="B40" t="s">
        <v>52</v>
      </c>
      <c r="C40" s="1">
        <v>44611</v>
      </c>
      <c r="D40">
        <v>2.8</v>
      </c>
      <c r="E40">
        <v>1000</v>
      </c>
      <c r="F40">
        <f t="shared" si="0"/>
        <v>500</v>
      </c>
      <c r="G40" t="s">
        <v>18</v>
      </c>
    </row>
    <row r="41" spans="1:7" x14ac:dyDescent="0.25">
      <c r="A41">
        <v>308</v>
      </c>
      <c r="B41" t="s">
        <v>53</v>
      </c>
      <c r="C41" s="1">
        <v>44595</v>
      </c>
      <c r="D41">
        <v>2.6</v>
      </c>
      <c r="E41">
        <v>150</v>
      </c>
      <c r="F41">
        <f t="shared" si="0"/>
        <v>158</v>
      </c>
      <c r="G41" t="s">
        <v>22</v>
      </c>
    </row>
    <row r="42" spans="1:7" x14ac:dyDescent="0.25">
      <c r="A42">
        <v>750</v>
      </c>
      <c r="B42" t="s">
        <v>54</v>
      </c>
      <c r="C42" s="1">
        <v>44618</v>
      </c>
      <c r="D42">
        <v>4.5999999999999996</v>
      </c>
      <c r="E42">
        <v>500</v>
      </c>
      <c r="F42">
        <f t="shared" si="0"/>
        <v>250</v>
      </c>
      <c r="G42" t="s">
        <v>18</v>
      </c>
    </row>
    <row r="43" spans="1:7" x14ac:dyDescent="0.25">
      <c r="A43">
        <v>116.82</v>
      </c>
      <c r="B43" t="s">
        <v>55</v>
      </c>
      <c r="C43" s="1">
        <v>44618</v>
      </c>
      <c r="D43">
        <v>18</v>
      </c>
      <c r="E43">
        <v>80</v>
      </c>
      <c r="F43">
        <f t="shared" si="0"/>
        <v>36.819999999999993</v>
      </c>
      <c r="G43" t="s">
        <v>18</v>
      </c>
    </row>
    <row r="44" spans="1:7" x14ac:dyDescent="0.25">
      <c r="A44">
        <v>116.82</v>
      </c>
      <c r="B44" t="s">
        <v>56</v>
      </c>
      <c r="C44" s="1">
        <v>44618</v>
      </c>
      <c r="D44">
        <v>5.5</v>
      </c>
      <c r="E44">
        <v>80</v>
      </c>
      <c r="F44">
        <f t="shared" si="0"/>
        <v>36.819999999999993</v>
      </c>
      <c r="G44" t="s">
        <v>18</v>
      </c>
    </row>
    <row r="45" spans="1:7" x14ac:dyDescent="0.25">
      <c r="A45">
        <v>125</v>
      </c>
      <c r="B45" t="s">
        <v>57</v>
      </c>
      <c r="C45" s="1">
        <v>44604</v>
      </c>
      <c r="D45">
        <v>17</v>
      </c>
      <c r="E45">
        <v>85</v>
      </c>
      <c r="F45">
        <f t="shared" si="0"/>
        <v>40</v>
      </c>
      <c r="G45" t="s">
        <v>18</v>
      </c>
    </row>
    <row r="46" spans="1:7" x14ac:dyDescent="0.25">
      <c r="A46">
        <v>125</v>
      </c>
      <c r="B46" t="s">
        <v>58</v>
      </c>
      <c r="C46" s="1">
        <v>44604</v>
      </c>
      <c r="D46">
        <v>5</v>
      </c>
      <c r="E46">
        <v>85</v>
      </c>
      <c r="F46">
        <f t="shared" si="0"/>
        <v>40</v>
      </c>
      <c r="G46" t="s">
        <v>18</v>
      </c>
    </row>
    <row r="47" spans="1:7" x14ac:dyDescent="0.25">
      <c r="A47">
        <v>100</v>
      </c>
      <c r="B47" t="s">
        <v>59</v>
      </c>
      <c r="C47" s="1">
        <v>44625</v>
      </c>
      <c r="D47">
        <v>26</v>
      </c>
      <c r="E47">
        <v>65</v>
      </c>
      <c r="F47">
        <f t="shared" si="0"/>
        <v>35</v>
      </c>
      <c r="G47" t="s">
        <v>18</v>
      </c>
    </row>
    <row r="48" spans="1:7" x14ac:dyDescent="0.25">
      <c r="A48">
        <v>100</v>
      </c>
      <c r="B48" t="s">
        <v>60</v>
      </c>
      <c r="C48" s="1">
        <v>44625</v>
      </c>
      <c r="D48">
        <v>7.5</v>
      </c>
      <c r="E48">
        <v>65</v>
      </c>
      <c r="F48">
        <f t="shared" si="0"/>
        <v>35</v>
      </c>
      <c r="G48" t="s">
        <v>18</v>
      </c>
    </row>
    <row r="49" spans="1:9" x14ac:dyDescent="0.25">
      <c r="A49">
        <v>150</v>
      </c>
      <c r="B49" t="s">
        <v>62</v>
      </c>
      <c r="C49" s="1">
        <v>44611</v>
      </c>
      <c r="D49">
        <v>13</v>
      </c>
      <c r="E49">
        <v>100</v>
      </c>
      <c r="F49">
        <f t="shared" si="0"/>
        <v>50</v>
      </c>
      <c r="G49" t="s">
        <v>18</v>
      </c>
    </row>
    <row r="50" spans="1:9" x14ac:dyDescent="0.25">
      <c r="A50">
        <v>600</v>
      </c>
      <c r="B50" t="s">
        <v>63</v>
      </c>
      <c r="C50" s="1">
        <v>44611</v>
      </c>
      <c r="D50">
        <v>4</v>
      </c>
      <c r="E50">
        <v>400</v>
      </c>
      <c r="F50">
        <f t="shared" si="0"/>
        <v>200</v>
      </c>
      <c r="G50" t="s">
        <v>18</v>
      </c>
    </row>
    <row r="51" spans="1:9" x14ac:dyDescent="0.25">
      <c r="A51">
        <v>150</v>
      </c>
      <c r="B51" t="s">
        <v>64</v>
      </c>
      <c r="C51" s="1">
        <v>44639</v>
      </c>
      <c r="D51">
        <v>26</v>
      </c>
      <c r="E51">
        <v>100</v>
      </c>
      <c r="F51">
        <f t="shared" si="0"/>
        <v>50</v>
      </c>
      <c r="G51" t="s">
        <v>18</v>
      </c>
    </row>
    <row r="52" spans="1:9" x14ac:dyDescent="0.25">
      <c r="A52">
        <v>600</v>
      </c>
      <c r="B52" t="s">
        <v>65</v>
      </c>
      <c r="C52" s="1">
        <v>44639</v>
      </c>
      <c r="D52">
        <v>7.5</v>
      </c>
      <c r="E52">
        <v>400</v>
      </c>
      <c r="F52">
        <f t="shared" si="0"/>
        <v>200</v>
      </c>
      <c r="G52" t="s">
        <v>18</v>
      </c>
    </row>
    <row r="53" spans="1:9" x14ac:dyDescent="0.25">
      <c r="A53">
        <v>150</v>
      </c>
      <c r="B53" t="s">
        <v>66</v>
      </c>
      <c r="C53" s="1">
        <v>44604</v>
      </c>
      <c r="D53">
        <v>26</v>
      </c>
      <c r="E53">
        <v>100</v>
      </c>
      <c r="F53">
        <f t="shared" si="0"/>
        <v>50</v>
      </c>
      <c r="G53" t="s">
        <v>18</v>
      </c>
    </row>
    <row r="54" spans="1:9" x14ac:dyDescent="0.25">
      <c r="A54">
        <v>600</v>
      </c>
      <c r="B54" t="s">
        <v>67</v>
      </c>
      <c r="C54" s="1">
        <v>44604</v>
      </c>
      <c r="D54">
        <v>7.5</v>
      </c>
      <c r="E54">
        <v>400</v>
      </c>
      <c r="F54">
        <f t="shared" si="0"/>
        <v>200</v>
      </c>
      <c r="G54" t="s">
        <v>18</v>
      </c>
    </row>
    <row r="55" spans="1:9" x14ac:dyDescent="0.25">
      <c r="A55">
        <v>200</v>
      </c>
      <c r="B55" t="s">
        <v>68</v>
      </c>
      <c r="C55" s="1">
        <v>44639</v>
      </c>
      <c r="D55">
        <v>26</v>
      </c>
      <c r="E55">
        <v>135</v>
      </c>
      <c r="F55">
        <f t="shared" si="0"/>
        <v>65</v>
      </c>
      <c r="G55" t="s">
        <v>18</v>
      </c>
    </row>
    <row r="56" spans="1:9" x14ac:dyDescent="0.25">
      <c r="A56">
        <v>200</v>
      </c>
      <c r="B56" t="s">
        <v>69</v>
      </c>
      <c r="C56" s="1">
        <v>44639</v>
      </c>
      <c r="D56">
        <v>7.5</v>
      </c>
      <c r="E56">
        <v>135</v>
      </c>
      <c r="F56">
        <f t="shared" si="0"/>
        <v>65</v>
      </c>
      <c r="G56" t="s">
        <v>18</v>
      </c>
    </row>
    <row r="57" spans="1:9" x14ac:dyDescent="0.25">
      <c r="A57">
        <v>225</v>
      </c>
      <c r="B57" t="s">
        <v>70</v>
      </c>
      <c r="C57" s="1">
        <v>44625</v>
      </c>
      <c r="D57">
        <v>19</v>
      </c>
      <c r="E57">
        <v>150</v>
      </c>
      <c r="F57">
        <f t="shared" si="0"/>
        <v>75</v>
      </c>
      <c r="G57" t="s">
        <v>18</v>
      </c>
    </row>
    <row r="58" spans="1:9" x14ac:dyDescent="0.25">
      <c r="A58">
        <v>225</v>
      </c>
      <c r="B58" t="s">
        <v>71</v>
      </c>
      <c r="C58" s="1">
        <v>44625</v>
      </c>
      <c r="D58">
        <v>5.5</v>
      </c>
      <c r="E58">
        <v>150</v>
      </c>
      <c r="F58">
        <f t="shared" si="0"/>
        <v>75</v>
      </c>
      <c r="G58" t="s">
        <v>18</v>
      </c>
    </row>
    <row r="59" spans="1:9" x14ac:dyDescent="0.25">
      <c r="A59">
        <v>450</v>
      </c>
      <c r="B59" t="s">
        <v>72</v>
      </c>
      <c r="C59" s="1">
        <v>44604</v>
      </c>
      <c r="D59">
        <v>4.4000000000000004</v>
      </c>
      <c r="E59">
        <v>300</v>
      </c>
      <c r="F59">
        <f t="shared" si="0"/>
        <v>150</v>
      </c>
      <c r="G59" t="s">
        <v>18</v>
      </c>
    </row>
    <row r="60" spans="1:9" x14ac:dyDescent="0.25">
      <c r="A60">
        <v>375</v>
      </c>
      <c r="B60" t="s">
        <v>73</v>
      </c>
      <c r="C60" s="1">
        <v>44604</v>
      </c>
      <c r="D60">
        <v>11</v>
      </c>
      <c r="E60">
        <v>250</v>
      </c>
      <c r="F60">
        <f t="shared" si="0"/>
        <v>125</v>
      </c>
      <c r="G60" t="s">
        <v>18</v>
      </c>
    </row>
    <row r="61" spans="1:9" x14ac:dyDescent="0.25">
      <c r="A61">
        <v>375</v>
      </c>
      <c r="B61" t="s">
        <v>74</v>
      </c>
      <c r="C61" s="1">
        <v>44604</v>
      </c>
      <c r="D61">
        <v>3.5</v>
      </c>
      <c r="E61">
        <v>250</v>
      </c>
      <c r="F61">
        <f t="shared" si="0"/>
        <v>125</v>
      </c>
      <c r="G61" t="s">
        <v>18</v>
      </c>
    </row>
    <row r="62" spans="1:9" x14ac:dyDescent="0.25">
      <c r="A62">
        <v>375</v>
      </c>
      <c r="B62" t="s">
        <v>75</v>
      </c>
      <c r="C62" s="1">
        <v>44604</v>
      </c>
      <c r="D62">
        <v>9</v>
      </c>
      <c r="E62">
        <v>250</v>
      </c>
      <c r="F62">
        <f t="shared" si="0"/>
        <v>125</v>
      </c>
      <c r="G62" t="s">
        <v>22</v>
      </c>
      <c r="H62">
        <v>-100</v>
      </c>
      <c r="I62">
        <v>-125</v>
      </c>
    </row>
    <row r="63" spans="1:9" x14ac:dyDescent="0.25">
      <c r="A63">
        <v>300</v>
      </c>
      <c r="B63" t="s">
        <v>80</v>
      </c>
      <c r="C63" s="1">
        <v>44604</v>
      </c>
      <c r="D63">
        <v>15</v>
      </c>
      <c r="E63">
        <v>200</v>
      </c>
      <c r="F63">
        <f t="shared" si="0"/>
        <v>100</v>
      </c>
      <c r="G63" t="s">
        <v>18</v>
      </c>
    </row>
    <row r="64" spans="1:9" x14ac:dyDescent="0.25">
      <c r="A64">
        <v>250</v>
      </c>
      <c r="B64" t="s">
        <v>76</v>
      </c>
      <c r="C64" s="1">
        <v>44618</v>
      </c>
      <c r="D64">
        <v>9</v>
      </c>
      <c r="E64">
        <v>160</v>
      </c>
      <c r="F64">
        <f>A64-E64</f>
        <v>90</v>
      </c>
      <c r="G64" t="s">
        <v>18</v>
      </c>
    </row>
    <row r="65" spans="1:8" x14ac:dyDescent="0.25">
      <c r="A65">
        <v>250</v>
      </c>
      <c r="B65" t="s">
        <v>76</v>
      </c>
      <c r="C65" s="1">
        <v>44618</v>
      </c>
      <c r="D65">
        <v>3</v>
      </c>
      <c r="E65">
        <v>160</v>
      </c>
      <c r="F65">
        <f>A65-E65</f>
        <v>90</v>
      </c>
      <c r="G65" t="s">
        <v>18</v>
      </c>
    </row>
    <row r="66" spans="1:8" x14ac:dyDescent="0.25">
      <c r="A66">
        <v>200</v>
      </c>
      <c r="B66" t="s">
        <v>77</v>
      </c>
      <c r="C66" s="1">
        <v>44618</v>
      </c>
      <c r="D66">
        <v>8</v>
      </c>
      <c r="E66">
        <v>90</v>
      </c>
      <c r="F66">
        <f>A66-E66</f>
        <v>110</v>
      </c>
      <c r="G66" t="s">
        <v>18</v>
      </c>
    </row>
    <row r="67" spans="1:8" x14ac:dyDescent="0.25">
      <c r="A67">
        <v>200</v>
      </c>
      <c r="B67" t="s">
        <v>77</v>
      </c>
      <c r="C67" s="1">
        <v>44618</v>
      </c>
      <c r="D67">
        <v>3</v>
      </c>
      <c r="E67">
        <v>90</v>
      </c>
      <c r="F67">
        <f t="shared" ref="F67:F98" si="1">A67-E67</f>
        <v>110</v>
      </c>
      <c r="G67" t="s">
        <v>18</v>
      </c>
    </row>
    <row r="68" spans="1:8" x14ac:dyDescent="0.25">
      <c r="A68">
        <v>375</v>
      </c>
      <c r="B68" t="s">
        <v>78</v>
      </c>
      <c r="C68" s="1">
        <v>44632</v>
      </c>
      <c r="D68">
        <v>26</v>
      </c>
      <c r="E68">
        <v>250</v>
      </c>
      <c r="F68">
        <f t="shared" si="1"/>
        <v>125</v>
      </c>
      <c r="G68" t="s">
        <v>18</v>
      </c>
    </row>
    <row r="69" spans="1:8" x14ac:dyDescent="0.25">
      <c r="A69">
        <v>375</v>
      </c>
      <c r="B69" t="s">
        <v>79</v>
      </c>
      <c r="C69" s="1">
        <v>44632</v>
      </c>
      <c r="D69">
        <v>7.25</v>
      </c>
      <c r="E69">
        <v>250</v>
      </c>
      <c r="F69">
        <f t="shared" si="1"/>
        <v>125</v>
      </c>
      <c r="G69" t="s">
        <v>18</v>
      </c>
    </row>
    <row r="70" spans="1:8" x14ac:dyDescent="0.25">
      <c r="A70">
        <v>375</v>
      </c>
      <c r="B70" t="s">
        <v>75</v>
      </c>
      <c r="C70" s="1">
        <v>44618</v>
      </c>
      <c r="D70">
        <v>26</v>
      </c>
      <c r="E70">
        <v>250</v>
      </c>
      <c r="F70">
        <f t="shared" si="1"/>
        <v>125</v>
      </c>
      <c r="G70" t="s">
        <v>18</v>
      </c>
    </row>
    <row r="71" spans="1:8" x14ac:dyDescent="0.25">
      <c r="A71" s="4">
        <v>375</v>
      </c>
      <c r="B71" s="4" t="s">
        <v>81</v>
      </c>
      <c r="C71" s="5">
        <v>44618</v>
      </c>
      <c r="D71" s="4">
        <v>7.25</v>
      </c>
      <c r="E71" s="4">
        <v>250</v>
      </c>
      <c r="F71" s="4">
        <f t="shared" si="1"/>
        <v>125</v>
      </c>
      <c r="G71" s="4" t="s">
        <v>18</v>
      </c>
    </row>
    <row r="72" spans="1:8" x14ac:dyDescent="0.25">
      <c r="A72">
        <v>49.5</v>
      </c>
      <c r="B72" t="s">
        <v>125</v>
      </c>
      <c r="C72" s="1">
        <v>44632</v>
      </c>
      <c r="D72">
        <v>51</v>
      </c>
      <c r="E72">
        <v>33</v>
      </c>
      <c r="F72">
        <f t="shared" si="1"/>
        <v>16.5</v>
      </c>
      <c r="G72" t="s">
        <v>18</v>
      </c>
      <c r="H72" t="s">
        <v>137</v>
      </c>
    </row>
    <row r="73" spans="1:8" x14ac:dyDescent="0.25">
      <c r="A73">
        <v>49.5</v>
      </c>
      <c r="B73" t="s">
        <v>127</v>
      </c>
      <c r="C73" s="1">
        <v>44632</v>
      </c>
      <c r="D73">
        <v>14</v>
      </c>
      <c r="E73">
        <v>33</v>
      </c>
      <c r="F73">
        <f t="shared" si="1"/>
        <v>16.5</v>
      </c>
      <c r="G73" t="s">
        <v>18</v>
      </c>
      <c r="H73" t="s">
        <v>137</v>
      </c>
    </row>
    <row r="74" spans="1:8" x14ac:dyDescent="0.25">
      <c r="A74">
        <v>83.5</v>
      </c>
      <c r="B74" t="s">
        <v>126</v>
      </c>
      <c r="C74" s="1">
        <v>44611</v>
      </c>
      <c r="D74">
        <v>7</v>
      </c>
      <c r="E74">
        <v>56</v>
      </c>
      <c r="F74">
        <f t="shared" si="1"/>
        <v>27.5</v>
      </c>
      <c r="G74" t="s">
        <v>18</v>
      </c>
      <c r="H74" t="s">
        <v>137</v>
      </c>
    </row>
    <row r="75" spans="1:8" x14ac:dyDescent="0.25">
      <c r="A75">
        <v>83.5</v>
      </c>
      <c r="B75" t="s">
        <v>128</v>
      </c>
      <c r="C75" s="1">
        <v>44611</v>
      </c>
      <c r="D75">
        <v>2.5</v>
      </c>
      <c r="E75">
        <v>56</v>
      </c>
      <c r="F75">
        <f t="shared" si="1"/>
        <v>27.5</v>
      </c>
      <c r="G75" t="s">
        <v>18</v>
      </c>
      <c r="H75" t="s">
        <v>137</v>
      </c>
    </row>
    <row r="76" spans="1:8" x14ac:dyDescent="0.25">
      <c r="A76">
        <v>37.5</v>
      </c>
      <c r="B76" t="s">
        <v>129</v>
      </c>
      <c r="C76" s="1">
        <v>44611</v>
      </c>
      <c r="D76">
        <v>16</v>
      </c>
      <c r="E76">
        <v>25</v>
      </c>
      <c r="F76">
        <f t="shared" si="1"/>
        <v>12.5</v>
      </c>
      <c r="G76" t="s">
        <v>18</v>
      </c>
      <c r="H76" t="s">
        <v>137</v>
      </c>
    </row>
    <row r="77" spans="1:8" x14ac:dyDescent="0.25">
      <c r="A77">
        <v>37.5</v>
      </c>
      <c r="B77" t="s">
        <v>130</v>
      </c>
      <c r="C77" s="1">
        <v>44611</v>
      </c>
      <c r="D77">
        <v>4.5999999999999996</v>
      </c>
      <c r="E77">
        <v>25</v>
      </c>
      <c r="F77">
        <f t="shared" si="1"/>
        <v>12.5</v>
      </c>
      <c r="G77" t="s">
        <v>18</v>
      </c>
      <c r="H77" t="s">
        <v>137</v>
      </c>
    </row>
    <row r="78" spans="1:8" x14ac:dyDescent="0.25">
      <c r="A78">
        <v>500</v>
      </c>
      <c r="B78" t="s">
        <v>23</v>
      </c>
      <c r="C78" s="1">
        <v>44618</v>
      </c>
      <c r="D78">
        <v>4.5</v>
      </c>
      <c r="E78">
        <v>335</v>
      </c>
      <c r="F78">
        <f t="shared" si="1"/>
        <v>165</v>
      </c>
      <c r="G78" t="s">
        <v>18</v>
      </c>
      <c r="H78" t="s">
        <v>137</v>
      </c>
    </row>
    <row r="79" spans="1:8" x14ac:dyDescent="0.25">
      <c r="A79">
        <v>500</v>
      </c>
      <c r="B79" t="s">
        <v>26</v>
      </c>
      <c r="C79" s="1">
        <v>44618</v>
      </c>
      <c r="D79">
        <v>4.5</v>
      </c>
      <c r="E79">
        <v>335</v>
      </c>
      <c r="F79">
        <f t="shared" si="1"/>
        <v>165</v>
      </c>
      <c r="G79" t="s">
        <v>18</v>
      </c>
      <c r="H79" t="s">
        <v>137</v>
      </c>
    </row>
    <row r="80" spans="1:8" x14ac:dyDescent="0.25">
      <c r="A80">
        <v>1000</v>
      </c>
      <c r="B80" t="s">
        <v>131</v>
      </c>
      <c r="C80" s="1">
        <v>44618</v>
      </c>
      <c r="D80">
        <v>1.9</v>
      </c>
      <c r="E80">
        <v>670</v>
      </c>
      <c r="F80">
        <f t="shared" si="1"/>
        <v>330</v>
      </c>
      <c r="G80" t="s">
        <v>18</v>
      </c>
      <c r="H80" t="s">
        <v>137</v>
      </c>
    </row>
    <row r="81" spans="1:8" x14ac:dyDescent="0.25">
      <c r="A81">
        <v>400</v>
      </c>
      <c r="B81" t="s">
        <v>132</v>
      </c>
      <c r="C81" s="1">
        <v>44618</v>
      </c>
      <c r="D81">
        <v>4</v>
      </c>
      <c r="E81">
        <v>270</v>
      </c>
      <c r="F81">
        <f t="shared" si="1"/>
        <v>130</v>
      </c>
      <c r="G81" t="s">
        <v>18</v>
      </c>
      <c r="H81" t="s">
        <v>137</v>
      </c>
    </row>
    <row r="82" spans="1:8" x14ac:dyDescent="0.25">
      <c r="A82">
        <v>450</v>
      </c>
      <c r="B82" t="s">
        <v>132</v>
      </c>
      <c r="C82" s="1">
        <v>44618</v>
      </c>
      <c r="D82">
        <v>17</v>
      </c>
      <c r="E82">
        <v>300</v>
      </c>
      <c r="F82">
        <f t="shared" si="1"/>
        <v>150</v>
      </c>
      <c r="G82" t="s">
        <v>18</v>
      </c>
      <c r="H82" t="s">
        <v>137</v>
      </c>
    </row>
    <row r="83" spans="1:8" x14ac:dyDescent="0.25">
      <c r="A83">
        <v>450</v>
      </c>
      <c r="B83" t="s">
        <v>133</v>
      </c>
      <c r="C83" s="1">
        <v>44618</v>
      </c>
      <c r="D83">
        <v>5</v>
      </c>
      <c r="E83">
        <v>300</v>
      </c>
      <c r="F83">
        <f t="shared" si="1"/>
        <v>150</v>
      </c>
      <c r="G83" t="s">
        <v>18</v>
      </c>
      <c r="H83" t="s">
        <v>137</v>
      </c>
    </row>
    <row r="84" spans="1:8" x14ac:dyDescent="0.25">
      <c r="A84">
        <v>225</v>
      </c>
      <c r="B84" t="s">
        <v>134</v>
      </c>
      <c r="C84" s="1">
        <v>44625</v>
      </c>
      <c r="D84">
        <v>17</v>
      </c>
      <c r="E84">
        <v>150</v>
      </c>
      <c r="F84">
        <f t="shared" si="1"/>
        <v>75</v>
      </c>
      <c r="G84" t="s">
        <v>18</v>
      </c>
      <c r="H84" t="s">
        <v>137</v>
      </c>
    </row>
    <row r="85" spans="1:8" x14ac:dyDescent="0.25">
      <c r="A85" s="6">
        <v>225</v>
      </c>
      <c r="B85" s="6" t="s">
        <v>135</v>
      </c>
      <c r="C85" s="7">
        <v>44625</v>
      </c>
      <c r="D85" s="6">
        <v>5</v>
      </c>
      <c r="E85" s="6">
        <v>150</v>
      </c>
      <c r="F85" s="6">
        <f t="shared" si="1"/>
        <v>75</v>
      </c>
      <c r="G85" s="6" t="s">
        <v>18</v>
      </c>
      <c r="H85" t="s">
        <v>137</v>
      </c>
    </row>
    <row r="86" spans="1:8" x14ac:dyDescent="0.25">
      <c r="A86">
        <v>300</v>
      </c>
      <c r="B86" t="s">
        <v>139</v>
      </c>
      <c r="C86" s="1">
        <v>44639</v>
      </c>
      <c r="D86">
        <v>5</v>
      </c>
      <c r="E86">
        <v>200</v>
      </c>
      <c r="F86">
        <f t="shared" si="1"/>
        <v>100</v>
      </c>
      <c r="G86" t="s">
        <v>18</v>
      </c>
      <c r="H86" t="s">
        <v>137</v>
      </c>
    </row>
    <row r="87" spans="1:8" x14ac:dyDescent="0.25">
      <c r="A87">
        <v>300</v>
      </c>
      <c r="B87" t="s">
        <v>77</v>
      </c>
      <c r="C87" s="1">
        <v>44639</v>
      </c>
      <c r="D87">
        <v>2</v>
      </c>
      <c r="E87">
        <v>200</v>
      </c>
      <c r="F87">
        <f t="shared" si="1"/>
        <v>100</v>
      </c>
      <c r="G87" t="s">
        <v>18</v>
      </c>
      <c r="H87" t="s">
        <v>137</v>
      </c>
    </row>
    <row r="88" spans="1:8" x14ac:dyDescent="0.25">
      <c r="A88">
        <v>200</v>
      </c>
      <c r="B88" t="s">
        <v>140</v>
      </c>
      <c r="C88" s="1">
        <v>44618</v>
      </c>
      <c r="D88">
        <v>6</v>
      </c>
      <c r="E88">
        <v>133</v>
      </c>
      <c r="F88">
        <f t="shared" si="1"/>
        <v>67</v>
      </c>
      <c r="G88" t="s">
        <v>18</v>
      </c>
      <c r="H88" t="s">
        <v>137</v>
      </c>
    </row>
    <row r="89" spans="1:8" x14ac:dyDescent="0.25">
      <c r="A89">
        <v>600</v>
      </c>
      <c r="B89" t="s">
        <v>141</v>
      </c>
      <c r="C89" s="1">
        <v>44618</v>
      </c>
      <c r="D89">
        <v>7</v>
      </c>
      <c r="E89">
        <v>400</v>
      </c>
      <c r="F89">
        <f t="shared" si="1"/>
        <v>200</v>
      </c>
      <c r="G89" t="s">
        <v>22</v>
      </c>
      <c r="H89" t="s">
        <v>137</v>
      </c>
    </row>
    <row r="90" spans="1:8" x14ac:dyDescent="0.25">
      <c r="A90">
        <v>600</v>
      </c>
      <c r="B90" t="s">
        <v>142</v>
      </c>
      <c r="C90" s="1">
        <v>44618</v>
      </c>
      <c r="D90">
        <v>2.5</v>
      </c>
      <c r="E90">
        <v>400</v>
      </c>
      <c r="F90">
        <f t="shared" si="1"/>
        <v>200</v>
      </c>
      <c r="G90" t="s">
        <v>22</v>
      </c>
      <c r="H90" t="s">
        <v>137</v>
      </c>
    </row>
    <row r="91" spans="1:8" x14ac:dyDescent="0.25">
      <c r="A91">
        <v>1000</v>
      </c>
      <c r="B91" t="s">
        <v>144</v>
      </c>
      <c r="C91" s="1">
        <v>44618</v>
      </c>
      <c r="D91">
        <v>4.5</v>
      </c>
      <c r="E91">
        <v>666</v>
      </c>
      <c r="F91">
        <f t="shared" si="1"/>
        <v>334</v>
      </c>
      <c r="G91" t="s">
        <v>18</v>
      </c>
      <c r="H91" t="s">
        <v>137</v>
      </c>
    </row>
    <row r="92" spans="1:8" x14ac:dyDescent="0.25">
      <c r="A92">
        <v>250</v>
      </c>
      <c r="B92" t="s">
        <v>143</v>
      </c>
      <c r="C92" s="1">
        <v>44618</v>
      </c>
      <c r="D92">
        <v>6.5</v>
      </c>
      <c r="E92">
        <v>166</v>
      </c>
      <c r="F92">
        <f t="shared" si="1"/>
        <v>84</v>
      </c>
      <c r="G92" t="s">
        <v>18</v>
      </c>
      <c r="H92" t="s">
        <v>137</v>
      </c>
    </row>
    <row r="93" spans="1:8" x14ac:dyDescent="0.25">
      <c r="A93">
        <v>250</v>
      </c>
      <c r="B93" t="s">
        <v>160</v>
      </c>
      <c r="C93" s="1">
        <v>44618</v>
      </c>
      <c r="D93">
        <v>2.2999999999999998</v>
      </c>
      <c r="E93">
        <v>166</v>
      </c>
      <c r="F93">
        <f t="shared" si="1"/>
        <v>84</v>
      </c>
      <c r="G93" t="s">
        <v>18</v>
      </c>
      <c r="H93" t="s">
        <v>137</v>
      </c>
    </row>
    <row r="94" spans="1:8" x14ac:dyDescent="0.25">
      <c r="A94">
        <v>111</v>
      </c>
      <c r="B94" t="s">
        <v>66</v>
      </c>
      <c r="C94" s="1">
        <v>44632</v>
      </c>
      <c r="D94">
        <v>10</v>
      </c>
      <c r="E94">
        <v>74</v>
      </c>
      <c r="F94">
        <f t="shared" si="1"/>
        <v>37</v>
      </c>
      <c r="G94" t="s">
        <v>18</v>
      </c>
      <c r="H94" t="s">
        <v>137</v>
      </c>
    </row>
    <row r="95" spans="1:8" x14ac:dyDescent="0.25">
      <c r="A95">
        <v>62.5</v>
      </c>
      <c r="B95" t="s">
        <v>145</v>
      </c>
      <c r="C95" s="1">
        <v>44632</v>
      </c>
      <c r="D95">
        <v>17</v>
      </c>
      <c r="E95">
        <v>40</v>
      </c>
      <c r="F95">
        <f t="shared" si="1"/>
        <v>22.5</v>
      </c>
      <c r="G95" t="s">
        <v>18</v>
      </c>
      <c r="H95" t="s">
        <v>137</v>
      </c>
    </row>
    <row r="96" spans="1:8" x14ac:dyDescent="0.25">
      <c r="A96">
        <v>139</v>
      </c>
      <c r="B96" t="s">
        <v>146</v>
      </c>
      <c r="C96" s="1">
        <v>44632</v>
      </c>
      <c r="D96">
        <v>4.5999999999999996</v>
      </c>
      <c r="E96">
        <v>93</v>
      </c>
      <c r="F96">
        <f t="shared" si="1"/>
        <v>46</v>
      </c>
      <c r="G96" t="s">
        <v>18</v>
      </c>
      <c r="H96" t="s">
        <v>137</v>
      </c>
    </row>
    <row r="97" spans="1:8" x14ac:dyDescent="0.25">
      <c r="A97">
        <v>25</v>
      </c>
      <c r="B97" t="s">
        <v>147</v>
      </c>
      <c r="C97" s="1">
        <v>44632</v>
      </c>
      <c r="D97">
        <v>21</v>
      </c>
      <c r="E97">
        <v>16</v>
      </c>
      <c r="F97">
        <f t="shared" si="1"/>
        <v>9</v>
      </c>
      <c r="G97" t="s">
        <v>18</v>
      </c>
      <c r="H97" t="s">
        <v>137</v>
      </c>
    </row>
    <row r="98" spans="1:8" x14ac:dyDescent="0.25">
      <c r="A98">
        <v>100</v>
      </c>
      <c r="B98" t="s">
        <v>148</v>
      </c>
      <c r="C98" s="1">
        <v>44632</v>
      </c>
      <c r="D98">
        <v>6</v>
      </c>
      <c r="E98">
        <v>66</v>
      </c>
      <c r="F98">
        <f t="shared" si="1"/>
        <v>34</v>
      </c>
      <c r="G98" t="s">
        <v>18</v>
      </c>
      <c r="H98" t="s">
        <v>137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115B-7E7B-4786-964B-0B5BFAFEB9FF}">
  <sheetPr codeName="Sheet3"/>
  <dimension ref="F1:M3"/>
  <sheetViews>
    <sheetView workbookViewId="0">
      <selection activeCell="H3" sqref="H3"/>
    </sheetView>
  </sheetViews>
  <sheetFormatPr defaultRowHeight="15" x14ac:dyDescent="0.25"/>
  <cols>
    <col min="6" max="6" width="23.85546875" customWidth="1"/>
    <col min="13" max="13" width="13.85546875" customWidth="1"/>
    <col min="14" max="14" width="16.28515625" customWidth="1"/>
  </cols>
  <sheetData>
    <row r="1" spans="6:13" x14ac:dyDescent="0.25">
      <c r="H1" t="s">
        <v>83</v>
      </c>
      <c r="I1" t="s">
        <v>84</v>
      </c>
      <c r="J1" t="s">
        <v>85</v>
      </c>
      <c r="K1" t="s">
        <v>4</v>
      </c>
      <c r="L1" t="s">
        <v>86</v>
      </c>
      <c r="M1" t="s">
        <v>87</v>
      </c>
    </row>
    <row r="2" spans="6:13" x14ac:dyDescent="0.25">
      <c r="F2" t="s">
        <v>88</v>
      </c>
      <c r="G2">
        <v>7.75</v>
      </c>
      <c r="H2">
        <f>(G2-1)*K2-L2</f>
        <v>725.44491525423746</v>
      </c>
      <c r="I2">
        <f>((1-M2)/(G3-1))*L2-K2</f>
        <v>725.44491525423723</v>
      </c>
      <c r="J2">
        <f>H2-I2</f>
        <v>0</v>
      </c>
      <c r="K2">
        <v>485</v>
      </c>
      <c r="L2">
        <f>(K2*G2)/(1+((1-M2)/(G3-1)))</f>
        <v>2548.3050847457625</v>
      </c>
      <c r="M2">
        <v>0.05</v>
      </c>
    </row>
    <row r="3" spans="6:13" x14ac:dyDescent="0.25">
      <c r="F3" t="s">
        <v>89</v>
      </c>
      <c r="G3">
        <v>3</v>
      </c>
      <c r="L3">
        <f>L2/(G3-1)</f>
        <v>1274.1525423728813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14E4-527C-4ACF-96CD-9799DBAD55A8}">
  <dimension ref="A2:G30"/>
  <sheetViews>
    <sheetView workbookViewId="0">
      <selection activeCell="C14" sqref="C14"/>
    </sheetView>
  </sheetViews>
  <sheetFormatPr defaultRowHeight="15" x14ac:dyDescent="0.25"/>
  <cols>
    <col min="1" max="1" width="29.85546875" customWidth="1"/>
    <col min="2" max="2" width="24.5703125" customWidth="1"/>
    <col min="5" max="5" width="19.85546875" customWidth="1"/>
    <col min="6" max="6" width="13.140625" customWidth="1"/>
  </cols>
  <sheetData>
    <row r="2" spans="1:7" x14ac:dyDescent="0.25">
      <c r="A2" t="s">
        <v>107</v>
      </c>
      <c r="D2" t="s">
        <v>108</v>
      </c>
      <c r="E2" t="s">
        <v>109</v>
      </c>
      <c r="F2" t="s">
        <v>110</v>
      </c>
      <c r="G2" t="s">
        <v>111</v>
      </c>
    </row>
    <row r="3" spans="1:7" x14ac:dyDescent="0.25">
      <c r="A3" t="s">
        <v>23</v>
      </c>
      <c r="B3" s="1">
        <v>44604</v>
      </c>
      <c r="C3">
        <v>4.8</v>
      </c>
      <c r="D3">
        <v>500</v>
      </c>
      <c r="E3" t="s">
        <v>112</v>
      </c>
      <c r="F3">
        <v>350.35</v>
      </c>
      <c r="G3">
        <v>-500</v>
      </c>
    </row>
    <row r="4" spans="1:7" x14ac:dyDescent="0.25">
      <c r="A4" t="s">
        <v>57</v>
      </c>
      <c r="B4" s="1">
        <v>44604</v>
      </c>
      <c r="C4">
        <v>17</v>
      </c>
      <c r="D4">
        <v>85</v>
      </c>
      <c r="E4" t="s">
        <v>112</v>
      </c>
      <c r="F4">
        <v>33.08</v>
      </c>
      <c r="G4">
        <v>-85</v>
      </c>
    </row>
    <row r="5" spans="1:7" x14ac:dyDescent="0.25">
      <c r="A5" t="s">
        <v>58</v>
      </c>
      <c r="B5" s="1">
        <v>44604</v>
      </c>
      <c r="C5">
        <v>5</v>
      </c>
      <c r="D5">
        <v>85</v>
      </c>
      <c r="E5" t="s">
        <v>112</v>
      </c>
      <c r="F5">
        <v>39.1</v>
      </c>
      <c r="G5">
        <v>-85</v>
      </c>
    </row>
    <row r="6" spans="1:7" x14ac:dyDescent="0.25">
      <c r="A6" t="s">
        <v>66</v>
      </c>
      <c r="B6" s="1">
        <v>44604</v>
      </c>
      <c r="C6">
        <v>26</v>
      </c>
      <c r="D6">
        <v>100</v>
      </c>
      <c r="E6" t="s">
        <v>113</v>
      </c>
      <c r="F6">
        <v>106</v>
      </c>
      <c r="G6">
        <v>-100</v>
      </c>
    </row>
    <row r="7" spans="1:7" x14ac:dyDescent="0.25">
      <c r="A7" t="s">
        <v>67</v>
      </c>
      <c r="B7" s="1">
        <v>44604</v>
      </c>
      <c r="C7">
        <v>7.5</v>
      </c>
      <c r="D7">
        <v>400</v>
      </c>
      <c r="E7" t="s">
        <v>113</v>
      </c>
      <c r="F7">
        <v>-1337.8</v>
      </c>
      <c r="G7">
        <f>400*6.5</f>
        <v>2600</v>
      </c>
    </row>
    <row r="8" spans="1:7" x14ac:dyDescent="0.25">
      <c r="A8" t="s">
        <v>114</v>
      </c>
      <c r="D8">
        <v>200</v>
      </c>
      <c r="E8" t="s">
        <v>113</v>
      </c>
      <c r="F8">
        <v>176</v>
      </c>
      <c r="G8">
        <v>-200</v>
      </c>
    </row>
    <row r="9" spans="1:7" x14ac:dyDescent="0.25">
      <c r="A9" t="s">
        <v>26</v>
      </c>
      <c r="D9">
        <v>250</v>
      </c>
      <c r="E9" t="s">
        <v>113</v>
      </c>
      <c r="F9">
        <v>-2014</v>
      </c>
      <c r="G9">
        <f>250*8</f>
        <v>2000</v>
      </c>
    </row>
    <row r="10" spans="1:7" x14ac:dyDescent="0.25">
      <c r="A10" t="s">
        <v>27</v>
      </c>
      <c r="D10">
        <v>250</v>
      </c>
      <c r="E10" t="s">
        <v>113</v>
      </c>
      <c r="F10">
        <v>-421</v>
      </c>
      <c r="G10">
        <f>250*2</f>
        <v>500</v>
      </c>
    </row>
    <row r="11" spans="1:7" x14ac:dyDescent="0.25">
      <c r="A11" t="s">
        <v>66</v>
      </c>
      <c r="D11">
        <v>100</v>
      </c>
      <c r="E11" t="s">
        <v>113</v>
      </c>
      <c r="F11">
        <v>106</v>
      </c>
      <c r="G11">
        <v>-100</v>
      </c>
    </row>
    <row r="12" spans="1:7" x14ac:dyDescent="0.25">
      <c r="A12" t="s">
        <v>67</v>
      </c>
      <c r="D12">
        <v>200</v>
      </c>
      <c r="E12" t="s">
        <v>113</v>
      </c>
      <c r="F12">
        <v>-668.9</v>
      </c>
      <c r="G12">
        <v>1300</v>
      </c>
    </row>
    <row r="13" spans="1:7" x14ac:dyDescent="0.25">
      <c r="A13" t="s">
        <v>57</v>
      </c>
      <c r="B13" s="1">
        <v>44604</v>
      </c>
      <c r="C13">
        <v>15</v>
      </c>
      <c r="D13">
        <v>71.430000000000007</v>
      </c>
      <c r="E13" t="s">
        <v>112</v>
      </c>
      <c r="F13">
        <v>32.9</v>
      </c>
      <c r="G13">
        <v>-71.430000000000007</v>
      </c>
    </row>
    <row r="14" spans="1:7" x14ac:dyDescent="0.25">
      <c r="A14" t="s">
        <v>58</v>
      </c>
      <c r="B14" s="1">
        <v>44604</v>
      </c>
      <c r="C14">
        <v>4.5</v>
      </c>
      <c r="D14">
        <v>100</v>
      </c>
      <c r="E14" t="s">
        <v>112</v>
      </c>
      <c r="F14">
        <v>45.4</v>
      </c>
      <c r="G14">
        <v>-100</v>
      </c>
    </row>
    <row r="16" spans="1:7" x14ac:dyDescent="0.25">
      <c r="F16" t="s">
        <v>115</v>
      </c>
    </row>
    <row r="17" spans="1:6" x14ac:dyDescent="0.25">
      <c r="A17" t="s">
        <v>116</v>
      </c>
      <c r="B17" t="s">
        <v>117</v>
      </c>
      <c r="F17">
        <f>SUM(F3:G14)</f>
        <v>1605.7</v>
      </c>
    </row>
    <row r="18" spans="1:6" x14ac:dyDescent="0.25">
      <c r="A18">
        <v>1830</v>
      </c>
      <c r="B18">
        <v>-3548.17</v>
      </c>
    </row>
    <row r="20" spans="1:6" x14ac:dyDescent="0.25">
      <c r="A20" t="s">
        <v>118</v>
      </c>
    </row>
    <row r="21" spans="1:6" x14ac:dyDescent="0.25">
      <c r="A21">
        <v>1020.7</v>
      </c>
    </row>
    <row r="23" spans="1:6" x14ac:dyDescent="0.25">
      <c r="A23" t="s">
        <v>119</v>
      </c>
    </row>
    <row r="24" spans="1:6" x14ac:dyDescent="0.25">
      <c r="A24">
        <v>2743.6</v>
      </c>
    </row>
    <row r="26" spans="1:6" x14ac:dyDescent="0.25">
      <c r="A26" t="s">
        <v>120</v>
      </c>
    </row>
    <row r="27" spans="1:6" x14ac:dyDescent="0.25">
      <c r="A27">
        <f>A24-A21</f>
        <v>1722.8999999999999</v>
      </c>
    </row>
    <row r="29" spans="1:6" x14ac:dyDescent="0.25">
      <c r="A29" t="s">
        <v>121</v>
      </c>
    </row>
    <row r="30" spans="1:6" x14ac:dyDescent="0.25">
      <c r="A30">
        <f>A27+1171</f>
        <v>2893.8999999999996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E5C4-8C9E-45D3-8D0F-C876CD862742}">
  <dimension ref="A1:G56"/>
  <sheetViews>
    <sheetView tabSelected="1" workbookViewId="0">
      <selection activeCell="J54" sqref="J54"/>
    </sheetView>
  </sheetViews>
  <sheetFormatPr defaultRowHeight="15" x14ac:dyDescent="0.25"/>
  <cols>
    <col min="2" max="2" width="21.140625" customWidth="1"/>
  </cols>
  <sheetData>
    <row r="1" spans="1:7" x14ac:dyDescent="0.25">
      <c r="A1" t="s">
        <v>20</v>
      </c>
      <c r="B1" t="s">
        <v>164</v>
      </c>
      <c r="C1" t="s">
        <v>165</v>
      </c>
      <c r="D1" t="s">
        <v>0</v>
      </c>
      <c r="E1" t="s">
        <v>1</v>
      </c>
      <c r="F1" t="s">
        <v>3</v>
      </c>
      <c r="G1" t="s">
        <v>104</v>
      </c>
    </row>
    <row r="2" spans="1:7" x14ac:dyDescent="0.25">
      <c r="A2">
        <v>200</v>
      </c>
      <c r="B2" t="s">
        <v>140</v>
      </c>
      <c r="C2" s="1">
        <v>44618</v>
      </c>
      <c r="D2">
        <v>6</v>
      </c>
      <c r="E2">
        <v>133</v>
      </c>
      <c r="F2" t="s">
        <v>22</v>
      </c>
      <c r="G2" t="s">
        <v>137</v>
      </c>
    </row>
    <row r="3" spans="1:7" x14ac:dyDescent="0.25">
      <c r="A3">
        <v>375</v>
      </c>
      <c r="B3" t="s">
        <v>154</v>
      </c>
      <c r="C3" s="1">
        <v>44618</v>
      </c>
      <c r="D3">
        <v>7</v>
      </c>
      <c r="E3">
        <v>250</v>
      </c>
      <c r="F3" t="s">
        <v>22</v>
      </c>
      <c r="G3" t="s">
        <v>153</v>
      </c>
    </row>
    <row r="4" spans="1:7" x14ac:dyDescent="0.25">
      <c r="A4">
        <v>375</v>
      </c>
      <c r="B4" t="s">
        <v>161</v>
      </c>
      <c r="C4" s="1">
        <v>44618</v>
      </c>
      <c r="D4">
        <v>2.5</v>
      </c>
      <c r="E4">
        <v>250</v>
      </c>
      <c r="F4" t="s">
        <v>22</v>
      </c>
      <c r="G4" t="s">
        <v>153</v>
      </c>
    </row>
    <row r="5" spans="1:7" x14ac:dyDescent="0.25">
      <c r="A5">
        <v>49.5</v>
      </c>
      <c r="B5" t="s">
        <v>30</v>
      </c>
      <c r="C5" s="1">
        <v>44618</v>
      </c>
      <c r="D5">
        <v>41</v>
      </c>
      <c r="E5">
        <v>34.5</v>
      </c>
      <c r="F5" t="s">
        <v>22</v>
      </c>
    </row>
    <row r="6" spans="1:7" x14ac:dyDescent="0.25">
      <c r="A6">
        <v>500</v>
      </c>
      <c r="B6" t="s">
        <v>143</v>
      </c>
      <c r="C6" s="1">
        <v>44618</v>
      </c>
      <c r="D6">
        <v>6.48</v>
      </c>
      <c r="E6">
        <v>300</v>
      </c>
      <c r="F6" t="s">
        <v>15</v>
      </c>
      <c r="G6" t="s">
        <v>153</v>
      </c>
    </row>
    <row r="7" spans="1:7" x14ac:dyDescent="0.25">
      <c r="A7">
        <v>250</v>
      </c>
      <c r="B7" t="s">
        <v>143</v>
      </c>
      <c r="C7" s="1">
        <v>44618</v>
      </c>
      <c r="D7">
        <v>6.5</v>
      </c>
      <c r="E7">
        <v>166</v>
      </c>
      <c r="F7" t="s">
        <v>15</v>
      </c>
      <c r="G7" t="s">
        <v>137</v>
      </c>
    </row>
    <row r="8" spans="1:7" x14ac:dyDescent="0.25">
      <c r="A8">
        <v>250</v>
      </c>
      <c r="B8" t="s">
        <v>160</v>
      </c>
      <c r="C8" s="1">
        <v>44618</v>
      </c>
      <c r="D8">
        <v>2.2999999999999998</v>
      </c>
      <c r="E8">
        <v>166</v>
      </c>
      <c r="F8" t="s">
        <v>15</v>
      </c>
      <c r="G8" t="s">
        <v>137</v>
      </c>
    </row>
    <row r="9" spans="1:7" x14ac:dyDescent="0.25">
      <c r="A9">
        <v>500</v>
      </c>
      <c r="B9" t="s">
        <v>23</v>
      </c>
      <c r="C9" s="1">
        <v>44618</v>
      </c>
      <c r="D9">
        <v>4.5</v>
      </c>
      <c r="E9">
        <v>335</v>
      </c>
      <c r="F9" t="s">
        <v>22</v>
      </c>
      <c r="G9" t="s">
        <v>137</v>
      </c>
    </row>
    <row r="10" spans="1:7" x14ac:dyDescent="0.25">
      <c r="A10">
        <v>1000</v>
      </c>
      <c r="B10" t="s">
        <v>131</v>
      </c>
      <c r="C10" s="1">
        <v>44618</v>
      </c>
      <c r="D10">
        <v>1.9</v>
      </c>
      <c r="E10">
        <v>670</v>
      </c>
      <c r="F10" t="s">
        <v>22</v>
      </c>
    </row>
    <row r="11" spans="1:7" x14ac:dyDescent="0.25">
      <c r="A11">
        <v>450</v>
      </c>
      <c r="B11" t="s">
        <v>124</v>
      </c>
      <c r="C11" s="1">
        <v>44618</v>
      </c>
      <c r="D11">
        <v>8.5</v>
      </c>
      <c r="E11">
        <v>300</v>
      </c>
      <c r="F11" t="s">
        <v>22</v>
      </c>
    </row>
    <row r="12" spans="1:7" x14ac:dyDescent="0.25">
      <c r="A12">
        <v>300</v>
      </c>
      <c r="B12" t="s">
        <v>124</v>
      </c>
      <c r="C12" s="1">
        <v>44618</v>
      </c>
      <c r="D12">
        <v>7.5</v>
      </c>
      <c r="E12">
        <v>200</v>
      </c>
      <c r="F12" t="s">
        <v>22</v>
      </c>
    </row>
    <row r="13" spans="1:7" x14ac:dyDescent="0.25">
      <c r="A13">
        <v>375</v>
      </c>
      <c r="B13" t="s">
        <v>24</v>
      </c>
      <c r="C13" s="1">
        <v>44618</v>
      </c>
      <c r="D13">
        <v>15</v>
      </c>
      <c r="E13">
        <v>250</v>
      </c>
      <c r="F13" t="s">
        <v>22</v>
      </c>
    </row>
    <row r="14" spans="1:7" x14ac:dyDescent="0.25">
      <c r="A14">
        <v>375</v>
      </c>
      <c r="B14" t="s">
        <v>25</v>
      </c>
      <c r="C14" s="1">
        <v>44618</v>
      </c>
      <c r="D14">
        <v>4.5999999999999996</v>
      </c>
      <c r="E14">
        <v>250</v>
      </c>
      <c r="F14" t="s">
        <v>22</v>
      </c>
    </row>
    <row r="15" spans="1:7" x14ac:dyDescent="0.25">
      <c r="A15">
        <v>1000</v>
      </c>
      <c r="B15" t="s">
        <v>144</v>
      </c>
      <c r="C15" s="1">
        <v>44618</v>
      </c>
      <c r="D15">
        <v>4.5</v>
      </c>
      <c r="E15">
        <v>666</v>
      </c>
      <c r="F15" t="s">
        <v>22</v>
      </c>
      <c r="G15" t="s">
        <v>137</v>
      </c>
    </row>
    <row r="16" spans="1:7" x14ac:dyDescent="0.25">
      <c r="A16">
        <v>622</v>
      </c>
      <c r="B16" t="s">
        <v>156</v>
      </c>
      <c r="C16" s="1">
        <v>44618</v>
      </c>
      <c r="D16">
        <v>2.1</v>
      </c>
      <c r="E16">
        <v>400</v>
      </c>
      <c r="F16" t="s">
        <v>15</v>
      </c>
      <c r="G16" t="s">
        <v>153</v>
      </c>
    </row>
    <row r="17" spans="1:7" x14ac:dyDescent="0.25">
      <c r="A17">
        <v>1000</v>
      </c>
      <c r="B17" t="s">
        <v>156</v>
      </c>
      <c r="C17" s="1">
        <v>44618</v>
      </c>
      <c r="D17">
        <v>1.9</v>
      </c>
      <c r="E17">
        <v>667</v>
      </c>
      <c r="F17" t="s">
        <v>15</v>
      </c>
      <c r="G17" t="s">
        <v>153</v>
      </c>
    </row>
    <row r="18" spans="1:7" x14ac:dyDescent="0.25">
      <c r="A18">
        <v>750</v>
      </c>
      <c r="B18" t="s">
        <v>12</v>
      </c>
      <c r="C18" s="1">
        <v>44618</v>
      </c>
      <c r="D18">
        <v>7</v>
      </c>
      <c r="E18">
        <v>500</v>
      </c>
      <c r="F18" t="s">
        <v>15</v>
      </c>
    </row>
    <row r="19" spans="1:7" x14ac:dyDescent="0.25">
      <c r="A19">
        <v>750</v>
      </c>
      <c r="B19" t="s">
        <v>13</v>
      </c>
      <c r="C19" s="1">
        <v>44618</v>
      </c>
      <c r="D19">
        <v>2.5</v>
      </c>
      <c r="E19">
        <v>500</v>
      </c>
      <c r="F19" t="s">
        <v>15</v>
      </c>
    </row>
    <row r="20" spans="1:7" x14ac:dyDescent="0.25">
      <c r="A20">
        <v>125</v>
      </c>
      <c r="B20" t="s">
        <v>33</v>
      </c>
      <c r="C20" s="1">
        <v>44618</v>
      </c>
      <c r="D20">
        <v>17</v>
      </c>
      <c r="E20">
        <v>85</v>
      </c>
      <c r="F20" t="s">
        <v>22</v>
      </c>
    </row>
    <row r="21" spans="1:7" x14ac:dyDescent="0.25">
      <c r="A21">
        <v>125</v>
      </c>
      <c r="B21" t="s">
        <v>34</v>
      </c>
      <c r="C21" s="1">
        <v>44618</v>
      </c>
      <c r="D21">
        <v>5</v>
      </c>
      <c r="E21">
        <v>85</v>
      </c>
      <c r="F21" t="s">
        <v>22</v>
      </c>
    </row>
    <row r="22" spans="1:7" x14ac:dyDescent="0.25">
      <c r="A22">
        <v>750</v>
      </c>
      <c r="B22" t="s">
        <v>162</v>
      </c>
      <c r="C22" s="1">
        <v>44618</v>
      </c>
      <c r="D22">
        <v>6.5</v>
      </c>
      <c r="E22">
        <v>500</v>
      </c>
      <c r="F22" t="s">
        <v>22</v>
      </c>
    </row>
    <row r="23" spans="1:7" x14ac:dyDescent="0.25">
      <c r="A23">
        <v>450</v>
      </c>
      <c r="B23" t="s">
        <v>44</v>
      </c>
      <c r="C23" s="1">
        <v>44618</v>
      </c>
      <c r="D23">
        <v>16.23</v>
      </c>
      <c r="E23">
        <v>300</v>
      </c>
      <c r="F23" t="s">
        <v>22</v>
      </c>
    </row>
    <row r="24" spans="1:7" x14ac:dyDescent="0.25">
      <c r="A24">
        <v>600</v>
      </c>
      <c r="B24" t="s">
        <v>141</v>
      </c>
      <c r="C24" s="1">
        <v>44618</v>
      </c>
      <c r="D24">
        <v>7</v>
      </c>
      <c r="E24">
        <v>400</v>
      </c>
      <c r="F24" t="s">
        <v>22</v>
      </c>
      <c r="G24" t="s">
        <v>137</v>
      </c>
    </row>
    <row r="25" spans="1:7" x14ac:dyDescent="0.25">
      <c r="A25">
        <v>600</v>
      </c>
      <c r="B25" t="s">
        <v>142</v>
      </c>
      <c r="C25" s="1">
        <v>44618</v>
      </c>
      <c r="D25">
        <v>2.5</v>
      </c>
      <c r="E25">
        <v>400</v>
      </c>
      <c r="F25" t="s">
        <v>22</v>
      </c>
      <c r="G25" t="s">
        <v>137</v>
      </c>
    </row>
    <row r="26" spans="1:7" x14ac:dyDescent="0.25">
      <c r="A26">
        <v>116.82</v>
      </c>
      <c r="B26" t="s">
        <v>55</v>
      </c>
      <c r="C26" s="1">
        <v>44618</v>
      </c>
      <c r="D26">
        <v>18</v>
      </c>
      <c r="E26">
        <v>80</v>
      </c>
      <c r="F26" t="s">
        <v>22</v>
      </c>
    </row>
    <row r="27" spans="1:7" x14ac:dyDescent="0.25">
      <c r="A27">
        <v>116.82</v>
      </c>
      <c r="B27" t="s">
        <v>56</v>
      </c>
      <c r="C27" s="1">
        <v>44618</v>
      </c>
      <c r="D27">
        <v>5.5</v>
      </c>
      <c r="E27">
        <v>80</v>
      </c>
      <c r="F27" t="s">
        <v>22</v>
      </c>
    </row>
    <row r="28" spans="1:7" x14ac:dyDescent="0.25">
      <c r="A28">
        <v>150</v>
      </c>
      <c r="B28" t="s">
        <v>80</v>
      </c>
      <c r="C28" s="1">
        <v>44618</v>
      </c>
      <c r="D28">
        <v>12</v>
      </c>
      <c r="E28">
        <v>100</v>
      </c>
      <c r="F28" t="s">
        <v>22</v>
      </c>
      <c r="G28" t="s">
        <v>152</v>
      </c>
    </row>
    <row r="29" spans="1:7" x14ac:dyDescent="0.25">
      <c r="A29">
        <v>375</v>
      </c>
      <c r="B29" t="s">
        <v>75</v>
      </c>
      <c r="C29" s="1">
        <v>44618</v>
      </c>
      <c r="D29">
        <v>26</v>
      </c>
      <c r="E29">
        <v>250</v>
      </c>
      <c r="F29" t="s">
        <v>22</v>
      </c>
    </row>
    <row r="30" spans="1:7" x14ac:dyDescent="0.25">
      <c r="A30">
        <v>375</v>
      </c>
      <c r="B30" t="s">
        <v>81</v>
      </c>
      <c r="C30" s="1">
        <v>44618</v>
      </c>
      <c r="D30">
        <v>7.25</v>
      </c>
      <c r="E30">
        <v>250</v>
      </c>
      <c r="F30" t="s">
        <v>22</v>
      </c>
    </row>
    <row r="31" spans="1:7" x14ac:dyDescent="0.25">
      <c r="A31">
        <v>450</v>
      </c>
      <c r="B31" t="s">
        <v>132</v>
      </c>
      <c r="C31" s="1">
        <v>44618</v>
      </c>
      <c r="D31">
        <v>17</v>
      </c>
      <c r="E31">
        <v>300</v>
      </c>
      <c r="F31" t="s">
        <v>15</v>
      </c>
      <c r="G31" t="s">
        <v>137</v>
      </c>
    </row>
    <row r="32" spans="1:7" x14ac:dyDescent="0.25">
      <c r="A32">
        <v>400</v>
      </c>
      <c r="B32" t="s">
        <v>133</v>
      </c>
      <c r="C32" s="1">
        <v>44618</v>
      </c>
      <c r="D32">
        <v>4</v>
      </c>
      <c r="E32">
        <v>270</v>
      </c>
      <c r="F32" t="s">
        <v>15</v>
      </c>
      <c r="G32" t="s">
        <v>137</v>
      </c>
    </row>
    <row r="33" spans="1:7" x14ac:dyDescent="0.25">
      <c r="A33">
        <v>450</v>
      </c>
      <c r="B33" t="s">
        <v>133</v>
      </c>
      <c r="C33" s="1">
        <v>44618</v>
      </c>
      <c r="D33">
        <v>5</v>
      </c>
      <c r="E33">
        <v>300</v>
      </c>
      <c r="F33" t="s">
        <v>15</v>
      </c>
      <c r="G33" t="s">
        <v>137</v>
      </c>
    </row>
    <row r="34" spans="1:7" x14ac:dyDescent="0.25">
      <c r="A34">
        <v>450</v>
      </c>
      <c r="B34" t="s">
        <v>133</v>
      </c>
      <c r="C34" s="1">
        <v>44618</v>
      </c>
      <c r="D34">
        <v>4</v>
      </c>
      <c r="E34">
        <v>320</v>
      </c>
      <c r="F34" t="s">
        <v>15</v>
      </c>
      <c r="G34" t="s">
        <v>152</v>
      </c>
    </row>
    <row r="35" spans="1:7" x14ac:dyDescent="0.25">
      <c r="A35">
        <v>50</v>
      </c>
      <c r="B35" t="s">
        <v>31</v>
      </c>
      <c r="C35" s="1">
        <v>44618</v>
      </c>
      <c r="D35">
        <v>81</v>
      </c>
      <c r="E35">
        <v>35</v>
      </c>
      <c r="F35" t="s">
        <v>22</v>
      </c>
    </row>
    <row r="36" spans="1:7" x14ac:dyDescent="0.25">
      <c r="A36">
        <v>50</v>
      </c>
      <c r="B36" t="s">
        <v>32</v>
      </c>
      <c r="C36" s="1">
        <v>44618</v>
      </c>
      <c r="D36">
        <v>21</v>
      </c>
      <c r="E36">
        <v>35</v>
      </c>
      <c r="F36" t="s">
        <v>22</v>
      </c>
    </row>
    <row r="37" spans="1:7" x14ac:dyDescent="0.25">
      <c r="A37">
        <v>250</v>
      </c>
      <c r="B37" t="s">
        <v>166</v>
      </c>
      <c r="C37" s="1">
        <v>44618</v>
      </c>
      <c r="D37">
        <v>9</v>
      </c>
      <c r="E37">
        <v>160</v>
      </c>
      <c r="F37" t="s">
        <v>22</v>
      </c>
    </row>
    <row r="38" spans="1:7" x14ac:dyDescent="0.25">
      <c r="A38">
        <v>200</v>
      </c>
      <c r="B38" t="s">
        <v>166</v>
      </c>
      <c r="C38" s="1">
        <v>44618</v>
      </c>
      <c r="D38">
        <v>8</v>
      </c>
      <c r="E38">
        <v>90</v>
      </c>
      <c r="F38" t="s">
        <v>22</v>
      </c>
    </row>
    <row r="39" spans="1:7" x14ac:dyDescent="0.25">
      <c r="A39">
        <v>250</v>
      </c>
      <c r="B39" t="s">
        <v>167</v>
      </c>
      <c r="C39" s="1">
        <v>44618</v>
      </c>
      <c r="D39">
        <v>3</v>
      </c>
      <c r="E39">
        <v>160</v>
      </c>
      <c r="F39" t="s">
        <v>22</v>
      </c>
    </row>
    <row r="40" spans="1:7" x14ac:dyDescent="0.25">
      <c r="A40">
        <v>200</v>
      </c>
      <c r="B40" t="s">
        <v>167</v>
      </c>
      <c r="C40" s="1">
        <v>44618</v>
      </c>
      <c r="D40">
        <v>3</v>
      </c>
      <c r="E40">
        <v>90</v>
      </c>
      <c r="F40" t="s">
        <v>22</v>
      </c>
    </row>
    <row r="41" spans="1:7" x14ac:dyDescent="0.25">
      <c r="A41">
        <v>225</v>
      </c>
      <c r="B41" t="s">
        <v>26</v>
      </c>
      <c r="C41" s="1">
        <v>44618</v>
      </c>
      <c r="D41">
        <v>15</v>
      </c>
      <c r="E41">
        <v>150</v>
      </c>
      <c r="F41" t="s">
        <v>22</v>
      </c>
    </row>
    <row r="42" spans="1:7" x14ac:dyDescent="0.25">
      <c r="A42">
        <v>500</v>
      </c>
      <c r="B42" t="s">
        <v>26</v>
      </c>
      <c r="C42" s="1">
        <v>44618</v>
      </c>
      <c r="D42">
        <v>4.5</v>
      </c>
      <c r="E42">
        <v>335</v>
      </c>
      <c r="F42" t="s">
        <v>22</v>
      </c>
      <c r="G42" t="s">
        <v>137</v>
      </c>
    </row>
    <row r="43" spans="1:7" x14ac:dyDescent="0.25">
      <c r="A43">
        <v>225</v>
      </c>
      <c r="B43" t="s">
        <v>27</v>
      </c>
      <c r="C43" s="1">
        <v>44618</v>
      </c>
      <c r="D43">
        <v>4.5999999999999996</v>
      </c>
      <c r="E43">
        <v>150</v>
      </c>
      <c r="F43" t="s">
        <v>15</v>
      </c>
    </row>
    <row r="44" spans="1:7" x14ac:dyDescent="0.25">
      <c r="A44">
        <v>1000</v>
      </c>
      <c r="B44" t="s">
        <v>27</v>
      </c>
      <c r="C44" s="1">
        <v>44618</v>
      </c>
      <c r="D44">
        <v>1.75</v>
      </c>
      <c r="E44">
        <v>670</v>
      </c>
      <c r="F44" t="s">
        <v>15</v>
      </c>
      <c r="G44" t="s">
        <v>152</v>
      </c>
    </row>
    <row r="45" spans="1:7" x14ac:dyDescent="0.25">
      <c r="A45">
        <v>750</v>
      </c>
      <c r="B45" t="s">
        <v>54</v>
      </c>
      <c r="C45" s="1">
        <v>44618</v>
      </c>
      <c r="D45">
        <v>4.5999999999999996</v>
      </c>
      <c r="E45">
        <v>500</v>
      </c>
      <c r="F45" t="s">
        <v>22</v>
      </c>
    </row>
    <row r="46" spans="1:7" x14ac:dyDescent="0.25">
      <c r="A46">
        <v>2000</v>
      </c>
      <c r="B46" t="s">
        <v>45</v>
      </c>
      <c r="C46" s="1">
        <v>44618</v>
      </c>
      <c r="D46">
        <v>2.5</v>
      </c>
      <c r="E46">
        <v>2000</v>
      </c>
      <c r="F46" t="s">
        <v>22</v>
      </c>
      <c r="G46" t="s">
        <v>168</v>
      </c>
    </row>
    <row r="47" spans="1:7" x14ac:dyDescent="0.25">
      <c r="A47">
        <v>175</v>
      </c>
      <c r="B47" t="s">
        <v>26</v>
      </c>
      <c r="C47" s="1">
        <v>44618</v>
      </c>
      <c r="D47">
        <v>25</v>
      </c>
      <c r="E47">
        <v>175</v>
      </c>
      <c r="F47" t="s">
        <v>22</v>
      </c>
      <c r="G47" t="s">
        <v>168</v>
      </c>
    </row>
    <row r="48" spans="1:7" x14ac:dyDescent="0.25">
      <c r="A48">
        <v>50</v>
      </c>
      <c r="B48" t="s">
        <v>132</v>
      </c>
      <c r="C48" s="1">
        <v>44618</v>
      </c>
      <c r="D48">
        <v>51</v>
      </c>
      <c r="E48">
        <v>50</v>
      </c>
      <c r="F48" t="s">
        <v>15</v>
      </c>
      <c r="G48" t="s">
        <v>168</v>
      </c>
    </row>
    <row r="49" spans="1:7" x14ac:dyDescent="0.25">
      <c r="A49">
        <v>500</v>
      </c>
      <c r="B49" t="s">
        <v>140</v>
      </c>
      <c r="C49" s="1">
        <v>44618</v>
      </c>
      <c r="D49">
        <v>6.5</v>
      </c>
      <c r="E49">
        <v>500</v>
      </c>
      <c r="F49" t="s">
        <v>22</v>
      </c>
      <c r="G49" t="s">
        <v>168</v>
      </c>
    </row>
    <row r="50" spans="1:7" x14ac:dyDescent="0.25">
      <c r="A50">
        <v>400</v>
      </c>
      <c r="B50" t="s">
        <v>72</v>
      </c>
      <c r="C50" s="1">
        <v>44618</v>
      </c>
      <c r="D50">
        <v>13.68</v>
      </c>
      <c r="E50">
        <v>400</v>
      </c>
      <c r="F50" t="s">
        <v>22</v>
      </c>
      <c r="G50" t="s">
        <v>168</v>
      </c>
    </row>
    <row r="51" spans="1:7" x14ac:dyDescent="0.25">
      <c r="A51">
        <v>200</v>
      </c>
      <c r="B51" t="s">
        <v>54</v>
      </c>
      <c r="C51" s="1">
        <v>44618</v>
      </c>
      <c r="D51">
        <v>6</v>
      </c>
      <c r="E51">
        <v>200</v>
      </c>
      <c r="F51" t="s">
        <v>22</v>
      </c>
      <c r="G51" t="s">
        <v>168</v>
      </c>
    </row>
    <row r="52" spans="1:7" x14ac:dyDescent="0.25">
      <c r="A52">
        <v>150</v>
      </c>
      <c r="B52" t="s">
        <v>26</v>
      </c>
      <c r="C52" s="1">
        <v>44618</v>
      </c>
      <c r="D52">
        <v>18.670000000000002</v>
      </c>
      <c r="E52">
        <v>150</v>
      </c>
      <c r="F52" t="s">
        <v>22</v>
      </c>
      <c r="G52" t="s">
        <v>168</v>
      </c>
    </row>
    <row r="53" spans="1:7" x14ac:dyDescent="0.25">
      <c r="A53">
        <v>50</v>
      </c>
      <c r="B53" t="s">
        <v>27</v>
      </c>
      <c r="C53" s="1">
        <v>44618</v>
      </c>
      <c r="D53">
        <v>7.3</v>
      </c>
      <c r="E53">
        <v>50</v>
      </c>
      <c r="F53" t="s">
        <v>15</v>
      </c>
      <c r="G53" t="s">
        <v>168</v>
      </c>
    </row>
    <row r="54" spans="1:7" x14ac:dyDescent="0.25">
      <c r="A54">
        <v>200</v>
      </c>
      <c r="B54" t="s">
        <v>163</v>
      </c>
      <c r="C54" s="1">
        <v>44618</v>
      </c>
      <c r="D54">
        <v>5</v>
      </c>
      <c r="E54">
        <v>200</v>
      </c>
      <c r="F54" t="s">
        <v>22</v>
      </c>
      <c r="G54" t="s">
        <v>168</v>
      </c>
    </row>
    <row r="55" spans="1:7" x14ac:dyDescent="0.25">
      <c r="A55">
        <v>200</v>
      </c>
      <c r="B55" t="s">
        <v>163</v>
      </c>
      <c r="C55" s="1">
        <v>44618</v>
      </c>
      <c r="D55">
        <v>2</v>
      </c>
      <c r="E55">
        <v>200</v>
      </c>
      <c r="F55" t="s">
        <v>22</v>
      </c>
      <c r="G55" t="s">
        <v>168</v>
      </c>
    </row>
    <row r="56" spans="1:7" x14ac:dyDescent="0.25">
      <c r="A56">
        <v>600</v>
      </c>
      <c r="B56" t="s">
        <v>12</v>
      </c>
      <c r="C56" s="1">
        <v>44618</v>
      </c>
      <c r="D56">
        <v>7.92</v>
      </c>
      <c r="E56">
        <v>600</v>
      </c>
      <c r="F56" t="s">
        <v>15</v>
      </c>
      <c r="G5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Victor Placed</vt:lpstr>
      <vt:lpstr>Bets in date placed order</vt:lpstr>
      <vt:lpstr>Sheet3</vt:lpstr>
      <vt:lpstr>Cf Orr</vt:lpstr>
      <vt:lpstr>Reconcilliation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Sun</dc:creator>
  <cp:lastModifiedBy>Kelvin Sun</cp:lastModifiedBy>
  <dcterms:created xsi:type="dcterms:W3CDTF">2022-01-15T00:20:12Z</dcterms:created>
  <dcterms:modified xsi:type="dcterms:W3CDTF">2022-02-26T14:42:04Z</dcterms:modified>
</cp:coreProperties>
</file>