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BSUIR\Probability Theory and Mathematical Statistics\"/>
    </mc:Choice>
  </mc:AlternateContent>
  <xr:revisionPtr revIDLastSave="0" documentId="13_ncr:1_{BBD13AC2-8345-4953-AC8A-5C7F80908F76}" xr6:coauthVersionLast="47" xr6:coauthVersionMax="47" xr10:uidLastSave="{00000000-0000-0000-0000-000000000000}"/>
  <bookViews>
    <workbookView xWindow="-110" yWindow="-60" windowWidth="19200" windowHeight="1117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6" i="1" l="1"/>
  <c r="F35" i="1"/>
  <c r="H28" i="1"/>
  <c r="I28" i="1" s="1"/>
  <c r="J28" i="1" s="1"/>
  <c r="J34" i="1"/>
  <c r="G34" i="1"/>
  <c r="F34" i="1"/>
  <c r="F28" i="1"/>
  <c r="F30" i="1"/>
  <c r="K18" i="1"/>
  <c r="K20" i="1"/>
  <c r="K22" i="1"/>
  <c r="K24" i="1"/>
  <c r="K26" i="1"/>
  <c r="K16" i="1"/>
  <c r="J18" i="1"/>
  <c r="J20" i="1"/>
  <c r="J22" i="1"/>
  <c r="J24" i="1"/>
  <c r="J26" i="1"/>
  <c r="J16" i="1"/>
  <c r="I18" i="1"/>
  <c r="I20" i="1"/>
  <c r="I22" i="1"/>
  <c r="I24" i="1"/>
  <c r="I26" i="1"/>
  <c r="I16" i="1"/>
  <c r="H18" i="1"/>
  <c r="H20" i="1"/>
  <c r="H22" i="1"/>
  <c r="H24" i="1"/>
  <c r="H26" i="1"/>
  <c r="K28" i="1"/>
  <c r="F36" i="1" s="1"/>
  <c r="G36" i="1" s="1"/>
  <c r="H16" i="1"/>
  <c r="G18" i="1"/>
  <c r="G20" i="1"/>
  <c r="G22" i="1"/>
  <c r="G24" i="1"/>
  <c r="G26" i="1"/>
  <c r="G28" i="1"/>
  <c r="G30" i="1" s="1"/>
  <c r="G16" i="1"/>
  <c r="F18" i="1"/>
  <c r="F20" i="1"/>
  <c r="F22" i="1"/>
  <c r="F24" i="1"/>
  <c r="F26" i="1"/>
  <c r="F16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3" i="1"/>
  <c r="E29" i="1"/>
  <c r="E28" i="1"/>
  <c r="E27" i="1"/>
  <c r="E26" i="1"/>
  <c r="E25" i="1"/>
  <c r="E24" i="1"/>
  <c r="E23" i="1"/>
  <c r="E22" i="1"/>
  <c r="E19" i="1"/>
  <c r="E20" i="1"/>
  <c r="E21" i="1"/>
  <c r="E18" i="1"/>
  <c r="E17" i="1"/>
  <c r="F12" i="1"/>
  <c r="F11" i="1"/>
  <c r="F10" i="1"/>
  <c r="F9" i="1"/>
  <c r="F6" i="1"/>
  <c r="F7" i="1"/>
  <c r="F3" i="1"/>
  <c r="F4" i="1"/>
  <c r="J35" i="1" l="1"/>
  <c r="G35" i="1"/>
</calcChain>
</file>

<file path=xl/sharedStrings.xml><?xml version="1.0" encoding="utf-8"?>
<sst xmlns="http://schemas.openxmlformats.org/spreadsheetml/2006/main" count="30" uniqueCount="27">
  <si>
    <t>Дата</t>
  </si>
  <si>
    <t>Кол-во шагов</t>
  </si>
  <si>
    <t>ДСВ</t>
  </si>
  <si>
    <t>НСВ</t>
  </si>
  <si>
    <t>Кол-во часов сна (ч)</t>
  </si>
  <si>
    <t>MIN</t>
  </si>
  <si>
    <t>MAX</t>
  </si>
  <si>
    <t>N</t>
  </si>
  <si>
    <t>M(x)</t>
  </si>
  <si>
    <t>кол-во инт</t>
  </si>
  <si>
    <t>Шаг</t>
  </si>
  <si>
    <t>интервал</t>
  </si>
  <si>
    <t>ni</t>
  </si>
  <si>
    <t>wi</t>
  </si>
  <si>
    <t>Мi(x)</t>
  </si>
  <si>
    <t>σ гр кв.</t>
  </si>
  <si>
    <t>σ гр кв.*ni</t>
  </si>
  <si>
    <t>(Mi(x)-M(x))^2*ni</t>
  </si>
  <si>
    <t>xi</t>
  </si>
  <si>
    <t>xi^2</t>
  </si>
  <si>
    <t>сумма</t>
  </si>
  <si>
    <t>проверим</t>
  </si>
  <si>
    <t>σ общ кв.</t>
  </si>
  <si>
    <t>σ ср гр кв.</t>
  </si>
  <si>
    <t>σ межгр кв.</t>
  </si>
  <si>
    <t>σ гр + σ мгр</t>
  </si>
  <si>
    <t>коэф. Детерм.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</si>
</sst>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mbria Math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AA8A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0" fontId="0" fillId="2" borderId="0" xfId="0" applyFill="1"/>
    <xf numFmtId="0" fontId="0" fillId="2" borderId="1" xfId="0" applyFill="1" applyBorder="1"/>
    <xf numFmtId="0" fontId="1" fillId="2" borderId="1" xfId="0" applyFont="1" applyFill="1" applyBorder="1" applyAlignment="1">
      <alignment vertical="top"/>
    </xf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774</xdr:colOff>
      <xdr:row>32</xdr:row>
      <xdr:rowOff>4379</xdr:rowOff>
    </xdr:from>
    <xdr:ext cx="1352433" cy="17517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61BE6F2-684E-45FB-BCE3-827E56474A12}"/>
                </a:ext>
              </a:extLst>
            </xdr:cNvPr>
            <xdr:cNvSpPr txBox="1"/>
          </xdr:nvSpPr>
          <xdr:spPr>
            <a:xfrm>
              <a:off x="11341874" y="1687129"/>
              <a:ext cx="1352433" cy="1751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ctr"/>
              <a14:m>
                <m:oMath xmlns:m="http://schemas.openxmlformats.org/officeDocument/2006/math">
                  <m:sSubSup>
                    <m:sSubSupPr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l-GR" sz="1100" i="1">
                          <a:latin typeface="Cambria Math" panose="02040503050406030204" pitchFamily="18" charset="0"/>
                        </a:rPr>
                        <m:t>𝜎</m:t>
                      </m:r>
                    </m:e>
                    <m:sub>
                      <m:r>
                        <a:rPr lang="ru-RU" sz="1100" b="0" i="1">
                          <a:latin typeface="Cambria Math" panose="02040503050406030204" pitchFamily="18" charset="0"/>
                        </a:rPr>
                        <m:t>общ</m:t>
                      </m:r>
                    </m:sub>
                    <m:sup>
                      <m:r>
                        <a:rPr lang="ru-RU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  <m:r>
                    <a:rPr lang="ru-RU" sz="1100" b="0" i="1">
                      <a:latin typeface="Cambria Math" panose="02040503050406030204" pitchFamily="18" charset="0"/>
                    </a:rPr>
                    <m:t>= </m:t>
                  </m:r>
                  <m:sSubSup>
                    <m:sSubSup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l-G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𝜎</m:t>
                      </m:r>
                    </m:e>
                    <m:sub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гр</m:t>
                      </m:r>
                    </m:sub>
                    <m:sup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lang="ru-RU" sz="1100"/>
                <a:t> +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l-G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𝜎</m:t>
                      </m:r>
                    </m:e>
                    <m:sub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межгр</m:t>
                      </m:r>
                    </m:sub>
                    <m:sup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ru-RU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61BE6F2-684E-45FB-BCE3-827E56474A12}"/>
                </a:ext>
              </a:extLst>
            </xdr:cNvPr>
            <xdr:cNvSpPr txBox="1"/>
          </xdr:nvSpPr>
          <xdr:spPr>
            <a:xfrm>
              <a:off x="11341874" y="1687129"/>
              <a:ext cx="1352433" cy="1751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ctr"/>
              <a:r>
                <a:rPr lang="el-GR" sz="1100" i="0">
                  <a:latin typeface="Cambria Math" panose="02040503050406030204" pitchFamily="18" charset="0"/>
                </a:rPr>
                <a:t>𝜎</a:t>
              </a:r>
              <a:r>
                <a:rPr lang="ru-RU" sz="110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общ^2= 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гр^2</a:t>
              </a:r>
              <a:r>
                <a:rPr lang="ru-RU" sz="1100"/>
                <a:t> + 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межгр^2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3"/>
  <sheetViews>
    <sheetView tabSelected="1" zoomScale="64" workbookViewId="0">
      <selection activeCell="H38" sqref="H38"/>
    </sheetView>
  </sheetViews>
  <sheetFormatPr defaultRowHeight="14.5" x14ac:dyDescent="0.35"/>
  <cols>
    <col min="1" max="1" width="9.90625" bestFit="1" customWidth="1"/>
    <col min="2" max="2" width="12.453125" style="3" bestFit="1" customWidth="1"/>
    <col min="3" max="3" width="22.453125" bestFit="1" customWidth="1"/>
    <col min="5" max="5" width="10.26953125" customWidth="1"/>
    <col min="6" max="6" width="11.1796875" customWidth="1"/>
    <col min="7" max="7" width="13.7265625" customWidth="1"/>
    <col min="8" max="8" width="11" customWidth="1"/>
    <col min="9" max="9" width="15" customWidth="1"/>
    <col min="10" max="10" width="11.26953125" customWidth="1"/>
    <col min="11" max="11" width="18.54296875" customWidth="1"/>
    <col min="14" max="14" width="14" customWidth="1"/>
  </cols>
  <sheetData>
    <row r="1" spans="1:14" x14ac:dyDescent="0.35">
      <c r="A1" s="2" t="s">
        <v>3</v>
      </c>
      <c r="B1" s="2"/>
      <c r="C1" t="s">
        <v>2</v>
      </c>
    </row>
    <row r="2" spans="1:14" x14ac:dyDescent="0.35">
      <c r="A2" t="s">
        <v>0</v>
      </c>
      <c r="B2" s="3" t="s">
        <v>1</v>
      </c>
      <c r="C2" t="s">
        <v>4</v>
      </c>
      <c r="M2" s="4" t="s">
        <v>18</v>
      </c>
      <c r="N2" s="4" t="s">
        <v>19</v>
      </c>
    </row>
    <row r="3" spans="1:14" x14ac:dyDescent="0.35">
      <c r="A3" s="1">
        <v>45551</v>
      </c>
      <c r="B3" s="3">
        <v>9493</v>
      </c>
      <c r="C3">
        <v>9</v>
      </c>
      <c r="E3" s="4" t="s">
        <v>5</v>
      </c>
      <c r="F3">
        <f>MIN(B3:B102)</f>
        <v>1102</v>
      </c>
      <c r="M3" s="3">
        <v>1102</v>
      </c>
      <c r="N3" s="3">
        <f>M3*M3</f>
        <v>1214404</v>
      </c>
    </row>
    <row r="4" spans="1:14" x14ac:dyDescent="0.35">
      <c r="A4" s="1">
        <v>45552</v>
      </c>
      <c r="B4" s="3">
        <v>10865</v>
      </c>
      <c r="C4">
        <v>7</v>
      </c>
      <c r="E4" s="4" t="s">
        <v>6</v>
      </c>
      <c r="F4">
        <f>MAX(B3:B102)</f>
        <v>21416</v>
      </c>
      <c r="M4" s="3">
        <v>1223</v>
      </c>
      <c r="N4" s="3">
        <f t="shared" ref="N4:N67" si="0">M4*M4</f>
        <v>1495729</v>
      </c>
    </row>
    <row r="5" spans="1:14" x14ac:dyDescent="0.35">
      <c r="A5" s="1">
        <v>45553</v>
      </c>
      <c r="B5" s="3">
        <v>14025</v>
      </c>
      <c r="C5">
        <v>7</v>
      </c>
      <c r="M5" s="3">
        <v>3859</v>
      </c>
      <c r="N5" s="3">
        <f t="shared" si="0"/>
        <v>14891881</v>
      </c>
    </row>
    <row r="6" spans="1:14" x14ac:dyDescent="0.35">
      <c r="A6" s="1">
        <v>45554</v>
      </c>
      <c r="B6" s="3">
        <v>10577</v>
      </c>
      <c r="C6">
        <v>7</v>
      </c>
      <c r="E6" s="4" t="s">
        <v>5</v>
      </c>
      <c r="F6">
        <f>MIN(C3:C102)</f>
        <v>3</v>
      </c>
      <c r="M6" s="3">
        <v>3927</v>
      </c>
      <c r="N6" s="3">
        <f t="shared" si="0"/>
        <v>15421329</v>
      </c>
    </row>
    <row r="7" spans="1:14" x14ac:dyDescent="0.35">
      <c r="A7" s="1">
        <v>45555</v>
      </c>
      <c r="B7" s="3">
        <v>21416</v>
      </c>
      <c r="C7">
        <v>7</v>
      </c>
      <c r="E7" s="4" t="s">
        <v>6</v>
      </c>
      <c r="F7">
        <f>MAX(C3:C102)</f>
        <v>11</v>
      </c>
      <c r="M7" s="3">
        <v>4413</v>
      </c>
      <c r="N7" s="3">
        <f t="shared" si="0"/>
        <v>19474569</v>
      </c>
    </row>
    <row r="8" spans="1:14" x14ac:dyDescent="0.35">
      <c r="A8" s="1">
        <v>45556</v>
      </c>
      <c r="B8" s="3">
        <v>7459</v>
      </c>
      <c r="C8">
        <v>10</v>
      </c>
      <c r="M8" s="3">
        <v>4463</v>
      </c>
      <c r="N8" s="3">
        <f t="shared" si="0"/>
        <v>19918369</v>
      </c>
    </row>
    <row r="9" spans="1:14" x14ac:dyDescent="0.35">
      <c r="A9" s="1">
        <v>45557</v>
      </c>
      <c r="B9" s="3">
        <v>16166</v>
      </c>
      <c r="C9">
        <v>6</v>
      </c>
      <c r="E9" s="4" t="s">
        <v>7</v>
      </c>
      <c r="F9">
        <f>COUNT(B3:B102)</f>
        <v>88</v>
      </c>
      <c r="M9" s="3">
        <v>5191</v>
      </c>
      <c r="N9" s="3">
        <f t="shared" si="0"/>
        <v>26946481</v>
      </c>
    </row>
    <row r="10" spans="1:14" x14ac:dyDescent="0.35">
      <c r="A10" s="1">
        <v>45558</v>
      </c>
      <c r="B10" s="3">
        <v>9020</v>
      </c>
      <c r="C10">
        <v>9</v>
      </c>
      <c r="E10" s="4" t="s">
        <v>8</v>
      </c>
      <c r="F10">
        <f>AVERAGE(B2:B102)</f>
        <v>10613.568181818182</v>
      </c>
      <c r="M10" s="3">
        <v>5844</v>
      </c>
      <c r="N10" s="3">
        <f t="shared" si="0"/>
        <v>34152336</v>
      </c>
    </row>
    <row r="11" spans="1:14" x14ac:dyDescent="0.35">
      <c r="A11" s="1">
        <v>45559</v>
      </c>
      <c r="B11" s="3">
        <v>8009</v>
      </c>
      <c r="C11">
        <v>7</v>
      </c>
      <c r="E11" s="4" t="s">
        <v>9</v>
      </c>
      <c r="F11">
        <f>1+INT(3.322*LOG10($F$9))</f>
        <v>7</v>
      </c>
      <c r="M11" s="3">
        <v>5881</v>
      </c>
      <c r="N11" s="3">
        <f t="shared" si="0"/>
        <v>34586161</v>
      </c>
    </row>
    <row r="12" spans="1:14" x14ac:dyDescent="0.35">
      <c r="A12" s="1">
        <v>45560</v>
      </c>
      <c r="B12" s="3">
        <v>18659</v>
      </c>
      <c r="C12">
        <v>7</v>
      </c>
      <c r="E12" s="4" t="s">
        <v>10</v>
      </c>
      <c r="F12">
        <f>(F4-F3)/F11</f>
        <v>2902</v>
      </c>
      <c r="M12" s="3">
        <v>5943</v>
      </c>
      <c r="N12" s="3">
        <f t="shared" si="0"/>
        <v>35319249</v>
      </c>
    </row>
    <row r="13" spans="1:14" x14ac:dyDescent="0.35">
      <c r="A13" s="1">
        <v>45561</v>
      </c>
      <c r="B13" s="3">
        <v>7540</v>
      </c>
      <c r="C13">
        <v>5</v>
      </c>
      <c r="M13" s="3">
        <v>6503</v>
      </c>
      <c r="N13" s="3">
        <f t="shared" si="0"/>
        <v>42289009</v>
      </c>
    </row>
    <row r="14" spans="1:14" x14ac:dyDescent="0.35">
      <c r="A14" s="1">
        <v>45562</v>
      </c>
      <c r="B14" s="3">
        <v>11191</v>
      </c>
      <c r="C14">
        <v>5</v>
      </c>
      <c r="M14" s="3">
        <v>6840</v>
      </c>
      <c r="N14" s="3">
        <f t="shared" si="0"/>
        <v>46785600</v>
      </c>
    </row>
    <row r="15" spans="1:14" x14ac:dyDescent="0.35">
      <c r="A15" s="1">
        <v>45563</v>
      </c>
      <c r="B15" s="3">
        <v>15091</v>
      </c>
      <c r="C15">
        <v>10</v>
      </c>
      <c r="E15" s="5" t="s">
        <v>11</v>
      </c>
      <c r="F15" s="5" t="s">
        <v>12</v>
      </c>
      <c r="G15" s="5" t="s">
        <v>13</v>
      </c>
      <c r="H15" s="5" t="s">
        <v>14</v>
      </c>
      <c r="I15" s="5" t="s">
        <v>15</v>
      </c>
      <c r="J15" s="5" t="s">
        <v>16</v>
      </c>
      <c r="K15" s="5" t="s">
        <v>17</v>
      </c>
      <c r="M15" s="3">
        <v>7094</v>
      </c>
      <c r="N15" s="3">
        <f t="shared" si="0"/>
        <v>50324836</v>
      </c>
    </row>
    <row r="16" spans="1:14" x14ac:dyDescent="0.35">
      <c r="A16" s="1">
        <v>45564</v>
      </c>
      <c r="B16" s="3">
        <v>7916</v>
      </c>
      <c r="C16">
        <v>10</v>
      </c>
      <c r="E16">
        <v>1102</v>
      </c>
      <c r="F16">
        <f>COUNTIFS($M$3:$M$102, "&gt;="&amp;E16, $M$3:$M$102, "&lt;"&amp;E17)</f>
        <v>4</v>
      </c>
      <c r="G16">
        <f>F16/$F$9</f>
        <v>4.5454545454545456E-2</v>
      </c>
      <c r="H16">
        <f>SUMIFS($M$3:$M$102,$M$3:$M$102, "&gt;="&amp;E16,$M$3:$M$102, "&lt;"&amp;E17)/F16</f>
        <v>2527.75</v>
      </c>
      <c r="I16">
        <f>SUMIFS($N$3:$N$102,$M$3:$M$102, "&gt;="&amp;E16,$M$3:$M$102, "&lt;"&amp;E17)/F16-POWER(H16,2)</f>
        <v>1866315.6875</v>
      </c>
      <c r="J16">
        <f>F16*I16</f>
        <v>7465262.75</v>
      </c>
      <c r="K16">
        <f>POWER((H16-$F$10),2) * F16</f>
        <v>261521822.67768595</v>
      </c>
      <c r="M16" s="3">
        <v>7176</v>
      </c>
      <c r="N16" s="3">
        <f t="shared" si="0"/>
        <v>51494976</v>
      </c>
    </row>
    <row r="17" spans="1:14" x14ac:dyDescent="0.35">
      <c r="A17" s="1">
        <v>45565</v>
      </c>
      <c r="B17" s="3">
        <v>7465</v>
      </c>
      <c r="C17">
        <v>8</v>
      </c>
      <c r="E17">
        <f>(E16+$F$12)</f>
        <v>4004</v>
      </c>
      <c r="M17" s="3">
        <v>7210</v>
      </c>
      <c r="N17" s="3">
        <f t="shared" si="0"/>
        <v>51984100</v>
      </c>
    </row>
    <row r="18" spans="1:14" x14ac:dyDescent="0.35">
      <c r="A18" s="1">
        <v>45566</v>
      </c>
      <c r="B18" s="3">
        <v>8296</v>
      </c>
      <c r="C18">
        <v>5</v>
      </c>
      <c r="E18">
        <f>E17</f>
        <v>4004</v>
      </c>
      <c r="F18">
        <f t="shared" ref="F17:F29" si="1">COUNTIFS($M$3:$M$102, "&gt;="&amp;E18, $M$3:$M$102, "&lt;"&amp;E19)</f>
        <v>8</v>
      </c>
      <c r="G18">
        <f t="shared" ref="G17:G29" si="2">F18/$F$9</f>
        <v>9.0909090909090912E-2</v>
      </c>
      <c r="H18">
        <f t="shared" ref="H17:H29" si="3">SUMIFS($M$3:$M$102,$M$3:$M$102, "&gt;="&amp;E18,$M$3:$M$102, "&lt;"&amp;E19)/F18</f>
        <v>5634.75</v>
      </c>
      <c r="I18">
        <f t="shared" ref="I17:I27" si="4">SUMIFS($N$3:$N$102,$M$3:$M$102, "&gt;="&amp;E18,$M$3:$M$102, "&lt;"&amp;E19)/F18-POWER(H18,2)</f>
        <v>683564.1875</v>
      </c>
      <c r="J18">
        <f t="shared" ref="J17:J27" si="5">F18*I18</f>
        <v>5468513.5</v>
      </c>
      <c r="K18">
        <f t="shared" ref="K17:K28" si="6">POWER((H18-$F$10),2) * F18</f>
        <v>198309043.90082645</v>
      </c>
      <c r="M18" s="3">
        <v>7382</v>
      </c>
      <c r="N18" s="3">
        <f t="shared" si="0"/>
        <v>54493924</v>
      </c>
    </row>
    <row r="19" spans="1:14" x14ac:dyDescent="0.35">
      <c r="A19" s="1">
        <v>45567</v>
      </c>
      <c r="B19" s="3">
        <v>11716</v>
      </c>
      <c r="C19">
        <v>6</v>
      </c>
      <c r="E19">
        <f>(E18+$F$12)</f>
        <v>6906</v>
      </c>
      <c r="M19" s="3">
        <v>7459</v>
      </c>
      <c r="N19" s="3">
        <f t="shared" si="0"/>
        <v>55636681</v>
      </c>
    </row>
    <row r="20" spans="1:14" x14ac:dyDescent="0.35">
      <c r="A20" s="1">
        <v>45568</v>
      </c>
      <c r="B20" s="3">
        <v>4463</v>
      </c>
      <c r="C20">
        <v>5</v>
      </c>
      <c r="E20">
        <f>E19</f>
        <v>6906</v>
      </c>
      <c r="F20">
        <f t="shared" si="1"/>
        <v>29</v>
      </c>
      <c r="G20">
        <f t="shared" si="2"/>
        <v>0.32954545454545453</v>
      </c>
      <c r="H20">
        <f t="shared" si="3"/>
        <v>8394.7931034482754</v>
      </c>
      <c r="I20">
        <f t="shared" si="4"/>
        <v>684984.0261593461</v>
      </c>
      <c r="J20">
        <f t="shared" si="5"/>
        <v>19864536.758621037</v>
      </c>
      <c r="K20">
        <f t="shared" si="6"/>
        <v>142765922.60346615</v>
      </c>
      <c r="M20" s="3">
        <v>7465</v>
      </c>
      <c r="N20" s="3">
        <f t="shared" si="0"/>
        <v>55726225</v>
      </c>
    </row>
    <row r="21" spans="1:14" x14ac:dyDescent="0.35">
      <c r="A21" s="1">
        <v>45569</v>
      </c>
      <c r="B21" s="3">
        <v>14247</v>
      </c>
      <c r="C21">
        <v>7</v>
      </c>
      <c r="E21">
        <f>(E20+$F$12)</f>
        <v>9808</v>
      </c>
      <c r="M21" s="3">
        <v>7493</v>
      </c>
      <c r="N21" s="3">
        <f t="shared" si="0"/>
        <v>56145049</v>
      </c>
    </row>
    <row r="22" spans="1:14" x14ac:dyDescent="0.35">
      <c r="A22" s="1">
        <v>45570</v>
      </c>
      <c r="B22" s="3">
        <v>13015</v>
      </c>
      <c r="C22">
        <v>4</v>
      </c>
      <c r="E22">
        <f>E21</f>
        <v>9808</v>
      </c>
      <c r="F22">
        <f t="shared" si="1"/>
        <v>21</v>
      </c>
      <c r="G22">
        <f t="shared" si="2"/>
        <v>0.23863636363636365</v>
      </c>
      <c r="H22">
        <f t="shared" si="3"/>
        <v>11006.571428571429</v>
      </c>
      <c r="I22">
        <f t="shared" si="4"/>
        <v>416463.00680269301</v>
      </c>
      <c r="J22">
        <f t="shared" si="5"/>
        <v>8745723.1428565532</v>
      </c>
      <c r="K22">
        <f t="shared" si="6"/>
        <v>3243482.5911304704</v>
      </c>
      <c r="M22" s="3">
        <v>7540</v>
      </c>
      <c r="N22" s="3">
        <f t="shared" si="0"/>
        <v>56851600</v>
      </c>
    </row>
    <row r="23" spans="1:14" x14ac:dyDescent="0.35">
      <c r="A23" s="1">
        <v>45571</v>
      </c>
      <c r="B23" s="3">
        <v>6503</v>
      </c>
      <c r="C23">
        <v>9</v>
      </c>
      <c r="E23">
        <f>(E22+$F$12)</f>
        <v>12710</v>
      </c>
      <c r="M23" s="3">
        <v>7791</v>
      </c>
      <c r="N23" s="3">
        <f t="shared" si="0"/>
        <v>60699681</v>
      </c>
    </row>
    <row r="24" spans="1:14" x14ac:dyDescent="0.35">
      <c r="A24" s="1">
        <v>45572</v>
      </c>
      <c r="B24" s="3">
        <v>15584</v>
      </c>
      <c r="C24">
        <v>6</v>
      </c>
      <c r="E24">
        <f>E23</f>
        <v>12710</v>
      </c>
      <c r="F24">
        <f t="shared" si="1"/>
        <v>16</v>
      </c>
      <c r="G24">
        <f t="shared" si="2"/>
        <v>0.18181818181818182</v>
      </c>
      <c r="H24">
        <f t="shared" si="3"/>
        <v>14094.75</v>
      </c>
      <c r="I24">
        <f t="shared" si="4"/>
        <v>535350.9375</v>
      </c>
      <c r="J24">
        <f t="shared" si="5"/>
        <v>8565615</v>
      </c>
      <c r="K24">
        <f t="shared" si="6"/>
        <v>193898029.61983469</v>
      </c>
      <c r="M24" s="3">
        <v>7838</v>
      </c>
      <c r="N24" s="3">
        <f t="shared" si="0"/>
        <v>61434244</v>
      </c>
    </row>
    <row r="25" spans="1:14" x14ac:dyDescent="0.35">
      <c r="A25" s="1">
        <v>45573</v>
      </c>
      <c r="B25" s="3">
        <v>11776</v>
      </c>
      <c r="C25">
        <v>6</v>
      </c>
      <c r="E25">
        <f>(E24+$F$12)</f>
        <v>15612</v>
      </c>
      <c r="M25" s="3">
        <v>7916</v>
      </c>
      <c r="N25" s="3">
        <f t="shared" si="0"/>
        <v>62663056</v>
      </c>
    </row>
    <row r="26" spans="1:14" x14ac:dyDescent="0.35">
      <c r="A26" s="1">
        <v>45574</v>
      </c>
      <c r="B26" s="3">
        <v>10193</v>
      </c>
      <c r="C26">
        <v>7</v>
      </c>
      <c r="E26">
        <f>E25</f>
        <v>15612</v>
      </c>
      <c r="F26">
        <f t="shared" si="1"/>
        <v>7</v>
      </c>
      <c r="G26">
        <f t="shared" si="2"/>
        <v>7.9545454545454544E-2</v>
      </c>
      <c r="H26">
        <f t="shared" si="3"/>
        <v>16929.857142857141</v>
      </c>
      <c r="I26">
        <f t="shared" si="4"/>
        <v>899336.97959190607</v>
      </c>
      <c r="J26">
        <f t="shared" si="5"/>
        <v>6295358.8571433425</v>
      </c>
      <c r="K26">
        <f t="shared" si="6"/>
        <v>279268543.67539829</v>
      </c>
      <c r="M26" s="3">
        <v>8009</v>
      </c>
      <c r="N26" s="3">
        <f t="shared" si="0"/>
        <v>64144081</v>
      </c>
    </row>
    <row r="27" spans="1:14" x14ac:dyDescent="0.35">
      <c r="A27" s="1">
        <v>45575</v>
      </c>
      <c r="B27" s="3">
        <v>12805</v>
      </c>
      <c r="C27">
        <v>7</v>
      </c>
      <c r="E27">
        <f>(E26+$F$12)</f>
        <v>18514</v>
      </c>
      <c r="M27" s="3">
        <v>8296</v>
      </c>
      <c r="N27" s="3">
        <f t="shared" si="0"/>
        <v>68823616</v>
      </c>
    </row>
    <row r="28" spans="1:14" x14ac:dyDescent="0.35">
      <c r="A28" s="1">
        <v>45576</v>
      </c>
      <c r="B28" s="3">
        <v>14786</v>
      </c>
      <c r="C28">
        <v>7</v>
      </c>
      <c r="E28">
        <f>E27</f>
        <v>18514</v>
      </c>
      <c r="F28">
        <f>COUNTIFS($M$3:$M$102, "&gt;="&amp;E28, $M$3:$M$102, "&lt;="&amp;E29)</f>
        <v>3</v>
      </c>
      <c r="G28">
        <f t="shared" si="2"/>
        <v>3.4090909090909088E-2</v>
      </c>
      <c r="H28">
        <f>SUMIFS($M$3:$M$102,$M$3:$M$102, "&gt;="&amp;E28,$M$3:$M$102, "&lt;="&amp;E29)/F28</f>
        <v>20064.333333333332</v>
      </c>
      <c r="I28">
        <f>SUMIFS($N$3:$N$102,$M$3:$M$102, "&gt;="&amp;E28,$M$3:$M$102, "&lt;="&amp;E29)/F28-POWER(H28,2)</f>
        <v>1268281.5555556417</v>
      </c>
      <c r="J28">
        <f>F28*I28</f>
        <v>3804844.666666925</v>
      </c>
      <c r="K28">
        <f t="shared" si="6"/>
        <v>267950885.84727955</v>
      </c>
      <c r="M28" s="3">
        <v>8302</v>
      </c>
      <c r="N28" s="3">
        <f t="shared" si="0"/>
        <v>68923204</v>
      </c>
    </row>
    <row r="29" spans="1:14" x14ac:dyDescent="0.35">
      <c r="A29" s="1">
        <v>45577</v>
      </c>
      <c r="B29" s="3">
        <v>10464</v>
      </c>
      <c r="C29">
        <v>10</v>
      </c>
      <c r="E29">
        <f>(E28+$F$12)</f>
        <v>21416</v>
      </c>
      <c r="M29" s="3">
        <v>8422</v>
      </c>
      <c r="N29" s="3">
        <f t="shared" si="0"/>
        <v>70930084</v>
      </c>
    </row>
    <row r="30" spans="1:14" x14ac:dyDescent="0.35">
      <c r="A30" s="1">
        <v>45578</v>
      </c>
      <c r="B30" s="3">
        <v>7382</v>
      </c>
      <c r="C30">
        <v>7</v>
      </c>
      <c r="E30" s="4" t="s">
        <v>20</v>
      </c>
      <c r="F30">
        <f>SUM(F16:F29)</f>
        <v>88</v>
      </c>
      <c r="G30">
        <f>SUM(G16:G29)</f>
        <v>1.0000000000000002</v>
      </c>
      <c r="M30" s="3">
        <v>8592</v>
      </c>
      <c r="N30" s="3">
        <f t="shared" si="0"/>
        <v>73822464</v>
      </c>
    </row>
    <row r="31" spans="1:14" x14ac:dyDescent="0.35">
      <c r="A31" s="1">
        <v>45579</v>
      </c>
      <c r="B31" s="3">
        <v>7791</v>
      </c>
      <c r="C31">
        <v>8</v>
      </c>
      <c r="M31" s="3">
        <v>8596</v>
      </c>
      <c r="N31" s="3">
        <f t="shared" si="0"/>
        <v>73891216</v>
      </c>
    </row>
    <row r="32" spans="1:14" x14ac:dyDescent="0.35">
      <c r="A32" s="1">
        <v>45580</v>
      </c>
      <c r="B32" s="3">
        <v>9751</v>
      </c>
      <c r="C32">
        <v>5</v>
      </c>
      <c r="M32" s="3">
        <v>8822</v>
      </c>
      <c r="N32" s="3">
        <f t="shared" si="0"/>
        <v>77827684</v>
      </c>
    </row>
    <row r="33" spans="1:14" x14ac:dyDescent="0.35">
      <c r="A33" s="1">
        <v>45581</v>
      </c>
      <c r="B33" s="3">
        <v>10950</v>
      </c>
      <c r="C33">
        <v>8</v>
      </c>
      <c r="E33" t="s">
        <v>21</v>
      </c>
      <c r="M33" s="3">
        <v>8832</v>
      </c>
      <c r="N33" s="3">
        <f t="shared" si="0"/>
        <v>78004224</v>
      </c>
    </row>
    <row r="34" spans="1:14" ht="14" customHeight="1" x14ac:dyDescent="0.35">
      <c r="A34" s="1">
        <v>45582</v>
      </c>
      <c r="B34" s="3">
        <v>7176</v>
      </c>
      <c r="C34">
        <v>5</v>
      </c>
      <c r="E34" s="6" t="s">
        <v>22</v>
      </c>
      <c r="F34">
        <f>SUMSQ(M3:M102) / $F$9 - F10*F10</f>
        <v>15990540.74535124</v>
      </c>
      <c r="G34">
        <f>SQRT(F34)</f>
        <v>3998.817418356487</v>
      </c>
      <c r="I34" s="7" t="s">
        <v>22</v>
      </c>
      <c r="J34">
        <f>F34</f>
        <v>15990540.74535124</v>
      </c>
      <c r="M34" s="3">
        <v>8903</v>
      </c>
      <c r="N34" s="3">
        <f t="shared" si="0"/>
        <v>79263409</v>
      </c>
    </row>
    <row r="35" spans="1:14" x14ac:dyDescent="0.35">
      <c r="A35" s="1">
        <v>45583</v>
      </c>
      <c r="B35" s="3">
        <v>14133</v>
      </c>
      <c r="C35">
        <v>7</v>
      </c>
      <c r="E35" s="5" t="s">
        <v>23</v>
      </c>
      <c r="F35">
        <f>SUM(J16:J29)/$F$9</f>
        <v>684202.89403736207</v>
      </c>
      <c r="G35">
        <f t="shared" ref="G35:G36" si="7">SQRT(F35)</f>
        <v>827.16557836829872</v>
      </c>
      <c r="I35" s="7" t="s">
        <v>25</v>
      </c>
      <c r="J35">
        <f>F35+F36</f>
        <v>15990540.745351244</v>
      </c>
      <c r="M35" s="3">
        <v>8935</v>
      </c>
      <c r="N35" s="3">
        <f t="shared" si="0"/>
        <v>79834225</v>
      </c>
    </row>
    <row r="36" spans="1:14" x14ac:dyDescent="0.35">
      <c r="A36" s="1">
        <v>45584</v>
      </c>
      <c r="B36" s="3">
        <v>20118</v>
      </c>
      <c r="C36">
        <v>7</v>
      </c>
      <c r="E36" s="5" t="s">
        <v>24</v>
      </c>
      <c r="F36">
        <f>SUM(K16:K29)/$F$9</f>
        <v>15306337.851313882</v>
      </c>
      <c r="G36">
        <f t="shared" si="7"/>
        <v>3912.3315109169725</v>
      </c>
      <c r="I36" s="7" t="s">
        <v>26</v>
      </c>
      <c r="J36">
        <f>F36/F34*100</f>
        <v>95.721202272435534</v>
      </c>
      <c r="M36" s="3">
        <v>9020</v>
      </c>
      <c r="N36" s="3">
        <f t="shared" si="0"/>
        <v>81360400</v>
      </c>
    </row>
    <row r="37" spans="1:14" x14ac:dyDescent="0.35">
      <c r="A37" s="1">
        <v>45585</v>
      </c>
      <c r="B37" s="3">
        <v>14244</v>
      </c>
      <c r="C37">
        <v>11</v>
      </c>
      <c r="M37" s="3">
        <v>9043</v>
      </c>
      <c r="N37" s="3">
        <f t="shared" si="0"/>
        <v>81775849</v>
      </c>
    </row>
    <row r="38" spans="1:14" x14ac:dyDescent="0.35">
      <c r="A38" s="1">
        <v>45586</v>
      </c>
      <c r="B38" s="3">
        <v>14930</v>
      </c>
      <c r="C38">
        <v>7</v>
      </c>
      <c r="M38" s="3">
        <v>9488</v>
      </c>
      <c r="N38" s="3">
        <f t="shared" si="0"/>
        <v>90022144</v>
      </c>
    </row>
    <row r="39" spans="1:14" x14ac:dyDescent="0.35">
      <c r="A39" s="1">
        <v>45587</v>
      </c>
      <c r="B39" s="3">
        <v>5844</v>
      </c>
      <c r="C39">
        <v>7</v>
      </c>
      <c r="M39" s="3">
        <v>9493</v>
      </c>
      <c r="N39" s="3">
        <f t="shared" si="0"/>
        <v>90117049</v>
      </c>
    </row>
    <row r="40" spans="1:14" x14ac:dyDescent="0.35">
      <c r="A40" s="1">
        <v>45588</v>
      </c>
      <c r="B40" s="3">
        <v>17233</v>
      </c>
      <c r="C40">
        <v>7</v>
      </c>
      <c r="M40" s="3">
        <v>9503</v>
      </c>
      <c r="N40" s="3">
        <f t="shared" si="0"/>
        <v>90307009</v>
      </c>
    </row>
    <row r="41" spans="1:14" x14ac:dyDescent="0.35">
      <c r="A41" s="1">
        <v>45589</v>
      </c>
      <c r="B41" s="3">
        <v>7210</v>
      </c>
      <c r="C41">
        <v>6</v>
      </c>
      <c r="M41" s="3">
        <v>9524</v>
      </c>
      <c r="N41" s="3">
        <f t="shared" si="0"/>
        <v>90706576</v>
      </c>
    </row>
    <row r="42" spans="1:14" x14ac:dyDescent="0.35">
      <c r="A42" s="1">
        <v>45590</v>
      </c>
      <c r="B42" s="3">
        <v>13570</v>
      </c>
      <c r="C42">
        <v>6</v>
      </c>
      <c r="M42" s="3">
        <v>9554</v>
      </c>
      <c r="N42" s="3">
        <f t="shared" si="0"/>
        <v>91278916</v>
      </c>
    </row>
    <row r="43" spans="1:14" x14ac:dyDescent="0.35">
      <c r="A43" s="1">
        <v>45591</v>
      </c>
      <c r="B43" s="3">
        <v>12519</v>
      </c>
      <c r="C43">
        <v>3</v>
      </c>
      <c r="M43" s="3">
        <v>9751</v>
      </c>
      <c r="N43" s="3">
        <f t="shared" si="0"/>
        <v>95082001</v>
      </c>
    </row>
    <row r="44" spans="1:14" x14ac:dyDescent="0.35">
      <c r="A44" s="1">
        <v>45592</v>
      </c>
      <c r="B44" s="3">
        <v>7493</v>
      </c>
      <c r="C44">
        <v>10</v>
      </c>
      <c r="M44" s="3">
        <v>10027</v>
      </c>
      <c r="N44" s="3">
        <f t="shared" si="0"/>
        <v>100540729</v>
      </c>
    </row>
    <row r="45" spans="1:14" x14ac:dyDescent="0.35">
      <c r="A45" s="1">
        <v>45593</v>
      </c>
      <c r="B45" s="3">
        <v>10027</v>
      </c>
      <c r="C45">
        <v>8</v>
      </c>
      <c r="M45" s="3">
        <v>10193</v>
      </c>
      <c r="N45" s="3">
        <f t="shared" si="0"/>
        <v>103897249</v>
      </c>
    </row>
    <row r="46" spans="1:14" x14ac:dyDescent="0.35">
      <c r="A46" s="1">
        <v>45594</v>
      </c>
      <c r="B46" s="3">
        <v>7094</v>
      </c>
      <c r="C46">
        <v>6</v>
      </c>
      <c r="M46" s="3">
        <v>10223</v>
      </c>
      <c r="N46" s="3">
        <f t="shared" si="0"/>
        <v>104509729</v>
      </c>
    </row>
    <row r="47" spans="1:14" x14ac:dyDescent="0.35">
      <c r="A47" s="1">
        <v>45595</v>
      </c>
      <c r="B47" s="3">
        <v>14385</v>
      </c>
      <c r="C47">
        <v>6</v>
      </c>
      <c r="M47" s="3">
        <v>10304</v>
      </c>
      <c r="N47" s="3">
        <f t="shared" si="0"/>
        <v>106172416</v>
      </c>
    </row>
    <row r="48" spans="1:14" x14ac:dyDescent="0.35">
      <c r="A48" s="1">
        <v>45596</v>
      </c>
      <c r="B48" s="3">
        <v>3859</v>
      </c>
      <c r="C48">
        <v>7</v>
      </c>
      <c r="M48" s="3">
        <v>10350</v>
      </c>
      <c r="N48" s="3">
        <f t="shared" si="0"/>
        <v>107122500</v>
      </c>
    </row>
    <row r="49" spans="1:14" x14ac:dyDescent="0.35">
      <c r="A49" s="1">
        <v>45597</v>
      </c>
      <c r="B49" s="3">
        <v>11023</v>
      </c>
      <c r="C49">
        <v>7</v>
      </c>
      <c r="M49" s="3">
        <v>10377</v>
      </c>
      <c r="N49" s="3">
        <f t="shared" si="0"/>
        <v>107682129</v>
      </c>
    </row>
    <row r="50" spans="1:14" x14ac:dyDescent="0.35">
      <c r="A50" s="1">
        <v>45598</v>
      </c>
      <c r="B50" s="3">
        <v>5191</v>
      </c>
      <c r="C50">
        <v>10</v>
      </c>
      <c r="M50" s="3">
        <v>10464</v>
      </c>
      <c r="N50" s="3">
        <f t="shared" si="0"/>
        <v>109495296</v>
      </c>
    </row>
    <row r="51" spans="1:14" x14ac:dyDescent="0.35">
      <c r="A51" s="1">
        <v>45599</v>
      </c>
      <c r="B51" s="3">
        <v>10350</v>
      </c>
      <c r="C51">
        <v>10</v>
      </c>
      <c r="M51" s="3">
        <v>10577</v>
      </c>
      <c r="N51" s="3">
        <f t="shared" si="0"/>
        <v>111872929</v>
      </c>
    </row>
    <row r="52" spans="1:14" x14ac:dyDescent="0.35">
      <c r="A52" s="1">
        <v>45600</v>
      </c>
      <c r="B52" s="3">
        <v>17152</v>
      </c>
      <c r="C52">
        <v>6</v>
      </c>
      <c r="M52" s="3">
        <v>10865</v>
      </c>
      <c r="N52" s="3">
        <f t="shared" si="0"/>
        <v>118048225</v>
      </c>
    </row>
    <row r="53" spans="1:14" x14ac:dyDescent="0.35">
      <c r="A53" s="1">
        <v>45601</v>
      </c>
      <c r="B53" s="3">
        <v>11364</v>
      </c>
      <c r="C53">
        <v>6</v>
      </c>
      <c r="M53" s="3">
        <v>10950</v>
      </c>
      <c r="N53" s="3">
        <f t="shared" si="0"/>
        <v>119902500</v>
      </c>
    </row>
    <row r="54" spans="1:14" x14ac:dyDescent="0.35">
      <c r="A54" s="1">
        <v>45602</v>
      </c>
      <c r="B54" s="3">
        <v>11118</v>
      </c>
      <c r="C54">
        <v>7</v>
      </c>
      <c r="M54" s="3">
        <v>11023</v>
      </c>
      <c r="N54" s="3">
        <f t="shared" si="0"/>
        <v>121506529</v>
      </c>
    </row>
    <row r="55" spans="1:14" x14ac:dyDescent="0.35">
      <c r="A55" s="1">
        <v>45603</v>
      </c>
      <c r="B55" s="3">
        <v>9488</v>
      </c>
      <c r="C55">
        <v>9</v>
      </c>
      <c r="M55" s="3">
        <v>11118</v>
      </c>
      <c r="N55" s="3">
        <f t="shared" si="0"/>
        <v>123609924</v>
      </c>
    </row>
    <row r="56" spans="1:14" x14ac:dyDescent="0.35">
      <c r="A56" s="1">
        <v>45604</v>
      </c>
      <c r="B56" s="3">
        <v>18403</v>
      </c>
      <c r="C56">
        <v>7</v>
      </c>
      <c r="M56" s="3">
        <v>11191</v>
      </c>
      <c r="N56" s="3">
        <f t="shared" si="0"/>
        <v>125238481</v>
      </c>
    </row>
    <row r="57" spans="1:14" x14ac:dyDescent="0.35">
      <c r="A57" s="1">
        <v>45605</v>
      </c>
      <c r="B57" s="3">
        <v>9503</v>
      </c>
      <c r="C57">
        <v>11</v>
      </c>
      <c r="M57" s="3">
        <v>11357</v>
      </c>
      <c r="N57" s="3">
        <f t="shared" si="0"/>
        <v>128981449</v>
      </c>
    </row>
    <row r="58" spans="1:14" x14ac:dyDescent="0.35">
      <c r="A58" s="1">
        <v>45606</v>
      </c>
      <c r="B58" s="3">
        <v>5943</v>
      </c>
      <c r="C58">
        <v>9</v>
      </c>
      <c r="M58" s="3">
        <v>11364</v>
      </c>
      <c r="N58" s="3">
        <f t="shared" si="0"/>
        <v>129140496</v>
      </c>
    </row>
    <row r="59" spans="1:14" x14ac:dyDescent="0.35">
      <c r="A59" s="1">
        <v>45607</v>
      </c>
      <c r="B59" s="3">
        <v>11484</v>
      </c>
      <c r="C59">
        <v>9</v>
      </c>
      <c r="M59" s="3">
        <v>11484</v>
      </c>
      <c r="N59" s="3">
        <f t="shared" si="0"/>
        <v>131882256</v>
      </c>
    </row>
    <row r="60" spans="1:14" x14ac:dyDescent="0.35">
      <c r="A60" s="1">
        <v>45608</v>
      </c>
      <c r="B60" s="3">
        <v>7838</v>
      </c>
      <c r="C60">
        <v>6</v>
      </c>
      <c r="M60" s="3">
        <v>11600</v>
      </c>
      <c r="N60" s="3">
        <f t="shared" si="0"/>
        <v>134560000</v>
      </c>
    </row>
    <row r="61" spans="1:14" x14ac:dyDescent="0.35">
      <c r="A61" s="1">
        <v>45609</v>
      </c>
      <c r="B61" s="3">
        <v>13515</v>
      </c>
      <c r="C61">
        <v>6</v>
      </c>
      <c r="M61" s="3">
        <v>11660</v>
      </c>
      <c r="N61" s="3">
        <f t="shared" si="0"/>
        <v>135955600</v>
      </c>
    </row>
    <row r="62" spans="1:14" x14ac:dyDescent="0.35">
      <c r="A62" s="1">
        <v>45610</v>
      </c>
      <c r="B62" s="3">
        <v>8302</v>
      </c>
      <c r="C62">
        <v>7</v>
      </c>
      <c r="M62" s="3">
        <v>11716</v>
      </c>
      <c r="N62" s="3">
        <f t="shared" si="0"/>
        <v>137264656</v>
      </c>
    </row>
    <row r="63" spans="1:14" x14ac:dyDescent="0.35">
      <c r="A63" s="1">
        <v>45611</v>
      </c>
      <c r="B63" s="3">
        <v>11600</v>
      </c>
      <c r="C63">
        <v>5</v>
      </c>
      <c r="M63" s="3">
        <v>11776</v>
      </c>
      <c r="N63" s="3">
        <f t="shared" si="0"/>
        <v>138674176</v>
      </c>
    </row>
    <row r="64" spans="1:14" x14ac:dyDescent="0.35">
      <c r="A64" s="1">
        <v>45612</v>
      </c>
      <c r="B64" s="3">
        <v>1223</v>
      </c>
      <c r="C64">
        <v>9</v>
      </c>
      <c r="M64" s="3">
        <v>12519</v>
      </c>
      <c r="N64" s="3">
        <f t="shared" si="0"/>
        <v>156725361</v>
      </c>
    </row>
    <row r="65" spans="1:14" x14ac:dyDescent="0.35">
      <c r="A65" s="1">
        <v>45613</v>
      </c>
      <c r="B65" s="3">
        <v>17904</v>
      </c>
      <c r="C65">
        <v>7</v>
      </c>
      <c r="M65" s="3">
        <v>12805</v>
      </c>
      <c r="N65" s="3">
        <f t="shared" si="0"/>
        <v>163968025</v>
      </c>
    </row>
    <row r="66" spans="1:14" x14ac:dyDescent="0.35">
      <c r="A66" s="1">
        <v>45614</v>
      </c>
      <c r="B66" s="3">
        <v>13978</v>
      </c>
      <c r="C66">
        <v>9</v>
      </c>
      <c r="M66" s="3">
        <v>13015</v>
      </c>
      <c r="N66" s="3">
        <f t="shared" si="0"/>
        <v>169390225</v>
      </c>
    </row>
    <row r="67" spans="1:14" x14ac:dyDescent="0.35">
      <c r="A67" s="1">
        <v>45615</v>
      </c>
      <c r="B67" s="3">
        <v>6840</v>
      </c>
      <c r="C67">
        <v>7</v>
      </c>
      <c r="M67" s="3">
        <v>13372</v>
      </c>
      <c r="N67" s="3">
        <f t="shared" si="0"/>
        <v>178810384</v>
      </c>
    </row>
    <row r="68" spans="1:14" x14ac:dyDescent="0.35">
      <c r="A68" s="1">
        <v>45616</v>
      </c>
      <c r="B68" s="3">
        <v>8822</v>
      </c>
      <c r="C68">
        <v>8</v>
      </c>
      <c r="M68" s="3">
        <v>13515</v>
      </c>
      <c r="N68" s="3">
        <f t="shared" ref="N68:N90" si="8">M68*M68</f>
        <v>182655225</v>
      </c>
    </row>
    <row r="69" spans="1:14" x14ac:dyDescent="0.35">
      <c r="A69" s="1">
        <v>45617</v>
      </c>
      <c r="B69" s="3">
        <v>13372</v>
      </c>
      <c r="C69">
        <v>7</v>
      </c>
      <c r="M69" s="3">
        <v>13570</v>
      </c>
      <c r="N69" s="3">
        <f t="shared" si="8"/>
        <v>184144900</v>
      </c>
    </row>
    <row r="70" spans="1:14" x14ac:dyDescent="0.35">
      <c r="A70" s="1">
        <v>45618</v>
      </c>
      <c r="B70" s="3">
        <v>15904</v>
      </c>
      <c r="C70">
        <v>6</v>
      </c>
      <c r="M70" s="3">
        <v>13836</v>
      </c>
      <c r="N70" s="3">
        <f t="shared" si="8"/>
        <v>191434896</v>
      </c>
    </row>
    <row r="71" spans="1:14" x14ac:dyDescent="0.35">
      <c r="A71" s="1">
        <v>45619</v>
      </c>
      <c r="B71" s="3">
        <v>8935</v>
      </c>
      <c r="C71">
        <v>10</v>
      </c>
      <c r="M71" s="3">
        <v>13978</v>
      </c>
      <c r="N71" s="3">
        <f t="shared" si="8"/>
        <v>195384484</v>
      </c>
    </row>
    <row r="72" spans="1:14" x14ac:dyDescent="0.35">
      <c r="A72" s="1">
        <v>45620</v>
      </c>
      <c r="B72" s="3">
        <v>10377</v>
      </c>
      <c r="C72">
        <v>9</v>
      </c>
      <c r="M72" s="3">
        <v>14025</v>
      </c>
      <c r="N72" s="3">
        <f t="shared" si="8"/>
        <v>196700625</v>
      </c>
    </row>
    <row r="73" spans="1:14" x14ac:dyDescent="0.35">
      <c r="A73" s="1">
        <v>45621</v>
      </c>
      <c r="B73" s="3">
        <v>8596</v>
      </c>
      <c r="C73">
        <v>9</v>
      </c>
      <c r="M73" s="3">
        <v>14133</v>
      </c>
      <c r="N73" s="3">
        <f t="shared" si="8"/>
        <v>199741689</v>
      </c>
    </row>
    <row r="74" spans="1:14" x14ac:dyDescent="0.35">
      <c r="A74" s="1">
        <v>45622</v>
      </c>
      <c r="B74" s="3">
        <v>1102</v>
      </c>
      <c r="C74">
        <v>8</v>
      </c>
      <c r="M74" s="3">
        <v>14244</v>
      </c>
      <c r="N74" s="3">
        <f t="shared" si="8"/>
        <v>202891536</v>
      </c>
    </row>
    <row r="75" spans="1:14" x14ac:dyDescent="0.35">
      <c r="A75" s="1">
        <v>45623</v>
      </c>
      <c r="B75" s="3">
        <v>9524</v>
      </c>
      <c r="C75">
        <v>6</v>
      </c>
      <c r="M75" s="3">
        <v>14247</v>
      </c>
      <c r="N75" s="3">
        <f t="shared" si="8"/>
        <v>202977009</v>
      </c>
    </row>
    <row r="76" spans="1:14" x14ac:dyDescent="0.35">
      <c r="A76" s="1">
        <v>45624</v>
      </c>
      <c r="B76" s="3">
        <v>10304</v>
      </c>
      <c r="C76">
        <v>7</v>
      </c>
      <c r="M76" s="3">
        <v>14385</v>
      </c>
      <c r="N76" s="3">
        <f t="shared" si="8"/>
        <v>206928225</v>
      </c>
    </row>
    <row r="77" spans="1:14" x14ac:dyDescent="0.35">
      <c r="A77" s="1">
        <v>45625</v>
      </c>
      <c r="B77" s="3">
        <v>8832</v>
      </c>
      <c r="C77">
        <v>8</v>
      </c>
      <c r="M77" s="3">
        <v>14786</v>
      </c>
      <c r="N77" s="3">
        <f t="shared" si="8"/>
        <v>218625796</v>
      </c>
    </row>
    <row r="78" spans="1:14" x14ac:dyDescent="0.35">
      <c r="A78" s="1">
        <v>45626</v>
      </c>
      <c r="B78" s="3">
        <v>9043</v>
      </c>
      <c r="C78">
        <v>9</v>
      </c>
      <c r="M78" s="3">
        <v>14930</v>
      </c>
      <c r="N78" s="3">
        <f t="shared" si="8"/>
        <v>222904900</v>
      </c>
    </row>
    <row r="79" spans="1:14" x14ac:dyDescent="0.35">
      <c r="A79" s="1">
        <v>45627</v>
      </c>
      <c r="B79" s="3">
        <v>8903</v>
      </c>
      <c r="C79">
        <v>9</v>
      </c>
      <c r="M79" s="3">
        <v>15091</v>
      </c>
      <c r="N79" s="3">
        <f t="shared" si="8"/>
        <v>227738281</v>
      </c>
    </row>
    <row r="80" spans="1:14" x14ac:dyDescent="0.35">
      <c r="A80" s="1">
        <v>45628</v>
      </c>
      <c r="B80" s="3">
        <v>5881</v>
      </c>
      <c r="C80">
        <v>6</v>
      </c>
      <c r="M80" s="3">
        <v>15584</v>
      </c>
      <c r="N80" s="3">
        <f t="shared" si="8"/>
        <v>242861056</v>
      </c>
    </row>
    <row r="81" spans="1:14" x14ac:dyDescent="0.35">
      <c r="A81" s="1">
        <v>45629</v>
      </c>
      <c r="B81" s="3">
        <v>3927</v>
      </c>
      <c r="C81">
        <v>6</v>
      </c>
      <c r="M81" s="3">
        <v>15747</v>
      </c>
      <c r="N81" s="3">
        <f t="shared" si="8"/>
        <v>247968009</v>
      </c>
    </row>
    <row r="82" spans="1:14" x14ac:dyDescent="0.35">
      <c r="A82" s="1">
        <v>45630</v>
      </c>
      <c r="B82" s="3">
        <v>11357</v>
      </c>
      <c r="C82">
        <v>5</v>
      </c>
      <c r="M82" s="3">
        <v>15904</v>
      </c>
      <c r="N82" s="3">
        <f t="shared" si="8"/>
        <v>252937216</v>
      </c>
    </row>
    <row r="83" spans="1:14" x14ac:dyDescent="0.35">
      <c r="A83" s="1">
        <v>45631</v>
      </c>
      <c r="B83" s="3">
        <v>10223</v>
      </c>
      <c r="C83">
        <v>7</v>
      </c>
      <c r="M83" s="3">
        <v>16166</v>
      </c>
      <c r="N83" s="3">
        <f t="shared" si="8"/>
        <v>261339556</v>
      </c>
    </row>
    <row r="84" spans="1:14" x14ac:dyDescent="0.35">
      <c r="A84" s="1">
        <v>45632</v>
      </c>
      <c r="B84" s="3">
        <v>8592</v>
      </c>
      <c r="C84">
        <v>8</v>
      </c>
      <c r="M84" s="3">
        <v>17152</v>
      </c>
      <c r="N84" s="3">
        <f t="shared" si="8"/>
        <v>294191104</v>
      </c>
    </row>
    <row r="85" spans="1:14" x14ac:dyDescent="0.35">
      <c r="A85" s="1">
        <v>45633</v>
      </c>
      <c r="B85" s="3">
        <v>4413</v>
      </c>
      <c r="C85">
        <v>10</v>
      </c>
      <c r="M85" s="3">
        <v>17233</v>
      </c>
      <c r="N85" s="3">
        <f t="shared" si="8"/>
        <v>296976289</v>
      </c>
    </row>
    <row r="86" spans="1:14" x14ac:dyDescent="0.35">
      <c r="A86" s="1">
        <v>45634</v>
      </c>
      <c r="B86" s="3">
        <v>11660</v>
      </c>
      <c r="C86">
        <v>8</v>
      </c>
      <c r="M86" s="3">
        <v>17904</v>
      </c>
      <c r="N86" s="3">
        <f t="shared" si="8"/>
        <v>320553216</v>
      </c>
    </row>
    <row r="87" spans="1:14" x14ac:dyDescent="0.35">
      <c r="A87" s="1">
        <v>45635</v>
      </c>
      <c r="B87" s="3">
        <v>13836</v>
      </c>
      <c r="C87">
        <v>5</v>
      </c>
      <c r="M87" s="3">
        <v>18403</v>
      </c>
      <c r="N87" s="3">
        <f t="shared" si="8"/>
        <v>338670409</v>
      </c>
    </row>
    <row r="88" spans="1:14" x14ac:dyDescent="0.35">
      <c r="A88" s="1">
        <v>45636</v>
      </c>
      <c r="B88" s="3">
        <v>8422</v>
      </c>
      <c r="C88">
        <v>6</v>
      </c>
      <c r="M88" s="3">
        <v>18659</v>
      </c>
      <c r="N88" s="3">
        <f t="shared" si="8"/>
        <v>348158281</v>
      </c>
    </row>
    <row r="89" spans="1:14" x14ac:dyDescent="0.35">
      <c r="A89" s="1">
        <v>45637</v>
      </c>
      <c r="B89" s="3">
        <v>15747</v>
      </c>
      <c r="C89">
        <v>7</v>
      </c>
      <c r="M89" s="3">
        <v>20118</v>
      </c>
      <c r="N89" s="3">
        <f t="shared" si="8"/>
        <v>404733924</v>
      </c>
    </row>
    <row r="90" spans="1:14" x14ac:dyDescent="0.35">
      <c r="A90" s="1">
        <v>45638</v>
      </c>
      <c r="B90" s="3">
        <v>9554</v>
      </c>
      <c r="C90">
        <v>8</v>
      </c>
      <c r="M90" s="3">
        <v>21416</v>
      </c>
      <c r="N90" s="3">
        <f t="shared" si="8"/>
        <v>458645056</v>
      </c>
    </row>
    <row r="91" spans="1:14" x14ac:dyDescent="0.35">
      <c r="A91" s="1">
        <v>45639</v>
      </c>
      <c r="M91" s="3"/>
    </row>
    <row r="92" spans="1:14" x14ac:dyDescent="0.35">
      <c r="A92" s="1">
        <v>45640</v>
      </c>
      <c r="M92" s="3"/>
    </row>
    <row r="93" spans="1:14" x14ac:dyDescent="0.35">
      <c r="A93" s="1">
        <v>45641</v>
      </c>
      <c r="M93" s="3"/>
    </row>
    <row r="94" spans="1:14" x14ac:dyDescent="0.35">
      <c r="A94" s="1">
        <v>45642</v>
      </c>
      <c r="M94" s="3"/>
    </row>
    <row r="95" spans="1:14" x14ac:dyDescent="0.35">
      <c r="A95" s="1">
        <v>45643</v>
      </c>
      <c r="M95" s="3"/>
    </row>
    <row r="96" spans="1:14" x14ac:dyDescent="0.35">
      <c r="A96" s="1">
        <v>45644</v>
      </c>
      <c r="M96" s="3"/>
    </row>
    <row r="97" spans="1:13" x14ac:dyDescent="0.35">
      <c r="A97" s="1">
        <v>45645</v>
      </c>
      <c r="M97" s="3"/>
    </row>
    <row r="98" spans="1:13" x14ac:dyDescent="0.35">
      <c r="A98" s="1">
        <v>45646</v>
      </c>
      <c r="M98" s="3"/>
    </row>
    <row r="99" spans="1:13" x14ac:dyDescent="0.35">
      <c r="A99" s="1">
        <v>45647</v>
      </c>
      <c r="M99" s="3"/>
    </row>
    <row r="100" spans="1:13" x14ac:dyDescent="0.35">
      <c r="A100" s="1">
        <v>45648</v>
      </c>
      <c r="M100" s="3"/>
    </row>
    <row r="101" spans="1:13" x14ac:dyDescent="0.35">
      <c r="A101" s="1">
        <v>45649</v>
      </c>
      <c r="M101" s="3"/>
    </row>
    <row r="102" spans="1:13" x14ac:dyDescent="0.35">
      <c r="A102" s="1">
        <v>45650</v>
      </c>
      <c r="M102" s="3"/>
    </row>
    <row r="103" spans="1:13" x14ac:dyDescent="0.35">
      <c r="M103" s="3"/>
    </row>
  </sheetData>
  <sortState xmlns:xlrd2="http://schemas.microsoft.com/office/spreadsheetml/2017/richdata2" ref="M4:N91">
    <sortCondition ref="M4:M91"/>
  </sortState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Бражалович</dc:creator>
  <cp:lastModifiedBy>Саша Бражалович</cp:lastModifiedBy>
  <dcterms:created xsi:type="dcterms:W3CDTF">2015-06-05T18:19:34Z</dcterms:created>
  <dcterms:modified xsi:type="dcterms:W3CDTF">2024-12-12T22:10:53Z</dcterms:modified>
</cp:coreProperties>
</file>