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11"/>
  <workbookPr filterPrivacy="1" codeName="ThisWorkbook"/>
  <xr:revisionPtr revIDLastSave="0" documentId="13_ncr:1_{4E2345B6-A857-204F-8BBF-8A815DAE1544}" xr6:coauthVersionLast="47" xr6:coauthVersionMax="47" xr10:uidLastSave="{00000000-0000-0000-0000-000000000000}"/>
  <bookViews>
    <workbookView xWindow="0" yWindow="760" windowWidth="30240" windowHeight="17900" firstSheet="1" activeTab="9" xr2:uid="{00000000-000D-0000-FFFF-FFFF00000000}"/>
  </bookViews>
  <sheets>
    <sheet name="Project Schedule (v1)" sheetId="19" state="hidden" r:id="rId1"/>
    <sheet name="Risk log" sheetId="24" state="hidden" r:id="rId2"/>
    <sheet name="Project Schedule (wip)" sheetId="22" state="hidden" r:id="rId3"/>
    <sheet name="Working Sheet" sheetId="26" state="hidden" r:id="rId4"/>
    <sheet name="Tracking Admin" sheetId="27" state="hidden" r:id="rId5"/>
    <sheet name="Risk mitigation plan" sheetId="33" state="hidden" r:id="rId6"/>
    <sheet name="Pending items" sheetId="37" state="hidden" r:id="rId7"/>
    <sheet name="Timeline - Schedule" sheetId="38" r:id="rId8"/>
    <sheet name="Showcase Dates" sheetId="45" r:id="rId9"/>
    <sheet name="BTS" sheetId="47" r:id="rId10"/>
    <sheet name="WIP" sheetId="39" state="hidden" r:id="rId11"/>
    <sheet name="Technical criteria align" sheetId="30" state="hidden" r:id="rId12"/>
    <sheet name="Sheet2" sheetId="34" state="hidden" r:id="rId13"/>
    <sheet name="Sheet3" sheetId="35" state="hidden" r:id="rId14"/>
    <sheet name="Sheet1" sheetId="23" state="hidden" r:id="rId15"/>
    <sheet name="Project Schedule (OCBC Env)" sheetId="21" state="hidden" r:id="rId16"/>
    <sheet name="Project Schedule (Internal Env)" sheetId="20" state="hidden" r:id="rId17"/>
    <sheet name="Risk &amp; Assumption log" sheetId="17" state="hidden" r:id="rId18"/>
    <sheet name="Duty Rooster (On-site)" sheetId="16" state="hidden" r:id="rId19"/>
    <sheet name="Team Structure" sheetId="14" state="hidden" r:id="rId20"/>
    <sheet name="Project Schedule (Old draft)" sheetId="11" state="hidden" r:id="rId21"/>
  </sheets>
  <definedNames>
    <definedName name="_xlnm._FilterDatabase" localSheetId="10" hidden="1">WIP!$B$2:$BB$37</definedName>
    <definedName name="Display_Week" localSheetId="16">'Project Schedule (Internal Env)'!$L$4</definedName>
    <definedName name="Display_Week" localSheetId="15">'Project Schedule (OCBC Env)'!$L$4</definedName>
    <definedName name="Display_Week" localSheetId="0">'Project Schedule (v1)'!$M$4</definedName>
    <definedName name="Display_Week" localSheetId="2">'Project Schedule (wip)'!$M$4</definedName>
    <definedName name="Display_Week">'Project Schedule (Old draft)'!$M$4</definedName>
    <definedName name="_xlnm.Print_Titles" localSheetId="16">'Project Schedule (Internal Env)'!$4:$6</definedName>
    <definedName name="_xlnm.Print_Titles" localSheetId="15">'Project Schedule (OCBC Env)'!$4:$6</definedName>
    <definedName name="_xlnm.Print_Titles" localSheetId="20">'Project Schedule (Old draft)'!$4:$6</definedName>
    <definedName name="_xlnm.Print_Titles" localSheetId="0">'Project Schedule (v1)'!$4:$6</definedName>
    <definedName name="_xlnm.Print_Titles" localSheetId="2">'Project Schedule (wip)'!$4:$6</definedName>
    <definedName name="Project_Start" localSheetId="16">'Project Schedule (Internal Env)'!$L$3</definedName>
    <definedName name="Project_Start" localSheetId="15">'Project Schedule (OCBC Env)'!$L$3</definedName>
    <definedName name="Project_Start" localSheetId="0">'Project Schedule (v1)'!$M$3</definedName>
    <definedName name="Project_Start" localSheetId="2">'Project Schedule (wip)'!$M$3</definedName>
    <definedName name="Project_Start">'Project Schedule (Old draft)'!$M$3</definedName>
    <definedName name="task_end" localSheetId="16">'Project Schedule (Internal Env)'!$M1</definedName>
    <definedName name="task_end" localSheetId="15">'Project Schedule (OCBC Env)'!$M1</definedName>
    <definedName name="task_end" localSheetId="20">'Project Schedule (Old draft)'!$N1</definedName>
    <definedName name="task_end" localSheetId="0">'Project Schedule (v1)'!$N1</definedName>
    <definedName name="task_end" localSheetId="2">'Project Schedule (wip)'!$N1</definedName>
    <definedName name="task_progress" localSheetId="16">'Project Schedule (Internal Env)'!$J1</definedName>
    <definedName name="task_progress" localSheetId="15">'Project Schedule (OCBC Env)'!$J1</definedName>
    <definedName name="task_progress" localSheetId="20">'Project Schedule (Old draft)'!$K1</definedName>
    <definedName name="task_progress" localSheetId="0">'Project Schedule (v1)'!$L1</definedName>
    <definedName name="task_progress" localSheetId="2">'Project Schedule (wip)'!$K1</definedName>
    <definedName name="task_start" localSheetId="16">'Project Schedule (Internal Env)'!$L1</definedName>
    <definedName name="task_start" localSheetId="15">'Project Schedule (OCBC Env)'!$L1</definedName>
    <definedName name="task_start" localSheetId="20">'Project Schedule (Old draft)'!$M1</definedName>
    <definedName name="task_start" localSheetId="0">'Project Schedule (v1)'!$M1</definedName>
    <definedName name="task_start" localSheetId="2">'Project Schedule (wip)'!$M1</definedName>
    <definedName name="today" localSheetId="16">TODAY()</definedName>
    <definedName name="today" localSheetId="15">TODAY()</definedName>
    <definedName name="today" localSheetId="20">TODAY()</definedName>
    <definedName name="today" localSheetId="0">TODAY()</definedName>
    <definedName name="today" localSheetId="2">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D2" i="39" l="1"/>
  <c r="AE2" i="39" s="1"/>
  <c r="AF2" i="39" s="1"/>
  <c r="AG2" i="39" s="1"/>
  <c r="AJ2" i="39" s="1"/>
  <c r="AK2" i="39" s="1"/>
  <c r="AL2" i="39" s="1"/>
  <c r="AM2" i="39" s="1"/>
  <c r="AN2" i="39" s="1"/>
  <c r="AQ2" i="39" s="1"/>
  <c r="AR2" i="39" s="1"/>
  <c r="AS2" i="39" s="1"/>
  <c r="AT2" i="39" s="1"/>
  <c r="AU2" i="39" s="1"/>
  <c r="AV2" i="39" s="1"/>
  <c r="AW2" i="39" s="1"/>
  <c r="AX2" i="39" s="1"/>
  <c r="AY2" i="39" s="1"/>
  <c r="AZ2" i="39" s="1"/>
  <c r="BA2" i="39" s="1"/>
  <c r="BB2" i="39" s="1"/>
  <c r="BC2" i="39" s="1"/>
  <c r="BD2" i="39" s="1"/>
  <c r="BE2" i="39" s="1"/>
  <c r="BF2" i="39" s="1"/>
  <c r="BG2" i="39" s="1"/>
  <c r="BH2" i="39" s="1"/>
  <c r="BI2" i="39" s="1"/>
  <c r="M63" i="22" l="1"/>
  <c r="N55" i="22"/>
  <c r="M48" i="22"/>
  <c r="N48" i="22" s="1"/>
  <c r="M2" i="22"/>
  <c r="M58" i="22"/>
  <c r="M57" i="22"/>
  <c r="N57" i="22" s="1"/>
  <c r="M54" i="22"/>
  <c r="N54" i="22" s="1"/>
  <c r="N52" i="22"/>
  <c r="N50" i="22"/>
  <c r="M49" i="22"/>
  <c r="N49" i="22" s="1"/>
  <c r="M47" i="22"/>
  <c r="M45" i="22"/>
  <c r="N45" i="22" s="1"/>
  <c r="M44" i="22"/>
  <c r="N44" i="22" s="1"/>
  <c r="M43" i="22"/>
  <c r="N43" i="22" s="1"/>
  <c r="M42" i="22"/>
  <c r="N42" i="22" s="1"/>
  <c r="N28" i="22"/>
  <c r="M37" i="22" s="1"/>
  <c r="M28" i="22"/>
  <c r="N16" i="22"/>
  <c r="M12" i="22"/>
  <c r="N12" i="22" s="1"/>
  <c r="N11" i="22"/>
  <c r="M17" i="22" s="1"/>
  <c r="N17" i="22" s="1"/>
  <c r="M18" i="22" s="1"/>
  <c r="M11" i="22"/>
  <c r="N10" i="22"/>
  <c r="M10" i="22"/>
  <c r="N8" i="22"/>
  <c r="M3" i="22"/>
  <c r="Q5" i="22" s="1"/>
  <c r="Q4" i="22" s="1"/>
  <c r="P7" i="22"/>
  <c r="O11" i="22"/>
  <c r="P11" i="22" s="1"/>
  <c r="N31" i="20"/>
  <c r="O31" i="20"/>
  <c r="L43" i="20"/>
  <c r="M10" i="21"/>
  <c r="L16" i="21" s="1"/>
  <c r="M16" i="21" s="1"/>
  <c r="L44" i="20"/>
  <c r="L42" i="20"/>
  <c r="L40" i="20"/>
  <c r="L36" i="20"/>
  <c r="M21" i="20"/>
  <c r="M22" i="20"/>
  <c r="M23" i="20"/>
  <c r="M24" i="20"/>
  <c r="M25" i="20"/>
  <c r="M26" i="20"/>
  <c r="M27" i="20"/>
  <c r="M28" i="20"/>
  <c r="M29" i="20"/>
  <c r="M30" i="20"/>
  <c r="M31" i="20"/>
  <c r="M20" i="20"/>
  <c r="L21" i="20"/>
  <c r="L22" i="20"/>
  <c r="L23" i="20"/>
  <c r="L24" i="20"/>
  <c r="L25" i="20"/>
  <c r="L26" i="20"/>
  <c r="L27" i="20"/>
  <c r="L28" i="20"/>
  <c r="L29" i="20"/>
  <c r="L30" i="20"/>
  <c r="L31" i="20"/>
  <c r="L32" i="20"/>
  <c r="L20" i="20"/>
  <c r="L14" i="20"/>
  <c r="L9" i="20"/>
  <c r="M9" i="20" s="1"/>
  <c r="L17" i="20" s="1"/>
  <c r="M17" i="20" s="1"/>
  <c r="L39" i="20"/>
  <c r="L41" i="20"/>
  <c r="L8" i="20"/>
  <c r="M8" i="20" s="1"/>
  <c r="O56" i="21"/>
  <c r="M15" i="21"/>
  <c r="L11" i="21"/>
  <c r="M11" i="21" s="1"/>
  <c r="N10" i="21"/>
  <c r="O10" i="21" s="1"/>
  <c r="L10" i="21"/>
  <c r="M9" i="21"/>
  <c r="L9" i="21"/>
  <c r="M8" i="21"/>
  <c r="O7" i="21"/>
  <c r="L3" i="21"/>
  <c r="M38" i="22" l="1"/>
  <c r="N38" i="22" s="1"/>
  <c r="M56" i="22"/>
  <c r="M41" i="22"/>
  <c r="M35" i="22"/>
  <c r="N35" i="22" s="1"/>
  <c r="R5" i="22"/>
  <c r="M19" i="22"/>
  <c r="M20" i="22" s="1"/>
  <c r="M21" i="22" s="1"/>
  <c r="M22" i="22" s="1"/>
  <c r="N18" i="22"/>
  <c r="N37" i="22"/>
  <c r="M36" i="22"/>
  <c r="M14" i="22"/>
  <c r="N14" i="22" s="1"/>
  <c r="M15" i="22"/>
  <c r="N15" i="22" s="1"/>
  <c r="M13" i="22"/>
  <c r="N13" i="22" s="1"/>
  <c r="N47" i="22"/>
  <c r="M39" i="22"/>
  <c r="N39" i="22" s="1"/>
  <c r="M34" i="22"/>
  <c r="N34" i="22" s="1"/>
  <c r="N58" i="22"/>
  <c r="Q6" i="22"/>
  <c r="M14" i="20"/>
  <c r="L15" i="20" s="1"/>
  <c r="M15" i="20" s="1"/>
  <c r="L16" i="20" s="1"/>
  <c r="M16" i="20" s="1"/>
  <c r="L13" i="21"/>
  <c r="M13" i="21" s="1"/>
  <c r="G13" i="21" s="1"/>
  <c r="L12" i="21"/>
  <c r="M12" i="21" s="1"/>
  <c r="G12" i="21" s="1"/>
  <c r="L14" i="21"/>
  <c r="M14" i="21" s="1"/>
  <c r="G14" i="21" s="1"/>
  <c r="L17" i="21"/>
  <c r="P5" i="21"/>
  <c r="R6" i="22" l="1"/>
  <c r="S5" i="22"/>
  <c r="M40" i="22"/>
  <c r="N40" i="22" s="1"/>
  <c r="N36" i="22"/>
  <c r="N41" i="22"/>
  <c r="M23" i="22"/>
  <c r="N23" i="22" s="1"/>
  <c r="N19" i="22"/>
  <c r="N20" i="22" s="1"/>
  <c r="N21" i="22" s="1"/>
  <c r="N33" i="22"/>
  <c r="M33" i="22"/>
  <c r="N56" i="22"/>
  <c r="L22" i="21"/>
  <c r="M22" i="21" s="1"/>
  <c r="L25" i="21"/>
  <c r="M25" i="21" s="1"/>
  <c r="P6" i="21"/>
  <c r="P4" i="21"/>
  <c r="Q5" i="21"/>
  <c r="M17" i="21"/>
  <c r="O17" i="21" s="1"/>
  <c r="L18" i="21"/>
  <c r="S6" i="22" l="1"/>
  <c r="T5" i="22"/>
  <c r="N63" i="22"/>
  <c r="M62" i="22"/>
  <c r="M61" i="22"/>
  <c r="M24" i="22"/>
  <c r="N24" i="22" s="1"/>
  <c r="M25" i="22"/>
  <c r="N25" i="22" s="1"/>
  <c r="N22" i="22"/>
  <c r="M26" i="22"/>
  <c r="N26" i="22" s="1"/>
  <c r="P18" i="22"/>
  <c r="L23" i="21"/>
  <c r="M23" i="21" s="1"/>
  <c r="G23" i="21" s="1"/>
  <c r="L24" i="21"/>
  <c r="M24" i="21" s="1"/>
  <c r="L32" i="21" s="1"/>
  <c r="M32" i="21" s="1"/>
  <c r="G22" i="21"/>
  <c r="Q6" i="21"/>
  <c r="R5" i="21"/>
  <c r="L19" i="21"/>
  <c r="M18" i="21"/>
  <c r="M19" i="21" s="1"/>
  <c r="M20" i="21" s="1"/>
  <c r="G17" i="21"/>
  <c r="U5" i="22" l="1"/>
  <c r="T6" i="22"/>
  <c r="N61" i="22"/>
  <c r="M60" i="22"/>
  <c r="P61" i="22"/>
  <c r="P20" i="22"/>
  <c r="P19" i="22"/>
  <c r="P21" i="22"/>
  <c r="P22" i="22"/>
  <c r="L27" i="21"/>
  <c r="L30" i="21"/>
  <c r="M30" i="21" s="1"/>
  <c r="G30" i="21" s="1"/>
  <c r="O18" i="21"/>
  <c r="L20" i="21"/>
  <c r="O19" i="21"/>
  <c r="M21" i="21"/>
  <c r="L35" i="21"/>
  <c r="L29" i="21"/>
  <c r="M29" i="21" s="1"/>
  <c r="G29" i="21" s="1"/>
  <c r="L28" i="21"/>
  <c r="R6" i="21"/>
  <c r="S5" i="21"/>
  <c r="V5" i="22" l="1"/>
  <c r="U6" i="22"/>
  <c r="P29" i="22"/>
  <c r="P30" i="22"/>
  <c r="L26" i="21"/>
  <c r="G24" i="21"/>
  <c r="L33" i="21"/>
  <c r="L36" i="21"/>
  <c r="L34" i="21" s="1"/>
  <c r="G25" i="21"/>
  <c r="M35" i="21"/>
  <c r="S6" i="21"/>
  <c r="T5" i="21"/>
  <c r="M27" i="21"/>
  <c r="M28" i="21"/>
  <c r="G28" i="21" s="1"/>
  <c r="O20" i="21"/>
  <c r="L21" i="21"/>
  <c r="O21" i="21" s="1"/>
  <c r="V6" i="22" l="1"/>
  <c r="W5" i="22"/>
  <c r="P28" i="22"/>
  <c r="L31" i="21"/>
  <c r="M33" i="21"/>
  <c r="G33" i="21" s="1"/>
  <c r="O35" i="21"/>
  <c r="M26" i="21"/>
  <c r="G26" i="21" s="1"/>
  <c r="O28" i="21"/>
  <c r="G35" i="21"/>
  <c r="G27" i="21"/>
  <c r="O27" i="21"/>
  <c r="M36" i="21"/>
  <c r="G36" i="21" s="1"/>
  <c r="U5" i="21"/>
  <c r="T6" i="21"/>
  <c r="W6" i="22" l="1"/>
  <c r="X5" i="22"/>
  <c r="O32" i="21"/>
  <c r="M31" i="21"/>
  <c r="M34" i="21"/>
  <c r="G34" i="21" s="1"/>
  <c r="O36" i="21"/>
  <c r="U6" i="21"/>
  <c r="V5" i="21"/>
  <c r="G32" i="21"/>
  <c r="O33" i="21"/>
  <c r="O26" i="21"/>
  <c r="X6" i="22" l="1"/>
  <c r="X4" i="22"/>
  <c r="Y5" i="22"/>
  <c r="P37" i="22"/>
  <c r="P39" i="22"/>
  <c r="P34" i="22"/>
  <c r="P38" i="22"/>
  <c r="P36" i="22"/>
  <c r="P35" i="22"/>
  <c r="L43" i="21"/>
  <c r="M43" i="21" s="1"/>
  <c r="G43" i="21" s="1"/>
  <c r="L47" i="21"/>
  <c r="M47" i="21" s="1"/>
  <c r="L44" i="21"/>
  <c r="M44" i="21" s="1"/>
  <c r="G44" i="21" s="1"/>
  <c r="L46" i="21"/>
  <c r="M46" i="21" s="1"/>
  <c r="L45" i="21"/>
  <c r="M45" i="21" s="1"/>
  <c r="L38" i="21"/>
  <c r="M38" i="21" s="1"/>
  <c r="L42" i="21"/>
  <c r="M42" i="21" s="1"/>
  <c r="G42" i="21" s="1"/>
  <c r="L39" i="21"/>
  <c r="L51" i="21"/>
  <c r="M51" i="21" s="1"/>
  <c r="L50" i="21"/>
  <c r="M50" i="21" s="1"/>
  <c r="G50" i="21" s="1"/>
  <c r="L49" i="21"/>
  <c r="M49" i="21" s="1"/>
  <c r="L40" i="21"/>
  <c r="M40" i="21" s="1"/>
  <c r="O31" i="21"/>
  <c r="G31" i="21"/>
  <c r="W5" i="21"/>
  <c r="V6" i="21"/>
  <c r="O34" i="21"/>
  <c r="Z5" i="22" l="1"/>
  <c r="Y6" i="22"/>
  <c r="P33" i="22"/>
  <c r="L37" i="21"/>
  <c r="G51" i="21"/>
  <c r="L48" i="21"/>
  <c r="G40" i="21"/>
  <c r="M48" i="21"/>
  <c r="X5" i="21"/>
  <c r="W4" i="21"/>
  <c r="W6" i="21"/>
  <c r="M39" i="21"/>
  <c r="G39" i="21" s="1"/>
  <c r="Z6" i="22" l="1"/>
  <c r="AA5" i="22"/>
  <c r="P58" i="22"/>
  <c r="M37" i="21"/>
  <c r="G37" i="21" s="1"/>
  <c r="G38" i="21"/>
  <c r="O38" i="21"/>
  <c r="X6" i="21"/>
  <c r="Y5" i="21"/>
  <c r="G49" i="21"/>
  <c r="O39" i="21"/>
  <c r="O40" i="21"/>
  <c r="AA6" i="22" l="1"/>
  <c r="AB5" i="22"/>
  <c r="O37" i="21"/>
  <c r="G48" i="21"/>
  <c r="Y6" i="21"/>
  <c r="Z5" i="21"/>
  <c r="AC5" i="22" l="1"/>
  <c r="AB6" i="22"/>
  <c r="L52" i="21"/>
  <c r="Z6" i="21"/>
  <c r="AA5" i="21"/>
  <c r="AD5" i="22" l="1"/>
  <c r="AC6" i="22"/>
  <c r="M52" i="21"/>
  <c r="L54" i="21" s="1"/>
  <c r="AB5" i="21"/>
  <c r="AA6" i="21"/>
  <c r="AE5" i="22" l="1"/>
  <c r="AD6" i="22"/>
  <c r="AB6" i="21"/>
  <c r="AC5" i="21"/>
  <c r="M54" i="21"/>
  <c r="O54" i="21" s="1"/>
  <c r="AE6" i="22" l="1"/>
  <c r="AF5" i="22"/>
  <c r="AE4" i="22"/>
  <c r="AC6" i="21"/>
  <c r="AD5" i="21"/>
  <c r="AG5" i="22" l="1"/>
  <c r="AF6" i="22"/>
  <c r="AD4" i="21"/>
  <c r="AE5" i="21"/>
  <c r="AD6" i="21"/>
  <c r="AG6" i="22" l="1"/>
  <c r="AH5" i="22"/>
  <c r="AF5" i="21"/>
  <c r="AE6" i="21"/>
  <c r="AI5" i="22" l="1"/>
  <c r="AH6" i="22"/>
  <c r="AF6" i="21"/>
  <c r="AG5" i="21"/>
  <c r="AJ5" i="22" l="1"/>
  <c r="AI6" i="22"/>
  <c r="AG6" i="21"/>
  <c r="AH5" i="21"/>
  <c r="AK5" i="22" l="1"/>
  <c r="AJ6" i="22"/>
  <c r="AI5" i="21"/>
  <c r="AH6" i="21"/>
  <c r="AL5" i="22" l="1"/>
  <c r="AK6" i="22"/>
  <c r="AJ5" i="21"/>
  <c r="AI6" i="21"/>
  <c r="AL6" i="22" l="1"/>
  <c r="AM5" i="22"/>
  <c r="AL4" i="22"/>
  <c r="AJ6" i="21"/>
  <c r="AK5" i="21"/>
  <c r="AM6" i="22" l="1"/>
  <c r="AN5" i="22"/>
  <c r="AL5" i="21"/>
  <c r="AK6" i="21"/>
  <c r="AK4" i="21"/>
  <c r="AO5" i="22" l="1"/>
  <c r="AN6" i="22"/>
  <c r="AM5" i="21"/>
  <c r="AM6" i="21" s="1"/>
  <c r="AL6" i="21"/>
  <c r="AO6" i="22" l="1"/>
  <c r="AP5" i="22"/>
  <c r="AN5" i="21"/>
  <c r="AN6" i="21" s="1"/>
  <c r="AQ5" i="22" l="1"/>
  <c r="AP6" i="22"/>
  <c r="AO5" i="21"/>
  <c r="AQ6" i="22" l="1"/>
  <c r="AR5" i="22"/>
  <c r="AO6" i="21"/>
  <c r="AP5" i="21"/>
  <c r="AS5" i="22" l="1"/>
  <c r="AR6" i="22"/>
  <c r="AP6" i="21"/>
  <c r="AQ5" i="21"/>
  <c r="AT5" i="22" l="1"/>
  <c r="AS4" i="22"/>
  <c r="AS6" i="22"/>
  <c r="AR5" i="21"/>
  <c r="AQ6" i="21"/>
  <c r="AT6" i="22" l="1"/>
  <c r="AU5" i="22"/>
  <c r="AR4" i="21"/>
  <c r="AS5" i="21"/>
  <c r="AR6" i="21"/>
  <c r="AV5" i="22" l="1"/>
  <c r="AU6" i="22"/>
  <c r="AS6" i="21"/>
  <c r="AT5" i="21"/>
  <c r="AW5" i="22" l="1"/>
  <c r="AV6" i="22"/>
  <c r="AU5" i="21"/>
  <c r="AT6" i="21"/>
  <c r="AW6" i="22" l="1"/>
  <c r="AX5" i="22"/>
  <c r="AV5" i="21"/>
  <c r="AU6" i="21"/>
  <c r="AX6" i="22" l="1"/>
  <c r="AY5" i="22"/>
  <c r="AV6" i="21"/>
  <c r="AW5" i="21"/>
  <c r="AY6" i="22" l="1"/>
  <c r="AZ5" i="22"/>
  <c r="AW6" i="21"/>
  <c r="AX5" i="21"/>
  <c r="AZ4" i="22" l="1"/>
  <c r="BA5" i="22"/>
  <c r="AZ6" i="22"/>
  <c r="AX6" i="21"/>
  <c r="AY5" i="21"/>
  <c r="BA6" i="22" l="1"/>
  <c r="BB5" i="22"/>
  <c r="AZ5" i="21"/>
  <c r="AY6" i="21"/>
  <c r="AY4" i="21"/>
  <c r="BB6" i="22" l="1"/>
  <c r="BC5" i="22"/>
  <c r="BA5" i="21"/>
  <c r="AZ6" i="21"/>
  <c r="BC6" i="22" l="1"/>
  <c r="BD5" i="22"/>
  <c r="BA6" i="21"/>
  <c r="BB5" i="21"/>
  <c r="BE5" i="22" l="1"/>
  <c r="BD6" i="22"/>
  <c r="BC5" i="21"/>
  <c r="BB6" i="21"/>
  <c r="BE6" i="22" l="1"/>
  <c r="BF5" i="22"/>
  <c r="BD5" i="21"/>
  <c r="BC6" i="21"/>
  <c r="BG5" i="22" l="1"/>
  <c r="BF6" i="22"/>
  <c r="BD6" i="21"/>
  <c r="BE5" i="21"/>
  <c r="BG6" i="22" l="1"/>
  <c r="BG4" i="22"/>
  <c r="BH5" i="22"/>
  <c r="BE6" i="21"/>
  <c r="BF5" i="21"/>
  <c r="BI5" i="22" l="1"/>
  <c r="BH6" i="22"/>
  <c r="BG5" i="21"/>
  <c r="BF6" i="21"/>
  <c r="BF4" i="21"/>
  <c r="BI6" i="22" l="1"/>
  <c r="BJ5" i="22"/>
  <c r="BG6" i="21"/>
  <c r="BH5" i="21"/>
  <c r="BJ6" i="22" l="1"/>
  <c r="BK5" i="22"/>
  <c r="BH6" i="21"/>
  <c r="BI5" i="21"/>
  <c r="BK6" i="22" l="1"/>
  <c r="BL5" i="22"/>
  <c r="BJ5" i="21"/>
  <c r="BI6" i="21"/>
  <c r="BM5" i="22" l="1"/>
  <c r="BL6" i="22"/>
  <c r="BK5" i="21"/>
  <c r="BJ6" i="21"/>
  <c r="BN5" i="22" l="1"/>
  <c r="BM6" i="22"/>
  <c r="BL5" i="21"/>
  <c r="BK6" i="21"/>
  <c r="BN6" i="22" l="1"/>
  <c r="BO5" i="22"/>
  <c r="BN4" i="22"/>
  <c r="BM5" i="21"/>
  <c r="BL6" i="21"/>
  <c r="BP5" i="22" l="1"/>
  <c r="BO6" i="22"/>
  <c r="BM6" i="21"/>
  <c r="BM4" i="21"/>
  <c r="BN5" i="21"/>
  <c r="BQ5" i="22" l="1"/>
  <c r="BP6" i="22"/>
  <c r="BN6" i="21"/>
  <c r="BO5" i="21"/>
  <c r="BR5" i="22" l="1"/>
  <c r="BQ6" i="22"/>
  <c r="BP5" i="21"/>
  <c r="BO6" i="21"/>
  <c r="BR6" i="22" l="1"/>
  <c r="BS5" i="22"/>
  <c r="BQ5" i="21"/>
  <c r="BP6" i="21"/>
  <c r="BS6" i="22" l="1"/>
  <c r="BT5" i="22"/>
  <c r="BQ6" i="21"/>
  <c r="BR5" i="21"/>
  <c r="BU5" i="22" l="1"/>
  <c r="BT6" i="22"/>
  <c r="BS5" i="21"/>
  <c r="BR6" i="21"/>
  <c r="BV5" i="22" l="1"/>
  <c r="BU4" i="22"/>
  <c r="BU6" i="22"/>
  <c r="BT5" i="21"/>
  <c r="BS6" i="21"/>
  <c r="BV6" i="22" l="1"/>
  <c r="BW5" i="22"/>
  <c r="BT6" i="21"/>
  <c r="BT4" i="21"/>
  <c r="BU5" i="21"/>
  <c r="BW6" i="22" l="1"/>
  <c r="BX5" i="22"/>
  <c r="BU6" i="21"/>
  <c r="BV5" i="21"/>
  <c r="BY5" i="22" l="1"/>
  <c r="BX6" i="22"/>
  <c r="BV6" i="21"/>
  <c r="BW5" i="21"/>
  <c r="BZ5" i="22" l="1"/>
  <c r="BY6" i="22"/>
  <c r="BX5" i="21"/>
  <c r="BW6" i="21"/>
  <c r="BZ6" i="22" l="1"/>
  <c r="CA5" i="22"/>
  <c r="CA6" i="22" s="1"/>
  <c r="BX6" i="21"/>
  <c r="BY5" i="21"/>
  <c r="BY6" i="21" l="1"/>
  <c r="BZ5" i="21"/>
  <c r="BZ6" i="21" s="1"/>
  <c r="O47" i="20"/>
  <c r="O46" i="20"/>
  <c r="O7" i="20"/>
  <c r="L3" i="20"/>
  <c r="P71" i="19"/>
  <c r="P70" i="19"/>
  <c r="N67" i="19"/>
  <c r="M65" i="19"/>
  <c r="N65" i="19" s="1"/>
  <c r="I65" i="19" s="1"/>
  <c r="N17" i="19"/>
  <c r="N15" i="19"/>
  <c r="N14" i="19"/>
  <c r="M11" i="19"/>
  <c r="N11" i="19" s="1"/>
  <c r="O10" i="19"/>
  <c r="P10" i="19" s="1"/>
  <c r="N10" i="19"/>
  <c r="M10" i="19"/>
  <c r="N9" i="19"/>
  <c r="M9" i="19"/>
  <c r="N8" i="19"/>
  <c r="P7" i="19"/>
  <c r="M3" i="19"/>
  <c r="N10" i="11"/>
  <c r="N9" i="11"/>
  <c r="M10" i="11"/>
  <c r="O10" i="11"/>
  <c r="P10" i="11"/>
  <c r="L72" i="16"/>
  <c r="K72" i="16"/>
  <c r="L66" i="16"/>
  <c r="K66" i="16"/>
  <c r="L60" i="16"/>
  <c r="K60" i="16"/>
  <c r="L54" i="16"/>
  <c r="K54" i="16"/>
  <c r="L48" i="16"/>
  <c r="K48" i="16"/>
  <c r="L42" i="16"/>
  <c r="K42" i="16"/>
  <c r="L36" i="16"/>
  <c r="K36" i="16"/>
  <c r="K30" i="16"/>
  <c r="J72" i="16"/>
  <c r="I72" i="16"/>
  <c r="H72" i="16"/>
  <c r="G72" i="16"/>
  <c r="F72" i="16"/>
  <c r="E72" i="16"/>
  <c r="D72" i="16"/>
  <c r="C72" i="16"/>
  <c r="M11" i="11"/>
  <c r="M9" i="11"/>
  <c r="J66" i="16"/>
  <c r="I66" i="16"/>
  <c r="H66" i="16"/>
  <c r="G66" i="16"/>
  <c r="F66" i="16"/>
  <c r="E66" i="16"/>
  <c r="D66" i="16"/>
  <c r="C66" i="16"/>
  <c r="J60" i="16"/>
  <c r="I60" i="16"/>
  <c r="H60" i="16"/>
  <c r="G60" i="16"/>
  <c r="F60" i="16"/>
  <c r="E60" i="16"/>
  <c r="D60" i="16"/>
  <c r="C60" i="16"/>
  <c r="J54" i="16"/>
  <c r="I54" i="16"/>
  <c r="H54" i="16"/>
  <c r="G54" i="16"/>
  <c r="F54" i="16"/>
  <c r="E54" i="16"/>
  <c r="D54" i="16"/>
  <c r="C54" i="16"/>
  <c r="J48" i="16"/>
  <c r="I48" i="16"/>
  <c r="H48" i="16"/>
  <c r="G48" i="16"/>
  <c r="F48" i="16"/>
  <c r="E48" i="16"/>
  <c r="D48" i="16"/>
  <c r="C48" i="16"/>
  <c r="L30" i="16"/>
  <c r="J30" i="16"/>
  <c r="I30" i="16"/>
  <c r="H30" i="16"/>
  <c r="G30" i="16"/>
  <c r="F30" i="16"/>
  <c r="E30" i="16"/>
  <c r="D30" i="16"/>
  <c r="C30" i="16"/>
  <c r="N8" i="11"/>
  <c r="L18" i="16"/>
  <c r="J18" i="16"/>
  <c r="I18" i="16"/>
  <c r="H18" i="16"/>
  <c r="G18" i="16"/>
  <c r="F18" i="16"/>
  <c r="E18" i="16"/>
  <c r="D18" i="16"/>
  <c r="C18" i="16"/>
  <c r="M3" i="11"/>
  <c r="D42" i="16"/>
  <c r="E42" i="16"/>
  <c r="F42" i="16"/>
  <c r="G42" i="16"/>
  <c r="H42" i="16"/>
  <c r="I42" i="16"/>
  <c r="J42" i="16"/>
  <c r="C42" i="16"/>
  <c r="E36" i="16"/>
  <c r="F36" i="16"/>
  <c r="G36" i="16"/>
  <c r="H36" i="16"/>
  <c r="I36" i="16"/>
  <c r="J36" i="16"/>
  <c r="D36" i="16"/>
  <c r="C36" i="16"/>
  <c r="D24" i="16"/>
  <c r="E24" i="16"/>
  <c r="F24" i="16"/>
  <c r="G24" i="16"/>
  <c r="H24" i="16"/>
  <c r="I24" i="16"/>
  <c r="J24" i="16"/>
  <c r="L24" i="16"/>
  <c r="C24" i="16"/>
  <c r="D12" i="16"/>
  <c r="E12" i="16"/>
  <c r="F12" i="16"/>
  <c r="G12" i="16"/>
  <c r="H12" i="16"/>
  <c r="I12" i="16"/>
  <c r="J12" i="16"/>
  <c r="L12" i="16"/>
  <c r="C12" i="16"/>
  <c r="E6" i="16"/>
  <c r="F6" i="16"/>
  <c r="G6" i="16"/>
  <c r="H6" i="16"/>
  <c r="I6" i="16"/>
  <c r="J6" i="16"/>
  <c r="L6" i="16"/>
  <c r="C6" i="16"/>
  <c r="D6" i="16"/>
  <c r="N17" i="11"/>
  <c r="N15" i="11"/>
  <c r="N14" i="11"/>
  <c r="G23" i="20" l="1"/>
  <c r="G31" i="20"/>
  <c r="G32" i="20"/>
  <c r="M18" i="11"/>
  <c r="M19" i="11"/>
  <c r="N19" i="11" s="1"/>
  <c r="G40" i="20"/>
  <c r="G41" i="20"/>
  <c r="P5" i="20"/>
  <c r="M13" i="19"/>
  <c r="N13" i="19" s="1"/>
  <c r="I13" i="19" s="1"/>
  <c r="M16" i="19"/>
  <c r="N16" i="19" s="1"/>
  <c r="M24" i="19" s="1"/>
  <c r="N24" i="19" s="1"/>
  <c r="M25" i="19" s="1"/>
  <c r="N25" i="19" s="1"/>
  <c r="I25" i="19" s="1"/>
  <c r="M12" i="19"/>
  <c r="N12" i="19" s="1"/>
  <c r="M66" i="19"/>
  <c r="N66" i="19" s="1"/>
  <c r="I66" i="19" s="1"/>
  <c r="M53" i="19"/>
  <c r="N53" i="19" s="1"/>
  <c r="Q5" i="19"/>
  <c r="I12" i="19"/>
  <c r="N11" i="11"/>
  <c r="P7" i="11"/>
  <c r="I16" i="19" l="1"/>
  <c r="M12" i="11"/>
  <c r="N12" i="11" s="1"/>
  <c r="H12" i="11" s="1"/>
  <c r="G14" i="20"/>
  <c r="P6" i="20"/>
  <c r="Q5" i="20"/>
  <c r="P4" i="20"/>
  <c r="R5" i="19"/>
  <c r="Q6" i="19"/>
  <c r="Q4" i="19"/>
  <c r="I24" i="19"/>
  <c r="M18" i="19"/>
  <c r="N18" i="19" s="1"/>
  <c r="M19" i="19" s="1"/>
  <c r="M16" i="11"/>
  <c r="N16" i="11" s="1"/>
  <c r="M13" i="11"/>
  <c r="M43" i="11"/>
  <c r="Q5" i="11"/>
  <c r="P56" i="11"/>
  <c r="P55" i="11"/>
  <c r="N18" i="11" l="1"/>
  <c r="M24" i="11"/>
  <c r="N24" i="11" s="1"/>
  <c r="M25" i="11" s="1"/>
  <c r="N25" i="11" s="1"/>
  <c r="G15" i="20"/>
  <c r="R5" i="20"/>
  <c r="Q6" i="20"/>
  <c r="L10" i="20"/>
  <c r="O9" i="20"/>
  <c r="M20" i="19"/>
  <c r="N19" i="19"/>
  <c r="S5" i="19"/>
  <c r="R6" i="19"/>
  <c r="N13" i="11"/>
  <c r="H13" i="11" s="1"/>
  <c r="H16" i="11"/>
  <c r="Q6" i="11"/>
  <c r="M10" i="20" l="1"/>
  <c r="M11" i="20" s="1"/>
  <c r="M12" i="20" s="1"/>
  <c r="L19" i="20" s="1"/>
  <c r="L18" i="20" s="1"/>
  <c r="G9" i="20"/>
  <c r="L11" i="20"/>
  <c r="R6" i="20"/>
  <c r="S5" i="20"/>
  <c r="S6" i="19"/>
  <c r="T5" i="19"/>
  <c r="N20" i="19"/>
  <c r="N21" i="19" s="1"/>
  <c r="N22" i="19" s="1"/>
  <c r="I19" i="19"/>
  <c r="P19" i="19"/>
  <c r="M21" i="19"/>
  <c r="R5" i="11"/>
  <c r="S5" i="11" s="1"/>
  <c r="T5" i="11" s="1"/>
  <c r="U5" i="11" s="1"/>
  <c r="V5" i="11" s="1"/>
  <c r="W5" i="11" s="1"/>
  <c r="X5" i="11" s="1"/>
  <c r="Q4" i="11"/>
  <c r="G22" i="20" l="1"/>
  <c r="G24" i="20"/>
  <c r="G25" i="20"/>
  <c r="G27" i="20"/>
  <c r="P20" i="19"/>
  <c r="O10" i="20"/>
  <c r="S6" i="20"/>
  <c r="T5" i="20"/>
  <c r="O11" i="20"/>
  <c r="L12" i="20"/>
  <c r="G21" i="20"/>
  <c r="G28" i="20"/>
  <c r="G29" i="20"/>
  <c r="M13" i="20"/>
  <c r="G26" i="20"/>
  <c r="M22" i="19"/>
  <c r="P21" i="19"/>
  <c r="M35" i="19"/>
  <c r="N35" i="19" s="1"/>
  <c r="M32" i="19"/>
  <c r="N32" i="19" s="1"/>
  <c r="I32" i="19" s="1"/>
  <c r="M30" i="19"/>
  <c r="M31" i="19"/>
  <c r="M33" i="19"/>
  <c r="N33" i="19" s="1"/>
  <c r="I33" i="19" s="1"/>
  <c r="M43" i="19"/>
  <c r="N43" i="19" s="1"/>
  <c r="I43" i="19" s="1"/>
  <c r="M40" i="19"/>
  <c r="N40" i="19" s="1"/>
  <c r="I40" i="19" s="1"/>
  <c r="M38" i="19"/>
  <c r="N38" i="19" s="1"/>
  <c r="I38" i="19" s="1"/>
  <c r="M37" i="19"/>
  <c r="N37" i="19" s="1"/>
  <c r="I37" i="19" s="1"/>
  <c r="M34" i="19"/>
  <c r="N34" i="19" s="1"/>
  <c r="M27" i="19"/>
  <c r="N27" i="19" s="1"/>
  <c r="M44" i="19"/>
  <c r="N44" i="19" s="1"/>
  <c r="M41" i="19"/>
  <c r="N41" i="19" s="1"/>
  <c r="I41" i="19" s="1"/>
  <c r="M42" i="19"/>
  <c r="M39" i="19"/>
  <c r="N39" i="19" s="1"/>
  <c r="I39" i="19" s="1"/>
  <c r="M36" i="19"/>
  <c r="N36" i="19" s="1"/>
  <c r="I36" i="19" s="1"/>
  <c r="N23" i="19"/>
  <c r="M26" i="19" s="1"/>
  <c r="N26" i="19" s="1"/>
  <c r="M50" i="19"/>
  <c r="T6" i="19"/>
  <c r="U5" i="19"/>
  <c r="H25" i="11"/>
  <c r="P19" i="11"/>
  <c r="M20" i="11"/>
  <c r="M21" i="11" s="1"/>
  <c r="H24" i="11"/>
  <c r="X4" i="11"/>
  <c r="Y5" i="11"/>
  <c r="Z5" i="11" s="1"/>
  <c r="AA5" i="11" s="1"/>
  <c r="AB5" i="11" s="1"/>
  <c r="AC5" i="11" s="1"/>
  <c r="AD5" i="11" s="1"/>
  <c r="AE5" i="11" s="1"/>
  <c r="R6" i="11"/>
  <c r="G30" i="20" l="1"/>
  <c r="M19" i="20"/>
  <c r="O12" i="20"/>
  <c r="L13" i="20"/>
  <c r="O13" i="20" s="1"/>
  <c r="U5" i="20"/>
  <c r="T6" i="20"/>
  <c r="G20" i="20"/>
  <c r="V5" i="19"/>
  <c r="U6" i="19"/>
  <c r="N31" i="19"/>
  <c r="I31" i="19" s="1"/>
  <c r="I26" i="19"/>
  <c r="M48" i="19"/>
  <c r="M51" i="19"/>
  <c r="M47" i="19"/>
  <c r="M28" i="19"/>
  <c r="N28" i="19" s="1"/>
  <c r="I28" i="19" s="1"/>
  <c r="I27" i="19"/>
  <c r="N50" i="19"/>
  <c r="P50" i="19" s="1"/>
  <c r="M45" i="19"/>
  <c r="N45" i="19" s="1"/>
  <c r="I45" i="19" s="1"/>
  <c r="I34" i="19"/>
  <c r="N42" i="19"/>
  <c r="I42" i="19" s="1"/>
  <c r="N30" i="19"/>
  <c r="P22" i="19"/>
  <c r="M23" i="19"/>
  <c r="P23" i="19" s="1"/>
  <c r="H19" i="11"/>
  <c r="N20" i="11"/>
  <c r="M22" i="11"/>
  <c r="AE4" i="11"/>
  <c r="AF5" i="11"/>
  <c r="AG5" i="11" s="1"/>
  <c r="AH5" i="11" s="1"/>
  <c r="AI5" i="11" s="1"/>
  <c r="AJ5" i="11" s="1"/>
  <c r="AK5" i="11" s="1"/>
  <c r="AL5" i="11" s="1"/>
  <c r="S6" i="11"/>
  <c r="O19" i="20" l="1"/>
  <c r="M18" i="20"/>
  <c r="G16" i="20"/>
  <c r="O20" i="20"/>
  <c r="U6" i="20"/>
  <c r="V5" i="20"/>
  <c r="G19" i="20"/>
  <c r="O30" i="20"/>
  <c r="N47" i="19"/>
  <c r="M29" i="19"/>
  <c r="I50" i="19"/>
  <c r="P31" i="19"/>
  <c r="P42" i="19"/>
  <c r="N48" i="19"/>
  <c r="I48" i="19" s="1"/>
  <c r="M46" i="19"/>
  <c r="N51" i="19"/>
  <c r="I51" i="19" s="1"/>
  <c r="M49" i="19"/>
  <c r="N29" i="19"/>
  <c r="I29" i="19" s="1"/>
  <c r="I30" i="19"/>
  <c r="P30" i="19"/>
  <c r="W5" i="19"/>
  <c r="V6" i="19"/>
  <c r="N21" i="11"/>
  <c r="P20" i="11"/>
  <c r="M23" i="11"/>
  <c r="AM5" i="11"/>
  <c r="AN5" i="11" s="1"/>
  <c r="AO5" i="11" s="1"/>
  <c r="AP5" i="11" s="1"/>
  <c r="AQ5" i="11" s="1"/>
  <c r="AR5" i="11" s="1"/>
  <c r="AL4" i="11"/>
  <c r="T6" i="11"/>
  <c r="G18" i="20" l="1"/>
  <c r="L35" i="20"/>
  <c r="M35" i="20" s="1"/>
  <c r="M36" i="20"/>
  <c r="L37" i="20"/>
  <c r="M37" i="20" s="1"/>
  <c r="L34" i="20"/>
  <c r="O18" i="20"/>
  <c r="P48" i="19"/>
  <c r="W5" i="20"/>
  <c r="V6" i="20"/>
  <c r="P29" i="19"/>
  <c r="N46" i="19"/>
  <c r="P46" i="19" s="1"/>
  <c r="I47" i="19"/>
  <c r="N49" i="19"/>
  <c r="I49" i="19" s="1"/>
  <c r="P51" i="19"/>
  <c r="X5" i="19"/>
  <c r="W6" i="19"/>
  <c r="P47" i="19"/>
  <c r="N22" i="11"/>
  <c r="M27" i="11" s="1"/>
  <c r="N27" i="11" s="1"/>
  <c r="M28" i="11" s="1"/>
  <c r="N28" i="11" s="1"/>
  <c r="P21" i="11"/>
  <c r="AS5" i="11"/>
  <c r="AT5" i="11" s="1"/>
  <c r="AU5" i="11" s="1"/>
  <c r="AV5" i="11" s="1"/>
  <c r="AW5" i="11" s="1"/>
  <c r="AX5" i="11" s="1"/>
  <c r="AY5" i="11" s="1"/>
  <c r="U6" i="11"/>
  <c r="W6" i="20" l="1"/>
  <c r="X5" i="20"/>
  <c r="W4" i="20"/>
  <c r="G36" i="20"/>
  <c r="G37" i="20"/>
  <c r="G35" i="20"/>
  <c r="Y5" i="19"/>
  <c r="X4" i="19"/>
  <c r="X6" i="19"/>
  <c r="M61" i="19"/>
  <c r="N61" i="19" s="1"/>
  <c r="I61" i="19" s="1"/>
  <c r="M56" i="19"/>
  <c r="M54" i="19"/>
  <c r="M58" i="19"/>
  <c r="M60" i="19"/>
  <c r="N60" i="19" s="1"/>
  <c r="I60" i="19" s="1"/>
  <c r="M55" i="19"/>
  <c r="M59" i="19"/>
  <c r="N59" i="19" s="1"/>
  <c r="I59" i="19" s="1"/>
  <c r="I46" i="19"/>
  <c r="P49" i="19"/>
  <c r="M34" i="11"/>
  <c r="N34" i="11" s="1"/>
  <c r="M31" i="11"/>
  <c r="N31" i="11" s="1"/>
  <c r="M32" i="11"/>
  <c r="N32" i="11" s="1"/>
  <c r="M35" i="11"/>
  <c r="M30" i="11"/>
  <c r="M40" i="11"/>
  <c r="N40" i="11" s="1"/>
  <c r="N23" i="11"/>
  <c r="M26" i="11" s="1"/>
  <c r="N26" i="11" s="1"/>
  <c r="M33" i="11"/>
  <c r="N33" i="11" s="1"/>
  <c r="P22" i="11"/>
  <c r="N43" i="11"/>
  <c r="AZ5" i="11"/>
  <c r="BA5" i="11" s="1"/>
  <c r="AS4" i="11"/>
  <c r="V6" i="11"/>
  <c r="Y5" i="20" l="1"/>
  <c r="X6" i="20"/>
  <c r="M34" i="20"/>
  <c r="N54" i="19"/>
  <c r="P54" i="19" s="1"/>
  <c r="M52" i="19"/>
  <c r="N58" i="19"/>
  <c r="M57" i="19"/>
  <c r="N56" i="19"/>
  <c r="I56" i="19" s="1"/>
  <c r="N55" i="19"/>
  <c r="I55" i="19" s="1"/>
  <c r="Z5" i="19"/>
  <c r="Y6" i="19"/>
  <c r="N30" i="11"/>
  <c r="P30" i="11" s="1"/>
  <c r="H40" i="11"/>
  <c r="N35" i="11"/>
  <c r="H35" i="11" s="1"/>
  <c r="H34" i="11"/>
  <c r="H33" i="11"/>
  <c r="H32" i="11"/>
  <c r="P31" i="11"/>
  <c r="H27" i="11"/>
  <c r="H28" i="11"/>
  <c r="P23" i="11"/>
  <c r="P40" i="11"/>
  <c r="BB5" i="11"/>
  <c r="BA6" i="11"/>
  <c r="AZ4" i="11"/>
  <c r="W6" i="11"/>
  <c r="P56" i="19" l="1"/>
  <c r="P55" i="19"/>
  <c r="Z5" i="20"/>
  <c r="Y6" i="20"/>
  <c r="G34" i="20"/>
  <c r="N57" i="19"/>
  <c r="I57" i="19" s="1"/>
  <c r="I58" i="19"/>
  <c r="AA5" i="19"/>
  <c r="Z6" i="19"/>
  <c r="N52" i="19"/>
  <c r="I54" i="19"/>
  <c r="P34" i="11"/>
  <c r="H31" i="11"/>
  <c r="H30" i="11"/>
  <c r="H26" i="11"/>
  <c r="M37" i="11"/>
  <c r="N37" i="11" s="1"/>
  <c r="M38" i="11"/>
  <c r="N38" i="11" s="1"/>
  <c r="BC5" i="11"/>
  <c r="BB6" i="11"/>
  <c r="Z6" i="20" l="1"/>
  <c r="AA5" i="20"/>
  <c r="AA6" i="19"/>
  <c r="AB5" i="19"/>
  <c r="I52" i="19"/>
  <c r="M64" i="19"/>
  <c r="M62" i="19"/>
  <c r="N62" i="19" s="1"/>
  <c r="I62" i="19" s="1"/>
  <c r="P52" i="19"/>
  <c r="M29" i="11"/>
  <c r="M41" i="11"/>
  <c r="N41" i="11" s="1"/>
  <c r="P41" i="11" s="1"/>
  <c r="H38" i="11"/>
  <c r="M36" i="11"/>
  <c r="P37" i="11"/>
  <c r="BD5" i="11"/>
  <c r="BC6" i="11"/>
  <c r="X6" i="11"/>
  <c r="Y6" i="11"/>
  <c r="AA6" i="20" l="1"/>
  <c r="AB5" i="20"/>
  <c r="N64" i="19"/>
  <c r="AB6" i="19"/>
  <c r="AC5" i="19"/>
  <c r="M39" i="11"/>
  <c r="P38" i="11"/>
  <c r="H37" i="11"/>
  <c r="N36" i="11"/>
  <c r="H41" i="11"/>
  <c r="N39" i="11"/>
  <c r="H39" i="11" s="1"/>
  <c r="BE5" i="11"/>
  <c r="BD6" i="11"/>
  <c r="Z6" i="11"/>
  <c r="AC5" i="20" l="1"/>
  <c r="AB6" i="20"/>
  <c r="G39" i="20"/>
  <c r="AD5" i="19"/>
  <c r="AC6" i="19"/>
  <c r="M68" i="19"/>
  <c r="I64" i="19"/>
  <c r="H36" i="11"/>
  <c r="P36" i="11"/>
  <c r="BF5" i="11"/>
  <c r="BG5" i="11" s="1"/>
  <c r="BE6" i="11"/>
  <c r="AA6" i="11"/>
  <c r="L38" i="20" l="1"/>
  <c r="AD5" i="20"/>
  <c r="AC6" i="20"/>
  <c r="N68" i="19"/>
  <c r="M63" i="19"/>
  <c r="AD6" i="19"/>
  <c r="AE5" i="19"/>
  <c r="BG6" i="11"/>
  <c r="BH5" i="11"/>
  <c r="BG4" i="11"/>
  <c r="BF6" i="11"/>
  <c r="AB6" i="11"/>
  <c r="AD4" i="20" l="1"/>
  <c r="AE5" i="20"/>
  <c r="AD6" i="20"/>
  <c r="G44" i="20"/>
  <c r="M38" i="20"/>
  <c r="AE4" i="19"/>
  <c r="AE6" i="19"/>
  <c r="AF5" i="19"/>
  <c r="I68" i="19"/>
  <c r="N63" i="19"/>
  <c r="BI5" i="11"/>
  <c r="BH6" i="11"/>
  <c r="AC6" i="11"/>
  <c r="L45" i="20" l="1"/>
  <c r="G38" i="20"/>
  <c r="AE6" i="20"/>
  <c r="AF5" i="20"/>
  <c r="M69" i="19"/>
  <c r="I63" i="19"/>
  <c r="AG5" i="19"/>
  <c r="AF6" i="19"/>
  <c r="BI6" i="11"/>
  <c r="BJ5" i="11"/>
  <c r="AD6" i="11"/>
  <c r="AF6" i="20" l="1"/>
  <c r="AG5" i="20"/>
  <c r="M45" i="20"/>
  <c r="O45" i="20" s="1"/>
  <c r="AH5" i="19"/>
  <c r="AG6" i="19"/>
  <c r="N69" i="19"/>
  <c r="P69" i="19" s="1"/>
  <c r="BJ6" i="11"/>
  <c r="BK5" i="11"/>
  <c r="AE6" i="11"/>
  <c r="AH5" i="20" l="1"/>
  <c r="AG6" i="20"/>
  <c r="AI5" i="19"/>
  <c r="AH6" i="19"/>
  <c r="BK6" i="11"/>
  <c r="BL5" i="11"/>
  <c r="AF6" i="11"/>
  <c r="AH6" i="20" l="1"/>
  <c r="AI5" i="20"/>
  <c r="AI6" i="19"/>
  <c r="AJ5" i="19"/>
  <c r="BM5" i="11"/>
  <c r="BL6" i="11"/>
  <c r="AG6" i="11"/>
  <c r="AI6" i="20" l="1"/>
  <c r="AJ5" i="20"/>
  <c r="AJ6" i="19"/>
  <c r="AK5" i="19"/>
  <c r="BM6" i="11"/>
  <c r="BN5" i="11"/>
  <c r="AH6" i="11"/>
  <c r="AK5" i="20" l="1"/>
  <c r="AJ6" i="20"/>
  <c r="AL5" i="19"/>
  <c r="AK6" i="19"/>
  <c r="BN6" i="11"/>
  <c r="BO5" i="11"/>
  <c r="BN4" i="11"/>
  <c r="AI6" i="11"/>
  <c r="AK4" i="20" l="1"/>
  <c r="AL5" i="20"/>
  <c r="AK6" i="20"/>
  <c r="AL4" i="19"/>
  <c r="AM5" i="19"/>
  <c r="AL6" i="19"/>
  <c r="BO6" i="11"/>
  <c r="BP5" i="11"/>
  <c r="AJ6" i="11"/>
  <c r="AM5" i="20" l="1"/>
  <c r="AL6" i="20"/>
  <c r="AM6" i="19"/>
  <c r="AN5" i="19"/>
  <c r="BQ5" i="11"/>
  <c r="BP6" i="11"/>
  <c r="AK6" i="11"/>
  <c r="AM6" i="20" l="1"/>
  <c r="AN5" i="20"/>
  <c r="AO5" i="19"/>
  <c r="AN6" i="19"/>
  <c r="BR5" i="11"/>
  <c r="BQ6" i="11"/>
  <c r="AL6" i="11"/>
  <c r="AO5" i="20" l="1"/>
  <c r="AN6" i="20"/>
  <c r="AP5" i="19"/>
  <c r="AO6" i="19"/>
  <c r="BS5" i="11"/>
  <c r="BR6" i="11"/>
  <c r="AM6" i="11"/>
  <c r="AP5" i="20" l="1"/>
  <c r="AO6" i="20"/>
  <c r="AQ5" i="19"/>
  <c r="AP6" i="19"/>
  <c r="BT5" i="11"/>
  <c r="BU5" i="11" s="1"/>
  <c r="BS6" i="11"/>
  <c r="AN6" i="11"/>
  <c r="AP6" i="20" l="1"/>
  <c r="AQ5" i="20"/>
  <c r="AQ6" i="19"/>
  <c r="AR5" i="19"/>
  <c r="BU4" i="11"/>
  <c r="BV5" i="11"/>
  <c r="BU6" i="11"/>
  <c r="BT6" i="11"/>
  <c r="AO6" i="11"/>
  <c r="AQ6" i="20" l="1"/>
  <c r="AR5" i="20"/>
  <c r="AR6" i="19"/>
  <c r="AS5" i="19"/>
  <c r="BV6" i="11"/>
  <c r="BW5" i="11"/>
  <c r="AP6" i="11"/>
  <c r="AS5" i="20" l="1"/>
  <c r="AR6" i="20"/>
  <c r="AR4" i="20"/>
  <c r="AT5" i="19"/>
  <c r="AS4" i="19"/>
  <c r="AS6" i="19"/>
  <c r="BW6" i="11"/>
  <c r="BX5" i="11"/>
  <c r="AQ6" i="11"/>
  <c r="AT5" i="20" l="1"/>
  <c r="AS6" i="20"/>
  <c r="AT6" i="19"/>
  <c r="AU5" i="19"/>
  <c r="BX6" i="11"/>
  <c r="BY5" i="11"/>
  <c r="AR6" i="11"/>
  <c r="AU5" i="20" l="1"/>
  <c r="AT6" i="20"/>
  <c r="AV5" i="19"/>
  <c r="AU6" i="19"/>
  <c r="BY6" i="11"/>
  <c r="BZ5" i="11"/>
  <c r="AS6" i="11"/>
  <c r="AU6" i="20" l="1"/>
  <c r="AV5" i="20"/>
  <c r="AW5" i="19"/>
  <c r="AV6" i="19"/>
  <c r="BZ6" i="11"/>
  <c r="CA5" i="11"/>
  <c r="CA6" i="11" s="1"/>
  <c r="AT6" i="11"/>
  <c r="AW5" i="20" l="1"/>
  <c r="AV6" i="20"/>
  <c r="AX5" i="19"/>
  <c r="AW6" i="19"/>
  <c r="AU6" i="11"/>
  <c r="AX5" i="20" l="1"/>
  <c r="AW6" i="20"/>
  <c r="AY5" i="19"/>
  <c r="AX6" i="19"/>
  <c r="AV6" i="11"/>
  <c r="AX6" i="20" l="1"/>
  <c r="AY5" i="20"/>
  <c r="AY6" i="19"/>
  <c r="AZ5" i="19"/>
  <c r="AW6" i="11"/>
  <c r="AY6" i="20" l="1"/>
  <c r="AY4" i="20"/>
  <c r="AZ5" i="20"/>
  <c r="AZ6" i="19"/>
  <c r="BA5" i="19"/>
  <c r="AZ4" i="19"/>
  <c r="AX6" i="11"/>
  <c r="BA5" i="20" l="1"/>
  <c r="AZ6" i="20"/>
  <c r="BB5" i="19"/>
  <c r="BA6" i="19"/>
  <c r="AY6" i="11"/>
  <c r="BB5" i="20" l="1"/>
  <c r="BA6" i="20"/>
  <c r="BC5" i="19"/>
  <c r="BB6" i="19"/>
  <c r="AZ6" i="11"/>
  <c r="P39" i="11"/>
  <c r="BC5" i="20" l="1"/>
  <c r="BB6" i="20"/>
  <c r="BC6" i="19"/>
  <c r="BD5" i="19"/>
  <c r="N29" i="11"/>
  <c r="M51" i="11" s="1"/>
  <c r="BC6" i="20" l="1"/>
  <c r="BD5" i="20"/>
  <c r="BD6" i="19"/>
  <c r="BE5" i="19"/>
  <c r="H29" i="11"/>
  <c r="M48" i="11"/>
  <c r="M44" i="11"/>
  <c r="N44" i="11" s="1"/>
  <c r="M45" i="11"/>
  <c r="N45" i="11" s="1"/>
  <c r="H45" i="11" s="1"/>
  <c r="P29" i="11"/>
  <c r="M49" i="11"/>
  <c r="N49" i="11" s="1"/>
  <c r="H49" i="11" s="1"/>
  <c r="M46" i="11"/>
  <c r="N46" i="11" s="1"/>
  <c r="M50" i="11"/>
  <c r="N50" i="11" s="1"/>
  <c r="BD6" i="20" l="1"/>
  <c r="BE5" i="20"/>
  <c r="BF5" i="19"/>
  <c r="BE6" i="19"/>
  <c r="N51" i="11"/>
  <c r="H51" i="11" s="1"/>
  <c r="N48" i="11"/>
  <c r="H48" i="11" s="1"/>
  <c r="H50" i="11"/>
  <c r="N42" i="11"/>
  <c r="M42" i="11"/>
  <c r="P45" i="11"/>
  <c r="M47" i="11"/>
  <c r="H44" i="11"/>
  <c r="P44" i="11"/>
  <c r="BF5" i="20" l="1"/>
  <c r="BE6" i="20"/>
  <c r="BG5" i="19"/>
  <c r="BF6" i="19"/>
  <c r="H42" i="11"/>
  <c r="N47" i="11"/>
  <c r="P46" i="11"/>
  <c r="H46" i="11"/>
  <c r="P42" i="11"/>
  <c r="H47" i="11" l="1"/>
  <c r="M53" i="11"/>
  <c r="M52" i="11" s="1"/>
  <c r="BF6" i="20"/>
  <c r="BF4" i="20"/>
  <c r="BG5" i="20"/>
  <c r="BG6" i="19"/>
  <c r="BG4" i="19"/>
  <c r="BH5" i="19"/>
  <c r="BG6" i="20" l="1"/>
  <c r="BH5" i="20"/>
  <c r="BH6" i="19"/>
  <c r="BI5" i="19"/>
  <c r="N53" i="11" l="1"/>
  <c r="BI5" i="20"/>
  <c r="BH6" i="20"/>
  <c r="BJ5" i="19"/>
  <c r="BI6" i="19"/>
  <c r="N52" i="11" l="1"/>
  <c r="M54" i="11" s="1"/>
  <c r="N54" i="11" s="1"/>
  <c r="H53" i="11"/>
  <c r="BJ5" i="20"/>
  <c r="BI6" i="20"/>
  <c r="BJ6" i="19"/>
  <c r="BK5" i="19"/>
  <c r="BK5" i="20" l="1"/>
  <c r="BJ6" i="20"/>
  <c r="BK6" i="19"/>
  <c r="BL5" i="19"/>
  <c r="P54" i="11"/>
  <c r="BK6" i="20" l="1"/>
  <c r="BL5" i="20"/>
  <c r="BL6" i="19"/>
  <c r="BM5" i="19"/>
  <c r="BL6" i="20" l="1"/>
  <c r="BM5" i="20"/>
  <c r="BN5" i="19"/>
  <c r="BM6" i="19"/>
  <c r="BN5" i="20" l="1"/>
  <c r="BM4" i="20"/>
  <c r="BM6" i="20"/>
  <c r="BO5" i="19"/>
  <c r="BN6" i="19"/>
  <c r="BN4" i="19"/>
  <c r="BN6" i="20" l="1"/>
  <c r="BO5" i="20"/>
  <c r="BO6" i="19"/>
  <c r="BP5" i="19"/>
  <c r="BO6" i="20" l="1"/>
  <c r="BP5" i="20"/>
  <c r="BP6" i="19"/>
  <c r="BQ5" i="19"/>
  <c r="BQ5" i="20" l="1"/>
  <c r="BP6" i="20"/>
  <c r="BR5" i="19"/>
  <c r="BQ6" i="19"/>
  <c r="BR5" i="20" l="1"/>
  <c r="BQ6" i="20"/>
  <c r="BS5" i="19"/>
  <c r="BR6" i="19"/>
  <c r="BS5" i="20" l="1"/>
  <c r="BR6" i="20"/>
  <c r="BS6" i="19"/>
  <c r="BT5" i="19"/>
  <c r="BS6" i="20" l="1"/>
  <c r="BT5" i="20"/>
  <c r="BU5" i="19"/>
  <c r="BT6" i="19"/>
  <c r="BT4" i="20" l="1"/>
  <c r="BU5" i="20"/>
  <c r="BT6" i="20"/>
  <c r="BV5" i="19"/>
  <c r="BU6" i="19"/>
  <c r="BU4" i="19"/>
  <c r="BV5" i="20" l="1"/>
  <c r="BU6" i="20"/>
  <c r="BW5" i="19"/>
  <c r="BV6" i="19"/>
  <c r="BV6" i="20" l="1"/>
  <c r="BW5" i="20"/>
  <c r="BW6" i="19"/>
  <c r="BX5" i="19"/>
  <c r="BW6" i="20" l="1"/>
  <c r="BX5" i="20"/>
  <c r="BX6" i="19"/>
  <c r="BY5" i="19"/>
  <c r="BY5" i="20" l="1"/>
  <c r="BX6" i="20"/>
  <c r="BZ5" i="19"/>
  <c r="BY6" i="19"/>
  <c r="BZ5" i="20" l="1"/>
  <c r="BZ6" i="20" s="1"/>
  <c r="BY6" i="20"/>
  <c r="CA5" i="19"/>
  <c r="CA6" i="19" s="1"/>
  <c r="BZ6" i="19"/>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tc={4C7A8897-8B3C-2047-89D9-BE6671AC619A}</author>
    <author>tc={D9263D72-BA8B-1846-8838-4933F026AD15}</author>
    <author>tc={C0A81ADE-4260-9A46-888A-1EE055712E15}</author>
    <author>tc={76DDC4A9-51BF-AB45-8E79-26B047F0515A}</author>
  </authors>
  <commentList>
    <comment ref="M3" authorId="0" shapeId="0" xr:uid="{4C7A8897-8B3C-2047-89D9-BE6671AC619A}">
      <text>
        <t xml:space="preserve">[Threaded comment]
Your version of Excel allows you to read this threaded comment; however, any edits to it will get removed if the file is opened in a newer version of Excel. Learn more: https://go.microsoft.com/fwlink/?linkid=870924
Comment:
    As of 26 jan, OCBC still preparing the environment. Tentative: 3rd Feb
Reply:
    As of 4th Feb, the tentative start date is 8th Feb
Reply:
    As of 9th Feb, OCBC environment is ready for us but we need the dropbox access. This will determine the tentative start date.
</t>
      </text>
    </comment>
    <comment ref="I6" authorId="1" shapeId="0" xr:uid="{D9263D72-BA8B-1846-8838-4933F026AD15}">
      <text>
        <t xml:space="preserve">[Threaded comment]
Your version of Excel allows you to read this threaded comment; however, any edits to it will get removed if the file is opened in a newer version of Excel. Learn more: https://go.microsoft.com/fwlink/?linkid=870924
Comment:
    the cumulative (total) man-day required to complete this task from the start of the project </t>
      </text>
    </comment>
    <comment ref="M6" authorId="2" shapeId="0" xr:uid="{C0A81ADE-4260-9A46-888A-1EE055712E15}">
      <text>
        <t xml:space="preserve">[Threaded comment]
Your version of Excel allows you to read this threaded comment; however, any edits to it will get removed if the file is opened in a newer version of Excel. Learn more: https://go.microsoft.com/fwlink/?linkid=870924
Comment:
    Need to confirm the Effort day, and the Start + End date for the first stream of work
</t>
      </text>
    </comment>
    <comment ref="M64" authorId="3" shapeId="0" xr:uid="{76DDC4A9-51BF-AB45-8E79-26B047F0515A}">
      <text>
        <t xml:space="preserve">[Threaded comment]
Your version of Excel allows you to read this threaded comment; however, any edits to it will get removed if the file is opened in a newer version of Excel. Learn more: https://go.microsoft.com/fwlink/?linkid=870924
Comment:
    Critical Path: Task 5 (CP4D Install) Task 8 &gt; Task 12 and Task 14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tc={D13D4388-2B7E-214B-8FE7-22C23DC4F5C7}</author>
    <author>tc={CA4342CF-F00E-CE43-9E9B-B2DC18E75D64}</author>
    <author>tc={2DB00001-92BB-384A-9221-285F48F51B51}</author>
  </authors>
  <commentList>
    <comment ref="M3" authorId="0" shapeId="0" xr:uid="{D13D4388-2B7E-214B-8FE7-22C23DC4F5C7}">
      <text>
        <t xml:space="preserve">[Threaded comment]
Your version of Excel allows you to read this threaded comment; however, any edits to it will get removed if the file is opened in a newer version of Excel. Learn more: https://go.microsoft.com/fwlink/?linkid=870924
Comment:
    As of 26 jan, OCBC still preparing the environment. Tentative: 3rd Feb
Reply:
    As of 4th Feb, the tentative start date is 8th Feb
Reply:
    As of 9th Feb, OCBC environment is ready for us but we need the dropbox access. This will determine the tentative start date.
</t>
      </text>
    </comment>
    <comment ref="M6" authorId="1" shapeId="0" xr:uid="{CA4342CF-F00E-CE43-9E9B-B2DC18E75D64}">
      <text>
        <t xml:space="preserve">[Threaded comment]
Your version of Excel allows you to read this threaded comment; however, any edits to it will get removed if the file is opened in a newer version of Excel. Learn more: https://go.microsoft.com/fwlink/?linkid=870924
Comment:
    Need to confirm the Effort day, and the Start + End date for the first stream of work
</t>
      </text>
    </comment>
    <comment ref="C27" authorId="2" shapeId="0" xr:uid="{2DB00001-92BB-384A-9221-285F48F51B51}">
      <text>
        <t xml:space="preserve">[Threaded comment]
Your version of Excel allows you to read this threaded comment; however, any edits to it will get removed if the file is opened in a newer version of Excel. Learn more: https://go.microsoft.com/fwlink/?linkid=870924
Comment:
    (double check with Son) </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tc={8C367A06-99F2-274F-BA00-45B9BEF29E77}</author>
    <author>tc={31698067-6D84-9C4E-A3C8-C3CB6582FE34}</author>
    <author>tc={77102895-0260-844D-848E-94384E0B95AB}</author>
  </authors>
  <commentList>
    <comment ref="L3" authorId="0" shapeId="0" xr:uid="{8C367A06-99F2-274F-BA00-45B9BEF29E77}">
      <text>
        <t xml:space="preserve">[Threaded comment]
Your version of Excel allows you to read this threaded comment; however, any edits to it will get removed if the file is opened in a newer version of Excel. Learn more: https://go.microsoft.com/fwlink/?linkid=870924
Comment:
    As of 26 jan, OCBC still preparing the environment. Tentative: 3rd Feb
Reply:
    As of 4th Feb, the tentative start date is 8th Feb
Reply:
    As of 9th Feb, OCBC environment is ready for us but we need the dropbox access. This will determine the tentative start date.
</t>
      </text>
    </comment>
    <comment ref="G6" authorId="1" shapeId="0" xr:uid="{31698067-6D84-9C4E-A3C8-C3CB6582FE34}">
      <text>
        <t xml:space="preserve">[Threaded comment]
Your version of Excel allows you to read this threaded comment; however, any edits to it will get removed if the file is opened in a newer version of Excel. Learn more: https://go.microsoft.com/fwlink/?linkid=870924
Comment:
    the cumulative (total) man-day required to complete this task from the start of the project </t>
      </text>
    </comment>
    <comment ref="L6" authorId="2" shapeId="0" xr:uid="{77102895-0260-844D-848E-94384E0B95AB}">
      <text>
        <t xml:space="preserve">[Threaded comment]
Your version of Excel allows you to read this threaded comment; however, any edits to it will get removed if the file is opened in a newer version of Excel. Learn more: https://go.microsoft.com/fwlink/?linkid=870924
Comment:
    Need to confirm the Effort day, and the Start + End date for the first stream of work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tc={77B69B22-D151-5549-A47D-BCCF1689A4FF}</author>
    <author>tc={B3D859D3-34F2-F34E-8D2E-9B43724B4152}</author>
    <author>tc={80C45554-2A84-894E-9923-6190F936759A}</author>
    <author>tc={E18299F2-E568-B14C-9600-54F5FDBF2B77}</author>
    <author>tc={4ACC2B2E-6F32-C942-85FC-21857B2F791C}</author>
  </authors>
  <commentList>
    <comment ref="L3" authorId="0" shapeId="0" xr:uid="{77B69B22-D151-5549-A47D-BCCF1689A4FF}">
      <text>
        <t xml:space="preserve">[Threaded comment]
Your version of Excel allows you to read this threaded comment; however, any edits to it will get removed if the file is opened in a newer version of Excel. Learn more: https://go.microsoft.com/fwlink/?linkid=870924
Comment:
    As of 26 jan, OCBC still preparing the environment. Tentative: 3rd Feb
Reply:
    As of 4th Feb, the tentative start date is 8th Feb
Reply:
    As of 9th Feb, OCBC environment is ready for us but we need the dropbox access. This will determine the tentative start date.
</t>
      </text>
    </comment>
    <comment ref="G6" authorId="1" shapeId="0" xr:uid="{B3D859D3-34F2-F34E-8D2E-9B43724B4152}">
      <text>
        <t xml:space="preserve">[Threaded comment]
Your version of Excel allows you to read this threaded comment; however, any edits to it will get removed if the file is opened in a newer version of Excel. Learn more: https://go.microsoft.com/fwlink/?linkid=870924
Comment:
    the cumulative (total) man-day required to complete this task from the start of the project </t>
      </text>
    </comment>
    <comment ref="L6" authorId="2" shapeId="0" xr:uid="{80C45554-2A84-894E-9923-6190F936759A}">
      <text>
        <t xml:space="preserve">[Threaded comment]
Your version of Excel allows you to read this threaded comment; however, any edits to it will get removed if the file is opened in a newer version of Excel. Learn more: https://go.microsoft.com/fwlink/?linkid=870924
Comment:
    Need to confirm the Effort day, and the Start + End date for the first stream of work
</t>
      </text>
    </comment>
    <comment ref="C17" authorId="3" shapeId="0" xr:uid="{E18299F2-E568-B14C-9600-54F5FDBF2B77}">
      <text>
        <t xml:space="preserve">[Threaded comment]
Your version of Excel allows you to read this threaded comment; however, any edits to it will get removed if the file is opened in a newer version of Excel. Learn more: https://go.microsoft.com/fwlink/?linkid=870924
Comment:
    (double check with Son) </t>
      </text>
    </comment>
    <comment ref="L39" authorId="4" shapeId="0" xr:uid="{4ACC2B2E-6F32-C942-85FC-21857B2F791C}">
      <text>
        <t xml:space="preserve">[Threaded comment]
Your version of Excel allows you to read this threaded comment; however, any edits to it will get removed if the file is opened in a newer version of Excel. Learn more: https://go.microsoft.com/fwlink/?linkid=870924
Comment:
    Critical Path: Task 5 (CP4D Install) Task 8 &gt; Task 12 and Task 14
</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tc={10B66020-7DD4-844E-8A33-9BB6FA406E46}</author>
    <author>tc={44FBD0C5-37A5-C54C-8DA0-5F80F84C6C31}</author>
    <author>tc={2F8CBFB4-CC8A-504D-8E91-DFB6339098F3}</author>
  </authors>
  <commentList>
    <comment ref="M3" authorId="0" shapeId="0" xr:uid="{10B66020-7DD4-844E-8A33-9BB6FA406E46}">
      <text>
        <t xml:space="preserve">[Threaded comment]
Your version of Excel allows you to read this threaded comment; however, any edits to it will get removed if the file is opened in a newer version of Excel. Learn more: https://go.microsoft.com/fwlink/?linkid=870924
Comment:
    As of 26 jan, OCBC still preparing the environment. Tentative: 3rd Feb
Reply:
    As of 4th Feb, the tentative start date is 8th Feb
Reply:
    As of 9th Feb, OCBC environment is ready for us but we need the dropbox access. This will determine the tentative start date.
</t>
      </text>
    </comment>
    <comment ref="H6" authorId="1" shapeId="0" xr:uid="{44FBD0C5-37A5-C54C-8DA0-5F80F84C6C31}">
      <text>
        <t xml:space="preserve">[Threaded comment]
Your version of Excel allows you to read this threaded comment; however, any edits to it will get removed if the file is opened in a newer version of Excel. Learn more: https://go.microsoft.com/fwlink/?linkid=870924
Comment:
    the cumulative (total) man-day required to complete this task from the start of the project </t>
      </text>
    </comment>
    <comment ref="M6" authorId="2" shapeId="0" xr:uid="{2F8CBFB4-CC8A-504D-8E91-DFB6339098F3}">
      <text>
        <t xml:space="preserve">[Threaded comment]
Your version of Excel allows you to read this threaded comment; however, any edits to it will get removed if the file is opened in a newer version of Excel. Learn more: https://go.microsoft.com/fwlink/?linkid=870924
Comment:
    Need to confirm the Effort day, and the Start + End date for the first stream of work
</t>
      </text>
    </comment>
  </commentList>
</comments>
</file>

<file path=xl/sharedStrings.xml><?xml version="1.0" encoding="utf-8"?>
<sst xmlns="http://schemas.openxmlformats.org/spreadsheetml/2006/main" count="2112" uniqueCount="1002">
  <si>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</si>
  <si>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 xml:space="preserve">OCBC Data Lineage RFP - POC </t>
  </si>
  <si>
    <t>Enter Company Name in cell B2.</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</si>
  <si>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</si>
  <si>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</si>
  <si>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</si>
  <si>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</si>
  <si>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</si>
  <si>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</si>
  <si>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S/N</t>
  </si>
  <si>
    <t>TASK</t>
  </si>
  <si>
    <t>DEPENDENCIES</t>
  </si>
  <si>
    <t>END/EXPECTED 
COMPLETION DATE</t>
  </si>
  <si>
    <t>ASSIGNED TO</t>
  </si>
  <si>
    <t>Tested in IBM Environment?</t>
  </si>
  <si>
    <t>EFFORT</t>
  </si>
  <si>
    <t xml:space="preserve">CUMULATIVE MAN-DAY EFFORT </t>
  </si>
  <si>
    <t>STATUS</t>
  </si>
  <si>
    <t>COMMENTS</t>
  </si>
  <si>
    <t>PROGRESS</t>
  </si>
  <si>
    <t>START</t>
  </si>
  <si>
    <t>END</t>
  </si>
  <si>
    <t>DAYS</t>
  </si>
  <si>
    <t xml:space="preserve">Do not delete this row. This row is hidden to preserve a formula that is used to highlight the curren day within the project schedule. </t>
  </si>
  <si>
    <t>A</t>
  </si>
  <si>
    <t>Testing in IBM Environment</t>
  </si>
  <si>
    <t>Hung / John / Son</t>
  </si>
  <si>
    <t>Completed</t>
  </si>
  <si>
    <t>B</t>
  </si>
  <si>
    <t>Dropbox access (file 8.6 gb)</t>
  </si>
  <si>
    <t>OCBC / Clement / Anindyo</t>
  </si>
  <si>
    <t>On-Track</t>
  </si>
  <si>
    <t xml:space="preserve">Small files in Dropbox, but oCBC has not been notified &gt; have not enabled the hard disk // Anindyo will go on site today </t>
  </si>
  <si>
    <t>C</t>
  </si>
  <si>
    <t xml:space="preserve">Harddisk access </t>
  </si>
  <si>
    <t>OCBC / Anindyo / John</t>
  </si>
  <si>
    <t>Pending</t>
  </si>
  <si>
    <t xml:space="preserve">OCBC has provided 2 machine &gt; IBM has 2 hard disk ready for file transfer (done concurrently) and best-case: complete the file transfer by EOD </t>
  </si>
  <si>
    <t>Env readiness (VMs)</t>
  </si>
  <si>
    <t>OCBC (Parteek/Clement)</t>
  </si>
  <si>
    <t>Update: OCBC will provide the VM and IBM will do the OCP installation</t>
  </si>
  <si>
    <t>OCP Pre-requsitie (Domain name and Network)</t>
  </si>
  <si>
    <t>Hung / John</t>
  </si>
  <si>
    <t xml:space="preserve">OCP installation (Redhat) </t>
  </si>
  <si>
    <t>Share the hard disk to Anindyo</t>
  </si>
  <si>
    <t xml:space="preserve">Daryl </t>
  </si>
  <si>
    <t>Provide the link url and get the RH assistance resource to our upcoming meeting cadence</t>
  </si>
  <si>
    <t>John</t>
  </si>
  <si>
    <t>Trial License</t>
  </si>
  <si>
    <t>Clement</t>
  </si>
  <si>
    <t xml:space="preserve">Clement has send a follow up to respond on whether the specific clause (provided by OCBC) is sufficient. // OCBC has replied on the approval of the license agreement </t>
  </si>
  <si>
    <t>Download binaries to local repo</t>
  </si>
  <si>
    <t xml:space="preserve">Son / Hung </t>
  </si>
  <si>
    <t>OpenShift install</t>
  </si>
  <si>
    <t>1,2,3,C</t>
  </si>
  <si>
    <t>John / Hung</t>
  </si>
  <si>
    <t>Not Started</t>
  </si>
  <si>
    <t xml:space="preserve">Hung might not be able to get down onsite,  Anindyo / OCBC might be setting up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</si>
  <si>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</si>
  <si>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CP4D Install</t>
  </si>
  <si>
    <t>Hung Downloaded CP4D v 4.0.5 but has some issue, John will conduct the download and check the progress</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</si>
  <si>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</si>
  <si>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a) Verify environment</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</si>
  <si>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</si>
  <si>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b) Copy binaries to Private Registry</t>
  </si>
  <si>
    <t>c) Foundation steps</t>
  </si>
  <si>
    <t>d) Install required services</t>
  </si>
  <si>
    <t>Manta Install</t>
  </si>
  <si>
    <t>1,2</t>
  </si>
  <si>
    <t>Anindyo</t>
  </si>
  <si>
    <t>Klook Integration</t>
  </si>
  <si>
    <t>Manta integration</t>
  </si>
  <si>
    <t>Setup and Configuration</t>
  </si>
  <si>
    <t>5.4 , 6</t>
  </si>
  <si>
    <t xml:space="preserve">Scope Clarification required </t>
  </si>
  <si>
    <t>LDAP Integration</t>
  </si>
  <si>
    <r>
      <rPr>
        <b/>
        <sz val="11"/>
        <color theme="1"/>
        <rFont val="Calibri"/>
        <family val="2"/>
        <scheme val="minor"/>
      </rPr>
      <t xml:space="preserve">Next steps: </t>
    </r>
    <r>
      <rPr>
        <sz val="11"/>
        <color theme="1"/>
        <rFont val="Calibri"/>
        <family val="2"/>
        <scheme val="minor"/>
      </rPr>
      <t xml:space="preserve">Double confirm + Ensure iBM have the URL for the AD esp since we are in UAT Environment </t>
    </r>
  </si>
  <si>
    <t>Setup Data Quality Rules</t>
  </si>
  <si>
    <t>Ronny</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</si>
  <si>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</si>
  <si>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Data Source Integration</t>
  </si>
  <si>
    <t>Teradata integration</t>
  </si>
  <si>
    <t>Son</t>
  </si>
  <si>
    <t>Oracle integration</t>
  </si>
  <si>
    <t>SQL Server intgeration</t>
  </si>
  <si>
    <t>Qlik integration</t>
  </si>
  <si>
    <t>Manta - Shane</t>
  </si>
  <si>
    <r>
      <rPr>
        <b/>
        <sz val="11"/>
        <color theme="1" tint="0.499984740745262"/>
        <rFont val="Calibri"/>
        <family val="2"/>
        <scheme val="minor"/>
      </rPr>
      <t xml:space="preserve">Risk: </t>
    </r>
    <r>
      <rPr>
        <sz val="11"/>
        <color theme="1" tint="0.499984740745262"/>
        <rFont val="Calibri"/>
        <family val="2"/>
        <scheme val="minor"/>
      </rPr>
      <t xml:space="preserve">Need to double confirm &amp; require additional assessment from IBM </t>
    </r>
    <r>
      <rPr>
        <b/>
        <sz val="11"/>
        <color theme="1" tint="0.499984740745262"/>
        <rFont val="Calibri"/>
        <family val="2"/>
        <scheme val="minor"/>
      </rPr>
      <t>(</t>
    </r>
    <r>
      <rPr>
        <sz val="11"/>
        <color theme="1" tint="0.499984740745262"/>
        <rFont val="Calibri"/>
        <family val="2"/>
        <scheme val="minor"/>
      </rPr>
      <t>to OCBC</t>
    </r>
    <r>
      <rPr>
        <b/>
        <sz val="11"/>
        <color theme="1" tint="0.499984740745262"/>
        <rFont val="Calibri"/>
        <family val="2"/>
        <scheme val="minor"/>
      </rPr>
      <t>)</t>
    </r>
  </si>
  <si>
    <t>SAS integration</t>
  </si>
  <si>
    <t xml:space="preserve">DCT file conversion </t>
  </si>
  <si>
    <t>Yongjia</t>
  </si>
  <si>
    <t>The task as started as of 14th Feb 2022, and Pending reply from OCBC if the current format is aligned and E2E integration to be completed.</t>
  </si>
  <si>
    <t>Data Collection Template Integration</t>
  </si>
  <si>
    <t>Hive integration</t>
  </si>
  <si>
    <t>Paul</t>
  </si>
  <si>
    <t>HDFS Integration</t>
  </si>
  <si>
    <t>KW will reach out to Arun, Yongjia will be helping to set up in replicate IBM environment</t>
  </si>
  <si>
    <t>Atlas (Cloudera) integration</t>
  </si>
  <si>
    <t>Cloudera installed failed in IBM Env, Anindyo will share with Paul - arun contact</t>
  </si>
  <si>
    <t>Data files</t>
  </si>
  <si>
    <t xml:space="preserve">IGC integration + set up </t>
  </si>
  <si>
    <t>Note: OCBC will not providing IGC in POC environment / Paul will share with Anindyo for hard-disk download</t>
  </si>
  <si>
    <t>````</t>
  </si>
  <si>
    <t>Kafka integration</t>
  </si>
  <si>
    <t>*Kafka Set-up</t>
  </si>
  <si>
    <t>CE has provided to Anindyo the Kafka set up // pending the machine from Anindyo</t>
  </si>
  <si>
    <t>*PowerBI Integration</t>
  </si>
  <si>
    <t xml:space="preserve">Anindyo/Clement will check back on the progress // PowerBI on-prem require additional effort, PowerBI on Azure is fine // Not sure if Manta do support PowerBI &gt; there is gap and clement will escalate </t>
  </si>
  <si>
    <t xml:space="preserve">Manta Support </t>
  </si>
  <si>
    <t>11.4 - 11.5</t>
  </si>
  <si>
    <t>Sample phase title block</t>
  </si>
  <si>
    <t>Business Metadata capture using GUI</t>
  </si>
  <si>
    <t>a) Classifications, Categories, Data Classes, Business Terms</t>
  </si>
  <si>
    <t>b) Custom</t>
  </si>
  <si>
    <t>Business Metadata capture using  API</t>
  </si>
  <si>
    <t>Technical Metadata capture using GUI</t>
  </si>
  <si>
    <t>Pre-req: Communicate with Jacob to provide the sample data-set &amp; provide the ORACLE DB INSTANCE</t>
  </si>
  <si>
    <r>
      <rPr>
        <b/>
        <sz val="11"/>
        <color theme="1"/>
        <rFont val="Calibri"/>
        <family val="2"/>
        <scheme val="minor"/>
      </rPr>
      <t xml:space="preserve">Request: </t>
    </r>
    <r>
      <rPr>
        <sz val="11"/>
        <color theme="1"/>
        <rFont val="Calibri"/>
        <family val="2"/>
        <scheme val="minor"/>
      </rPr>
      <t>Anindyo will help provide the Oracle database instance to WL and Arief (10/2) - Anindyo has requested for help from support but pending</t>
    </r>
  </si>
  <si>
    <t>a) Tables, Columns, Databases, Views, Schemas</t>
  </si>
  <si>
    <t>10-12.2</t>
  </si>
  <si>
    <t xml:space="preserve">b) Stored Procedures, Embedded SQLs, </t>
  </si>
  <si>
    <t>d) Custom</t>
  </si>
  <si>
    <t>Wei Lian / Arief</t>
  </si>
  <si>
    <t>Technical Metadata capture using API</t>
  </si>
  <si>
    <t>c) Dynamic SQLs</t>
  </si>
  <si>
    <t>Wei Lian / Arief / Manta - Shane</t>
  </si>
  <si>
    <t>Generate Data profile</t>
  </si>
  <si>
    <t>12,14</t>
  </si>
  <si>
    <t>Generate Data Lineage</t>
  </si>
  <si>
    <t>General - Qlik, ETL, Stored Procedures, BTQmain, Teradata, SQL Server etc.</t>
  </si>
  <si>
    <t xml:space="preserve">Klook </t>
  </si>
  <si>
    <t>Note: Require validation from OCBC before testing, hence, the dates are not including the alignment session</t>
  </si>
  <si>
    <t>Dynamic SQL</t>
  </si>
  <si>
    <t>Manta - Shane / Wei Lian / Arief</t>
  </si>
  <si>
    <r>
      <rPr>
        <b/>
        <sz val="11"/>
        <color theme="1"/>
        <rFont val="Calibri"/>
        <family val="2"/>
        <scheme val="minor"/>
      </rPr>
      <t xml:space="preserve">Risk: </t>
    </r>
    <r>
      <rPr>
        <sz val="11"/>
        <color theme="1"/>
        <rFont val="Calibri"/>
        <family val="2"/>
        <scheme val="minor"/>
      </rPr>
      <t xml:space="preserve">Uncertain about the scope and fulfil within timeline  </t>
    </r>
  </si>
  <si>
    <t xml:space="preserve">Run through the final integration between mantas and WKC </t>
  </si>
  <si>
    <t>Susanna - WKC owner / Clement</t>
  </si>
  <si>
    <r>
      <rPr>
        <b/>
        <sz val="11"/>
        <color theme="1"/>
        <rFont val="Calibri"/>
        <family val="2"/>
        <scheme val="minor"/>
      </rPr>
      <t xml:space="preserve">Pre-req: </t>
    </r>
    <r>
      <rPr>
        <sz val="11"/>
        <color theme="1"/>
        <rFont val="Calibri"/>
        <family val="2"/>
        <scheme val="minor"/>
      </rPr>
      <t>Clement has given Susanna a heads up  (setting up, dry-run, actual walk-through)</t>
    </r>
  </si>
  <si>
    <t>Evaluation Functionality Coverage (Validate)</t>
  </si>
  <si>
    <t>All</t>
  </si>
  <si>
    <t>Dry-run &amp; Collaborating with Jacob + feedback</t>
  </si>
  <si>
    <t>Walkthrough</t>
  </si>
  <si>
    <t>This is an empty row</t>
  </si>
  <si>
    <t>This row marks the end of the Project Schedule. DO NOT enter anything in this row. 
Insert new rows ABOVE this one to continue building out your Project Schedule.</t>
  </si>
  <si>
    <t xml:space="preserve">DO WE NEED ROS HERE? WL NEED TO GET HIS FEEDBACK &gt;  DYNAMIC SQL - MEETING ON THURSDAY WITH WL/ARIEF </t>
  </si>
  <si>
    <t>Environment/Scope</t>
  </si>
  <si>
    <t xml:space="preserve">Assumptions/Risk </t>
  </si>
  <si>
    <t>Date</t>
  </si>
  <si>
    <t>Owner (if applicable)</t>
  </si>
  <si>
    <t>Any corrective action? (if applicable)</t>
  </si>
  <si>
    <t>Overall Status</t>
  </si>
  <si>
    <t>Impact on our Timeline</t>
  </si>
  <si>
    <t>OCBC Environment - Data Profiling</t>
  </si>
  <si>
    <r>
      <t xml:space="preserve">Harddisk file transfer is an issue and delayed longer than expected
</t>
    </r>
    <r>
      <rPr>
        <sz val="11"/>
        <color theme="1"/>
        <rFont val="Calibri"/>
        <family val="2"/>
        <scheme val="minor"/>
      </rPr>
      <t xml:space="preserve">IBM Team faced issues conducting file transfer successfully in OCBC sit as it is slow/failing </t>
    </r>
    <r>
      <rPr>
        <b/>
        <sz val="11"/>
        <color theme="1"/>
        <rFont val="Calibri"/>
        <family val="2"/>
        <scheme val="minor"/>
      </rPr>
      <t xml:space="preserve">
- </t>
    </r>
    <r>
      <rPr>
        <sz val="11"/>
        <color theme="1"/>
        <rFont val="Calibri"/>
        <family val="2"/>
        <scheme val="minor"/>
      </rPr>
      <t xml:space="preserve">YMAL (RHOCP) installation has issues and Lumeng from OCBC has helped addressed it </t>
    </r>
  </si>
  <si>
    <t>Anindyo/John/OCBC</t>
  </si>
  <si>
    <r>
      <rPr>
        <b/>
        <sz val="11"/>
        <color theme="1"/>
        <rFont val="Calibri"/>
        <family val="2"/>
        <scheme val="minor"/>
      </rPr>
      <t>As of 23rd feb</t>
    </r>
    <r>
      <rPr>
        <sz val="11"/>
        <color theme="1"/>
        <rFont val="Calibri"/>
        <family val="2"/>
        <scheme val="minor"/>
      </rPr>
      <t xml:space="preserve">, All file transfer have been completed but there were many dependencies on OCBC Team. We needed to complete the transfer to the final server that IBM team require to start the installation. However, Muttu have not replied on the progress to OCBC Vivek and IBM Team since he is sick on 22nd-23rd feb. This issue has been highlighted as a dependency for the project since 16th Feb.  </t>
    </r>
  </si>
  <si>
    <t>This has delayed our timeline by 1 week</t>
  </si>
  <si>
    <r>
      <t xml:space="preserve">Unable to continue with Part A: Data Profiling due to the OCBC Environmental </t>
    </r>
    <r>
      <rPr>
        <b/>
        <sz val="11"/>
        <color theme="1"/>
        <rFont val="Calibri"/>
        <family val="2"/>
        <scheme val="minor"/>
      </rPr>
      <t>challenges in our OCP Installation</t>
    </r>
    <r>
      <rPr>
        <sz val="11"/>
        <color theme="1"/>
        <rFont val="Calibri"/>
        <family val="2"/>
        <scheme val="minor"/>
      </rPr>
      <t xml:space="preserve"> 
- Nothing can proceed such as CP4D installation till this is completed </t>
    </r>
  </si>
  <si>
    <t>Hung/John</t>
  </si>
  <si>
    <t>Hung and John has already reached out to the OCBC / Redhat personnel to help with troubleshooting of the OCP Installation</t>
  </si>
  <si>
    <t xml:space="preserve">We are unable to start any stream of work under Data Profiling especially when CP4D Installation require substantial time to complete.
With our current estimates, the Data profiling workstream will only be completed in the week of 15-18th March which exceed the hard deadline for the demo with OCBC on 14th March. </t>
  </si>
  <si>
    <t xml:space="preserve">Terminal provided by OCBC is not working for Weilian when he head down to check on OCBC environment for lineage testing </t>
  </si>
  <si>
    <t>Weilian/OCBC</t>
  </si>
  <si>
    <t xml:space="preserve">Shared the concern with Jacob as of 4th March and 7th March morning at 11am, and raised the ticket to Vivek/Srimathi but no resolution till now. 
As of 7th March, Wei Lian is using Jacob’s terminal to execute his Dynamic SQL lineage in OCBC environment.  This task is completed as of 8th March. </t>
  </si>
  <si>
    <t>Not Applicable</t>
  </si>
  <si>
    <t xml:space="preserve">IBM internal Environment - Data Lineage and DCT </t>
  </si>
  <si>
    <r>
      <rPr>
        <b/>
        <sz val="11"/>
        <color theme="1"/>
        <rFont val="Calibri"/>
        <family val="2"/>
        <scheme val="minor"/>
      </rPr>
      <t>IGC to WKC integration</t>
    </r>
    <r>
      <rPr>
        <sz val="11"/>
        <color theme="1"/>
        <rFont val="Calibri"/>
        <family val="2"/>
        <scheme val="minor"/>
      </rPr>
      <t xml:space="preserve"> – unable to find a solution as there is an issue of syncing it up </t>
    </r>
  </si>
  <si>
    <t>Anindyo/Clement/Son</t>
  </si>
  <si>
    <t xml:space="preserve">Anindyo has reached out to Wilson, but did not revert back any useful insights as he is not aware of this process.
-  Clement has reached out to Susanne but pending feedback.
We will present without the entire lineage flow for non-data assets (e.g. powerbi/qilkview) and share with OCBC that this will be covered as part of WKC V4.5 roadmap which will be part of the implementation plan. 
</t>
  </si>
  <si>
    <t xml:space="preserve">OCBC has mentioned repeatedly that this is a crucial piece of work that they would like to see in the demonstration. </t>
  </si>
  <si>
    <t xml:space="preserve">Collaboration with MANTA </t>
  </si>
  <si>
    <t>IBM/MANTA</t>
  </si>
  <si>
    <t xml:space="preserve">As of 2nd March, we have escalated to MANTA that we need a dedicated resource to commit on this POC with us. We have scheduled a daily 9pm SGT call with MANTA to get their updates since week of 24th Feb. _x000B_
With 4th March 9pm-11pm call with MANTA, it helped to set expectation with MANTA in which task that require their immediate attention (E2E Lineage flow) in the next couple of days and we will continue our discuss later in the evening at 9pm.
As of 7th March 9-11pm call with MANTA, it has shown that MANTA is not fully committed in sharing the responsibility of Part B: Harvesting Lineage component because..
MANTA require extensive and clear instruction from IBM team before they can execute the task. However, the amount of time required from IBM team to map out the specifics with clear instruction is significant while pursuing the other action items required. 
MANTA can only share the sample/example of certain activity, and expect IBM team to replicate and complete it when they are suppose to own this task. Especially since IBM does not have the expertise in their solution. </t>
  </si>
  <si>
    <t>In-progress</t>
  </si>
  <si>
    <t xml:space="preserve">Depending on when MANTA can revert back, it is crucial that we close all items by today/tomorrow as majority of our key task need to be completed by this week before our dry run on 9th March. </t>
  </si>
  <si>
    <t>IGC standalone installation and set up_x000B_</t>
  </si>
  <si>
    <t>Anindyo/Paul</t>
  </si>
  <si>
    <t>Anindyo/Son has jumped into a call with Ross to get his time in the next few days to get his inputs and his commitment. _x000B__x000B_With Ross input, Anindyo will assist Paul to take charge in IGC set up by creating the import/output functionality in standalone IGC</t>
  </si>
  <si>
    <t xml:space="preserve">UOB ML Ops RFP </t>
  </si>
  <si>
    <t>Today:</t>
  </si>
  <si>
    <t>WORK IN PROGRESS</t>
  </si>
  <si>
    <t>ADDITIONAL DAYS REQ</t>
  </si>
  <si>
    <t>OCBC ENV- STATUS</t>
  </si>
  <si>
    <t>IBM ENV - STATUS</t>
  </si>
  <si>
    <t xml:space="preserve">IGC to WKC (Within CP4D) Sync up </t>
  </si>
  <si>
    <t>• Communicate resized infrastructure requirements to UOB
• Communicate EDAG cluster load</t>
  </si>
  <si>
    <t>1,2,3</t>
  </si>
  <si>
    <t xml:space="preserve">Manta integration </t>
  </si>
  <si>
    <t>Setup and Configuration (MANTA)</t>
  </si>
  <si>
    <t>Testing in IBM E2E Integration Environment (Lineage function)</t>
  </si>
  <si>
    <t>Part A:  Data Source Integration</t>
  </si>
  <si>
    <t>Teradata integration (Subsitute Db2)</t>
  </si>
  <si>
    <t>5.3, 6</t>
  </si>
  <si>
    <t>Datalake integration (Hive)</t>
  </si>
  <si>
    <t>Part A: Business Metadata config using GUI and API</t>
  </si>
  <si>
    <t xml:space="preserve">b) CDE and Glossary DCT </t>
  </si>
  <si>
    <t>Part A: Technical Metadata capture and Data Profiling</t>
  </si>
  <si>
    <t>b) Data Profiling</t>
  </si>
  <si>
    <t xml:space="preserve">c) Data Quality </t>
  </si>
  <si>
    <t xml:space="preserve">Demonstration prep work </t>
  </si>
  <si>
    <t>Part B: Harvesting Lineage</t>
  </si>
  <si>
    <t xml:space="preserve">Oracle </t>
  </si>
  <si>
    <t>SQL</t>
  </si>
  <si>
    <t>Teradata (Subsitute Db2)</t>
  </si>
  <si>
    <t>Datalake (Hive)</t>
  </si>
  <si>
    <t>Atlas</t>
  </si>
  <si>
    <t xml:space="preserve">Qilkview to MANTA </t>
  </si>
  <si>
    <t>MANTA to IGC (ORACLE, MSSQL, POWERBI) Export archive zip</t>
  </si>
  <si>
    <t>PowerBI</t>
  </si>
  <si>
    <t>Klook to MANTA</t>
  </si>
  <si>
    <t>OPEN MANTA - IGC (Qilkview and Klook)</t>
  </si>
  <si>
    <t>Standalone IGC (Import and Export)</t>
  </si>
  <si>
    <t xml:space="preserve">Part B: DCT Loading and Stiching </t>
  </si>
  <si>
    <t>DCT Template (E2E Lineage)</t>
  </si>
  <si>
    <t>DCT Integration</t>
  </si>
  <si>
    <t>E: Other features (Governance workflow and and audit tracking)</t>
  </si>
  <si>
    <t>3/14/24</t>
  </si>
  <si>
    <t>3/14/25</t>
  </si>
  <si>
    <t xml:space="preserve">Demo Prep Work </t>
  </si>
  <si>
    <t>Final Presentation / Playback</t>
  </si>
  <si>
    <t>Questions</t>
  </si>
  <si>
    <t>Answers</t>
  </si>
  <si>
    <t>Timeline</t>
  </si>
  <si>
    <t>12th june - Start of Installation / 26th June - Start of PoC</t>
  </si>
  <si>
    <t xml:space="preserve">When is the end date? </t>
  </si>
  <si>
    <t>14th July - end of POC (UOB ask: 3-weeks to complete)</t>
  </si>
  <si>
    <t>What is the timeline given by client and how we are planning to achieve within this timeline?</t>
  </si>
  <si>
    <t xml:space="preserve">Nigel mentioned that it is planned for 14th June for installation </t>
  </si>
  <si>
    <t>Where are we in the current timeline? What is on-track, pending, completed etc?</t>
  </si>
  <si>
    <t>Evaluation criteria:</t>
  </si>
  <si>
    <t>I understand we have the evaluation criteria by Functional vs Technical. Have we mapped out according to two category:
1. Yes / No - whether we can meet this criteria with use-case, product demo, presentation?</t>
  </si>
  <si>
    <t xml:space="preserve">For all 5 use-case, we are not possible to showcase the 200+ evaluation criteria - using uOB data and models. </t>
  </si>
  <si>
    <t>2. How are we going to demonstrate that we meet this criteria? If nil, what are we planning to do to cover the gap?</t>
  </si>
  <si>
    <t>For those that we are unable to cover in the 5 use-case, we will cover in iBM environment.</t>
  </si>
  <si>
    <t xml:space="preserve">3. Who is going to own/drive it? </t>
  </si>
  <si>
    <t>Clear disconnect between paltform owner vs business users - business users who are giving the use-case.</t>
  </si>
  <si>
    <t>Functional criteria mapping will be shared by Nigesh EOD , Sunny should be IC in Technical criteria + driving it</t>
  </si>
  <si>
    <t xml:space="preserve">Role and Responsibilities </t>
  </si>
  <si>
    <t>1. Who are we coordinating with UOB?</t>
  </si>
  <si>
    <t xml:space="preserve">CE Team: Nigesh Eddy AG (+ Tianhuat) </t>
  </si>
  <si>
    <t xml:space="preserve">Unclear whether Tianhaut into the PoC / we should not include Tianhuat as a resource for POC </t>
  </si>
  <si>
    <t xml:space="preserve">Sunny - clarify if the laptop comes with the badge </t>
  </si>
  <si>
    <t xml:space="preserve">Assets / Depositories </t>
  </si>
  <si>
    <t xml:space="preserve">1. Share the working box folder and materials </t>
  </si>
  <si>
    <t>Nigel - initiate PM (infra)</t>
  </si>
  <si>
    <t xml:space="preserve">we need a POC / representative from this Business unit - we do not have an official point of contact for each business use-case </t>
  </si>
  <si>
    <t>2. Where is all the material sent by the client?</t>
  </si>
  <si>
    <t>Abishek - Taken over functional PM (functional)</t>
  </si>
  <si>
    <t xml:space="preserve">We have not received it </t>
  </si>
  <si>
    <t xml:space="preserve">Danny PM - send questions </t>
  </si>
  <si>
    <t xml:space="preserve">1st June - meeting with UOB </t>
  </si>
  <si>
    <t>Additional blocker / news from Legal</t>
  </si>
  <si>
    <t xml:space="preserve">In the next timeline schedule, lets have a org chart + </t>
  </si>
  <si>
    <t>Functional use-case</t>
  </si>
  <si>
    <t>Technical</t>
  </si>
  <si>
    <t xml:space="preserve">Nijesh </t>
  </si>
  <si>
    <t xml:space="preserve">Sunny </t>
  </si>
  <si>
    <t>AG</t>
  </si>
  <si>
    <t>Tan Long Siau - storage</t>
  </si>
  <si>
    <t xml:space="preserve">Eddy </t>
  </si>
  <si>
    <t>Hung - installation</t>
  </si>
  <si>
    <t>Prasad (risk of not being part of the PoC)</t>
  </si>
  <si>
    <t>John - installation</t>
  </si>
  <si>
    <t>Tianhuat (risk of not being part of the PoC)</t>
  </si>
  <si>
    <t>Jordan</t>
  </si>
  <si>
    <t xml:space="preserve">&gt; highly dependant on the qualification call for Starhub </t>
  </si>
  <si>
    <t xml:space="preserve">&gt; clarity from Starhub - whether to pivot towards Plan A / Plan B </t>
  </si>
  <si>
    <t xml:space="preserve">Remote support: </t>
  </si>
  <si>
    <t>China Labs - will remotely present the specialised requirement</t>
  </si>
  <si>
    <t>Next steps:</t>
  </si>
  <si>
    <t>What I need?</t>
  </si>
  <si>
    <t xml:space="preserve">1. Create the UPDATED timeline schedule and ALIGN with the client - Abishek 
- the schedule should be important and at least towards the end of next week and they can plan their availabilities </t>
  </si>
  <si>
    <t xml:space="preserve">I need the evaluation criteria by:
1. Who is doing it? 
2. How we going to demonstrate it? In the Client environment: use-case / product demo or IBM environment or presentation 
3. Timeline 
4. Intended audience / persona for the demo session </t>
  </si>
  <si>
    <t xml:space="preserve">I need the pre-requsitie both IBM and UOB for each session:
</t>
  </si>
  <si>
    <t>2. Dedicated sheet on the UPDATED timeline schedule aligned with each responsibilities</t>
  </si>
  <si>
    <t xml:space="preserve">3. Risk and potential blockers - with mitigation plan </t>
  </si>
  <si>
    <t xml:space="preserve">4. Guided tour / documentation for each day demo 
- including the PoC evaluation criteria checklist has been met at the end of the presentation </t>
  </si>
  <si>
    <t>5. After all the demo completed, we should have a session to PoC summary conclusion and validation with the BU</t>
  </si>
  <si>
    <t>Topic</t>
  </si>
  <si>
    <t>Open Items</t>
  </si>
  <si>
    <t>Expected Completion Date</t>
  </si>
  <si>
    <t xml:space="preserve">Owner </t>
  </si>
  <si>
    <t>Next steps or Corrective actions?</t>
  </si>
  <si>
    <t>Project Mangement - Timeline</t>
  </si>
  <si>
    <r>
      <rPr>
        <b/>
        <sz val="11"/>
        <color theme="1"/>
        <rFont val="Calibri"/>
        <family val="2"/>
        <scheme val="minor"/>
      </rPr>
      <t>Consolidated internal timeline</t>
    </r>
    <r>
      <rPr>
        <sz val="11"/>
        <color theme="1"/>
        <rFont val="Calibri"/>
        <family val="2"/>
        <scheme val="minor"/>
      </rPr>
      <t xml:space="preserve"> overlaid with both Nijesh inputs (from Functional evaluation criteria) and Sunny inputs (Technical evaluation criteria) with the view on the following points:
- Covered within the use-case – in the client environment? If no, it will be covered in IBM environment and demonstrated by CE
- Out of the box vs Custom? – which I understand if it is out-of-the-box demo, Presales team will demonstrate it
- Specific Owner
- Timeline / Date of completion
- Pre-requisite to achieve each use-case / criteria</t>
    </r>
  </si>
  <si>
    <t>Nijesh, Sunny</t>
  </si>
  <si>
    <t xml:space="preserve">Finalised client-view timeline with essential information only:
1. Track of activities 
2. Applicable use-case 
3. Intended Audience 
4. Scoring Criteria Reference 
5. Timeline - specifically which are the dates where we need the face-to-face interaction with the client to showcase the demo </t>
  </si>
  <si>
    <t xml:space="preserve">Nijesh, Sunny, Vavarly </t>
  </si>
  <si>
    <t>As part of the timeline schedule, we should also consider the following:
1. Socialisation session with UOB stakeholders to conclude the PoC and validate if we have met all criteria so far – this should happen after all the hands-on demo and before the “CP4D” roadmap
2. Preparation of guided tour / documentation for each day of the hands-on session need to be considered in the timeline</t>
  </si>
  <si>
    <t>Vavarly, Sunny</t>
  </si>
  <si>
    <t>In-Progress</t>
  </si>
  <si>
    <t>Project Mangement - Governance and Structure</t>
  </si>
  <si>
    <t>Create a team org chart, and introduce the finalised timeline with the org chart. In addition, formally introduce Vavarly (As the POC) so that all client communication should come through me.</t>
  </si>
  <si>
    <t>Project Mangement - Risk Mitigation Plan</t>
  </si>
  <si>
    <t>Nijesh mentioned that he is preparing the initial view for the list of potential risks / issues with a mitigation plan. He will share it with the extended team so that we can flag and highlight risk early. E.g. Resource / Environment / Infrastructure risks</t>
  </si>
  <si>
    <t>Nijesh</t>
  </si>
  <si>
    <t>Open Risk items</t>
  </si>
  <si>
    <t>Implication</t>
  </si>
  <si>
    <t>PoC Legal Agreement</t>
  </si>
  <si>
    <t xml:space="preserve"> POC agreement from UOB as there are couple of things that our legal team do not agree </t>
  </si>
  <si>
    <t>Timeline will be delayed till it is sorted out</t>
  </si>
  <si>
    <t>Wai Leng</t>
  </si>
  <si>
    <t>Software Evaluation License</t>
  </si>
  <si>
    <t>Software Evaluation portal - software evaluation license - Colin &amp; Puru direction is that we have the POC agreement from UOB then the eval license is fine as long as its for non-production but we need valid confirmation from the client</t>
  </si>
  <si>
    <t>CP4D Installation</t>
  </si>
  <si>
    <t>UOB  planned to allocate a shared SIT cluster for this POC, which has been used by other application as well ( OpenShift cluster with 7 Worker Node configuration ) .
- They will share  5 /7 worker node for IBM cloud Pak for data installation.
IBM cloud pak for data  will be installed in the  3 name spaces and labelled to use the assigned nodes.
- CP4D software downloaded from icr.io  with full license keys. However during install we will use the Trial license key accepted by UOB team.
- Uninstallation may need to be planned carefully , since installation will copy the images to catalogue sources which are common to overall cluster.</t>
  </si>
  <si>
    <t xml:space="preserve">Shared SIT Cluster which is not ideal since we are unclear of the implication when there is any impact in other application running in this cluster. </t>
  </si>
  <si>
    <t>Wai Leng, John</t>
  </si>
  <si>
    <t>Open  items</t>
  </si>
  <si>
    <t>Laptop collection</t>
  </si>
  <si>
    <t>Sunny is coordinating and managing the UOB Laptop collection for all 7 laptops. There is locker for us to store the laptop. Sunny has also shared a confidential mail of their user and password to each colleague.</t>
  </si>
  <si>
    <t>Sunny</t>
  </si>
  <si>
    <t>Pending for each user to confirm and validate their own laptop.</t>
  </si>
  <si>
    <t>IBM Environment set up</t>
  </si>
  <si>
    <t xml:space="preserve">Sunny and Eddy is setting up the Techzone cluster for this POC. Pending information on what are the requirements / items required to be communicated to UOB team. E.g. we are hoping to limit to 5 users etc </t>
  </si>
  <si>
    <t>Pending the information to be provided to UOB team</t>
  </si>
  <si>
    <t xml:space="preserve">User role mapping  </t>
  </si>
  <si>
    <t>Abishek has shared his initial draft and POV of the role-user mapping. Nijesh has validated it.</t>
  </si>
  <si>
    <t>Use-case packages</t>
  </si>
  <si>
    <t>Pending from UOB team. Shared only 2 out of 5 packages so far. Importantly, please provide the list of dependencies for the list of packages - scripts for the remaining three Business Units.</t>
  </si>
  <si>
    <t>Abishek / Nigel / Lucy</t>
  </si>
  <si>
    <t>Model Artifacts</t>
  </si>
  <si>
    <r>
      <rPr>
        <b/>
        <sz val="11"/>
        <color theme="1"/>
        <rFont val="Calibri"/>
        <family val="2"/>
        <scheme val="minor"/>
      </rPr>
      <t>Premise based on the aforementioned call :</t>
    </r>
    <r>
      <rPr>
        <sz val="11"/>
        <color theme="1"/>
        <rFont val="Calibri"/>
        <family val="2"/>
        <scheme val="minor"/>
      </rPr>
      <t xml:space="preserve">
·         IBM team will only onboard the scripts and models(if at all applicable) on to the platform and will demonstrate all the possible points as mentioned in the POC scoring criteria.
·         Python scripts used to connect to data sources.
·         Python scripts used to transform, feature engineer and build the model.
·         Any miscellaneous scripts required to run the aforesaid scripts.
</t>
    </r>
    <r>
      <rPr>
        <b/>
        <sz val="11"/>
        <color theme="1"/>
        <rFont val="Calibri"/>
        <family val="2"/>
        <scheme val="minor"/>
      </rPr>
      <t>Why do we need 5 working days before the showcase to perform the following actions for all the five use cases:</t>
    </r>
    <r>
      <rPr>
        <sz val="11"/>
        <color theme="1"/>
        <rFont val="Calibri"/>
        <family val="2"/>
        <scheme val="minor"/>
      </rPr>
      <t xml:space="preserve">
·         As explained earlier as well we need the week to do the following :
·         Onboard all the assets on to the platform.
·         Test the data connection and prepare the dependencies for the user scripts.
·         Add orchestration and other features from IBM CP4D to the existing assets.
·         Prepare the No Code/Low Code flows for the relevant use cases.
·         Add deployment and monitoring component to the workflow.
·         Ensure and test the end to end MLOps and governance workflow on CP4D hosted in the UOB POC environment.</t>
    </r>
  </si>
  <si>
    <t xml:space="preserve">Pending any feedback from Abishek </t>
  </si>
  <si>
    <t>Please provide the list of users with their personas.</t>
  </si>
  <si>
    <t>Abishek</t>
  </si>
  <si>
    <t xml:space="preserve">Clarification questions </t>
  </si>
  <si>
    <t>Please reply to all the clarification questions attached the excel sheet for your reference.</t>
  </si>
  <si>
    <t>Abishek / Nigel</t>
  </si>
  <si>
    <t>Could you update us about the outcome of “Potential Consolidation” column in the schedule.</t>
  </si>
  <si>
    <t>OpenShift</t>
  </si>
  <si>
    <t>OpenShift Parameters Configuration</t>
  </si>
  <si>
    <t>Lucy</t>
  </si>
  <si>
    <t>OpenShift StorageClass is not compatible with IBM CP4D pre-requisite</t>
  </si>
  <si>
    <t>Stage</t>
  </si>
  <si>
    <t>Activity</t>
  </si>
  <si>
    <t>Status</t>
  </si>
  <si>
    <t>Days Required</t>
  </si>
  <si>
    <t>Timeline (Planned)</t>
  </si>
  <si>
    <t>Timeline(Acutal)</t>
  </si>
  <si>
    <t>Predecessor</t>
  </si>
  <si>
    <t>Dependency and Help required from UOB Team</t>
  </si>
  <si>
    <t xml:space="preserve">Preparation for Installation </t>
  </si>
  <si>
    <t xml:space="preserve">IBM Software Images delivery to UOB </t>
  </si>
  <si>
    <t xml:space="preserve">Infra setup validation by IBM (sanity check) </t>
  </si>
  <si>
    <t xml:space="preserve">Images transferred to destination (USB - &gt; UOB Laptop - &gt; Server - &gt; JFrog) </t>
  </si>
  <si>
    <t>Installation of CP4D in UOB Environment</t>
  </si>
  <si>
    <r>
      <t xml:space="preserve">Cloud Pak for Data Installation
1. Verify environment 
2 Copy (or download) binaries to Private Registry - </t>
    </r>
    <r>
      <rPr>
        <b/>
        <sz val="12"/>
        <color theme="1"/>
        <rFont val="Calibri"/>
        <family val="2"/>
        <scheme val="minor"/>
      </rPr>
      <t>completed</t>
    </r>
    <r>
      <rPr>
        <sz val="12"/>
        <color theme="1"/>
        <rFont val="Calibri"/>
        <family val="2"/>
        <scheme val="minor"/>
      </rPr>
      <t xml:space="preserve">
3.  Foundation steps - </t>
    </r>
    <r>
      <rPr>
        <b/>
        <sz val="12"/>
        <color theme="1"/>
        <rFont val="Calibri"/>
        <family val="2"/>
        <scheme val="minor"/>
      </rPr>
      <t>completed</t>
    </r>
    <r>
      <rPr>
        <sz val="12"/>
        <color theme="1"/>
        <rFont val="Calibri"/>
        <family val="2"/>
        <scheme val="minor"/>
      </rPr>
      <t xml:space="preserve">
4.  Install required services -  </t>
    </r>
    <r>
      <rPr>
        <b/>
        <sz val="12"/>
        <color theme="1"/>
        <rFont val="Calibri"/>
        <family val="2"/>
        <scheme val="minor"/>
      </rPr>
      <t>completed</t>
    </r>
    <r>
      <rPr>
        <sz val="12"/>
        <color theme="1"/>
        <rFont val="Calibri"/>
        <family val="2"/>
        <scheme val="minor"/>
      </rPr>
      <t xml:space="preserve">
</t>
    </r>
  </si>
  <si>
    <t xml:space="preserve">In-Progress </t>
  </si>
  <si>
    <t>6/7 - 7/7</t>
  </si>
  <si>
    <t>6/7 - 14/7</t>
  </si>
  <si>
    <r>
      <t xml:space="preserve">UOB team to provide the network connectivity for the following:
1. Connectivity from bastion node to OCP (to run scripts)
2. Connectivity from Jfrog to OCP (to pull images)
In order to do step 3/4:
1. We need DevOps team to log in the credentials 
2. UOB OCP Team need to generate the token and share with us 
3. Support during installation from DevOps and OCP team
4. We need get access to the permanent Bastion node with connectivity to OCP and private registry - port is still in progress but the Bastion node is available 
5. Physical access to the building is required (especially on the weekend)
</t>
    </r>
    <r>
      <rPr>
        <sz val="12"/>
        <color theme="1"/>
        <rFont val="Calibri (Body)"/>
      </rPr>
      <t xml:space="preserve">6. Putty terminal access installed in the assigned laptop (currently, Zaoyi is sharing with us since the assigned laptop does not have access.) </t>
    </r>
  </si>
  <si>
    <t xml:space="preserve">LDAP Configuration </t>
  </si>
  <si>
    <r>
      <t xml:space="preserve">1. IBM to provide details of LDAP requirement to UOB - </t>
    </r>
    <r>
      <rPr>
        <b/>
        <sz val="12"/>
        <color theme="1"/>
        <rFont val="Calibri"/>
        <family val="2"/>
        <scheme val="minor"/>
      </rPr>
      <t>completed</t>
    </r>
    <r>
      <rPr>
        <sz val="12"/>
        <color theme="1"/>
        <rFont val="Calibri"/>
        <family val="2"/>
        <scheme val="minor"/>
      </rPr>
      <t xml:space="preserve">
2. IBM to configure CP4D on LDAP configuration </t>
    </r>
  </si>
  <si>
    <t>Pending from UOB</t>
  </si>
  <si>
    <t>10/7/2023-14/7/2023</t>
  </si>
  <si>
    <t xml:space="preserve">1.UOB to provide the LDAP configuration details 
2. UOB to support IBM during the configuration (Contact person required for support)
3. Physical access to the building is required (especially on the weekend)
4. Putty terminal access installed in the assigned laptop (currently, Zaoyi is sharing with us since the assigned laptop does not have access.) </t>
  </si>
  <si>
    <t>Cloudera Configuration (Hive, Impala, HDFS)</t>
  </si>
  <si>
    <r>
      <t xml:space="preserve">1. IBM to provide details of Cloudera requirement to UOB  - </t>
    </r>
    <r>
      <rPr>
        <b/>
        <sz val="12"/>
        <color theme="1"/>
        <rFont val="Calibri"/>
        <family val="2"/>
        <scheme val="minor"/>
      </rPr>
      <t>completed</t>
    </r>
    <r>
      <rPr>
        <sz val="12"/>
        <color theme="1"/>
        <rFont val="Calibri"/>
        <family val="2"/>
        <scheme val="minor"/>
      </rPr>
      <t xml:space="preserve">
2. IBM to configure CP4D on Cloudera configuration </t>
    </r>
  </si>
  <si>
    <t xml:space="preserve">1.UOB to provide the Cloudera configuration details 
2.UOB to support IBM during the configuration (Contact person required for support)
3. UOB to provide the data sources for testing purpose - In the data connectivity for Hive, the data prepared for front-shell detection need to be available for testing. 
4. Physical access to the building is required (especially on the weekend)
5. Putty terminal access installed in the assigned laptop (currently, Zaoyi is sharing with us since the assigned laptop does not have access and we would need access over the weekend) </t>
  </si>
  <si>
    <t>Python package / Conda Configuration</t>
  </si>
  <si>
    <t xml:space="preserve"> IBM to configure CP4D / OCP on Python package / Conda Configuration</t>
  </si>
  <si>
    <t>8/7 - 10/7</t>
  </si>
  <si>
    <t>10/7 - 12/7</t>
  </si>
  <si>
    <r>
      <rPr>
        <sz val="12"/>
        <color theme="1"/>
        <rFont val="Calibri (Body)"/>
      </rPr>
      <t xml:space="preserve">1. UOB to provide the Jfrog and Python repository details </t>
    </r>
    <r>
      <rPr>
        <sz val="12"/>
        <color theme="1"/>
        <rFont val="Calibri"/>
        <family val="2"/>
        <scheme val="minor"/>
      </rPr>
      <t xml:space="preserve">
2. UOB to support IBM during the configuration (Contact person required for Jfrog) and OCP support 
3. Physical access to the building is required (especially on the weekend)
</t>
    </r>
  </si>
  <si>
    <t>Preparation for the Showcase</t>
  </si>
  <si>
    <t>1. Onboard all the assets  
2. Test all the services installed on the platform  (end-to-end flow)
3. Prepare all the necessary documentation, assets and flow required during the use-case showcase</t>
  </si>
  <si>
    <t>11/7 - 14/7</t>
  </si>
  <si>
    <t>1,4 (Ideally, 2+3)</t>
  </si>
  <si>
    <t>Same as "Cloudera Configuration (Hive, Impala, HDFS)" and "Python package / Conda Configuration" dependencies stated above. 
Physical access to the building is required (especially on the weekend)</t>
  </si>
  <si>
    <t>Showcase</t>
  </si>
  <si>
    <t>15 Show-case cutting across 11/7 - 26/7 for best case scenario</t>
  </si>
  <si>
    <t>11/7 - 26/7</t>
  </si>
  <si>
    <t>17/7 - 3/8</t>
  </si>
  <si>
    <t>1,2,3,4,5</t>
  </si>
  <si>
    <t>Dependency on 1-5</t>
  </si>
  <si>
    <t>Environment</t>
  </si>
  <si>
    <t>Scoring Criteria Reference</t>
  </si>
  <si>
    <t>Overlaps</t>
  </si>
  <si>
    <t>Projects and Data Access</t>
  </si>
  <si>
    <t xml:space="preserve">UOB Environment </t>
  </si>
  <si>
    <t>Functional criteria
- A 1.1A
- A 3.5
- A 4.1.4
- A 4.2.9
- A 4.2.10</t>
  </si>
  <si>
    <t xml:space="preserve">Technical Criteria:
- B1.1.13
- B1.3.2
- B1.3.3 (6)
- B1.3.5
</t>
  </si>
  <si>
    <t>1. Create project
2. Add collaborator
3. Create environment
4. Create job
5. Create data connections to data source (show Teradata as well)
6. Test  connection
7. Model Runtimes and Customisation
8. Create 5 catalogs for each BU. Add roles (DS, DE, BA).</t>
  </si>
  <si>
    <t>Custom Data Access</t>
  </si>
  <si>
    <t>Technical Criteria:
- B1.7.8
- B1.3.16
- B1.3.3 (3)
- B1.3.6
- B1.3.7
-B1.3.11
-B1.3.12</t>
  </si>
  <si>
    <t xml:space="preserve">Data Transformation,Visualization </t>
  </si>
  <si>
    <t>Functional criteria
- A 1.1 B
- A 1.1 C</t>
  </si>
  <si>
    <t>Technical Criteria:
- B1.2.2
- B1.2.3
- B1.2.4
- B1.3.17
- B1.3.3 (2)
- B1.4.1</t>
  </si>
  <si>
    <t>1. Data Transformation using Modeler Flow.
2. Data Profiling and visualization.
3. Save the dataset</t>
  </si>
  <si>
    <t>Model Development and Feature Engineering</t>
  </si>
  <si>
    <t>18/7/23 - 19/7/23</t>
  </si>
  <si>
    <t>Functional criteria
- A 1.2
- A 1.3</t>
  </si>
  <si>
    <t>Technical Criteria
- B1.2.2</t>
  </si>
  <si>
    <t>1. Create notebook
2. Port scripts/notebooks to Watson Studio
3. Link notebook to environment
4. Run notebook 
5. Push the features to feature store.
6. Feature discovery and resuability</t>
  </si>
  <si>
    <t>AutoAI</t>
  </si>
  <si>
    <t>20/7/23 - 21/7/23</t>
  </si>
  <si>
    <t>Functional criteria
- A1.4A.25
- A1.4A.26
- A1.4A.28
- A1.4A.29
- A1.4A.30
- A1.4A.31
- A1.4A.32
- A1.4A.33
- A1.4A.34</t>
  </si>
  <si>
    <t>1. Create AutoAI pipeline
2. Build model using step 1 leveraging data connection
3. Generate notebook 
4. Save model</t>
  </si>
  <si>
    <t>Model Training  Custom Demos</t>
  </si>
  <si>
    <t>IBM Environment</t>
  </si>
  <si>
    <t xml:space="preserve">Functional criteria
- A1.4A
- A1.4B
- A1.4C
</t>
  </si>
  <si>
    <t xml:space="preserve">1. Unstructured Data Processing
2. Ensemble learning Methods
3. Decision Optimisation
4. Modelling using Structured with techniques like Reinforcement learning, Supervised Learning , GAN, Time Series Modelling etc 
5. Training Models on GPU </t>
  </si>
  <si>
    <t>Deployment and Monitoring</t>
  </si>
  <si>
    <t>25/7/23 - 26/7/23</t>
  </si>
  <si>
    <t>Functional criteria
- A2.1
- A2.2
- A2.3
- A3.4</t>
  </si>
  <si>
    <t>Technical Criteria:
B1.2.1 (Batch API)</t>
  </si>
  <si>
    <t>1. Push models to model registry
2. Push AutoAI models to WML
3. Deploy as online and batch models
4. Configure OpenScale through UI and run monitoring
5. Show notebook for model deployment to WML and OpenScale</t>
  </si>
  <si>
    <t>OpenScale Impact</t>
  </si>
  <si>
    <t>Pipelines and Experiment  Tracking</t>
  </si>
  <si>
    <t xml:space="preserve">Functional criteria
-  A2.3- Experiment Tracking
-  A2.1.5
-  A3.3 </t>
  </si>
  <si>
    <t>Technical Criteria
- B1.2.1 (sync API)
- B1.2.5
- B1.2.6
- B1.2.7
- B1.2.8
- B1.2.9
- B1.2.10
- B1.4.5
- B1.6.1
- B1.6.4</t>
  </si>
  <si>
    <t>1. Introduce Watson Studio Pipeline
2. Create dev pipeline (link notebooks)
3. Create job and run pipeline for deployment
4. Track Experiments using pipeline and Factsheets.
5. Track model using Factsheets.
6. Debugging and troubleshooting Pipelines 
7. Is it possible to show one failed pipeline with logs?
8. Is it possible to show a notification of job success via email</t>
  </si>
  <si>
    <t>CI Testing and Pre-Prod Pipeline</t>
  </si>
  <si>
    <t xml:space="preserve">Functional criteria
- A2.1.6
- A2.2
</t>
  </si>
  <si>
    <t>1. Write CI tests (basics)
2. Create pre-production pipeline and monitor model using OpenScale</t>
  </si>
  <si>
    <t>CI/CD Integration</t>
  </si>
  <si>
    <t>Functional criteria
- A2.1.6
- A2.2
- A3.4
- A4.2.11
- A4.2.12</t>
  </si>
  <si>
    <t>Technical Criteria
- B1.5.1 (2,3)
- B1.5.2
- B1.5.5
- B1.5.8</t>
  </si>
  <si>
    <t>1. Configure Jenkins for CI/CD integration
2. Configure Github for CI/CD integration and PR approvals
3. Use Jenkins and CI test to push model to pre-production and model registry</t>
  </si>
  <si>
    <t>Custom Deployment Demos</t>
  </si>
  <si>
    <t xml:space="preserve">Functional criteria
- A2.1
- A2.2
</t>
  </si>
  <si>
    <t>Technical Criteria
- B1.2.7</t>
  </si>
  <si>
    <t>1. Ease of integrating / import of external models
2. Model rollbacks
3. Model Exchange formats</t>
  </si>
  <si>
    <t xml:space="preserve">Model Governance &amp; Responsible AI </t>
  </si>
  <si>
    <t xml:space="preserve">Functional criteria
- A3.1
- A3.2
</t>
  </si>
  <si>
    <t xml:space="preserve">Technical Criteria:
B1.6.2
</t>
  </si>
  <si>
    <t>1. Promote model in OpenScale
2. Integrate Veritas toolkit with OpenScale
3. Compute Fairness, Drift, Feature importance using SHAP and LIME etc.
4. Bias detection and Mitigation
5. Run prod pipeline
6. Approve model using OpenPages workflow</t>
  </si>
  <si>
    <t>Model Retirement</t>
  </si>
  <si>
    <t xml:space="preserve">Functional criteria
- A2.4
</t>
  </si>
  <si>
    <t>1. Retrain model
2. Retire model</t>
  </si>
  <si>
    <t>CP4D Administration and Audit Trail</t>
  </si>
  <si>
    <t>Functional criteria
- A3.6
- A4.2</t>
  </si>
  <si>
    <t>Technical Criteria
- B1.1.12
- B1.2.11
- B1.2.12
- B1.6.5
- B1.6.6
- B1.6.7
- B1.7.1
- B1.7.2
- B1.7.4
- B1.10 (a)
- B1.10 (b)
- B1.10 (c)
- B1.10 (d)</t>
  </si>
  <si>
    <t>1. Monitoring of resources like CPU and Memory (capacity utlization) and generation of alerts
2. Tracking of actions by users
3. Multinenacy
4. LDAP Integration: AAD/Kerberos
5. Restart services 
6. API documentation
7. Backup (housekeeping) - presentation</t>
  </si>
  <si>
    <t>CPD4.7 and Roadmap features/products</t>
  </si>
  <si>
    <t>1. Introduce feature group
2. VS Code Extension Demo
3. Generative AI  and Large Language Models.
4. Conduct Q&amp;A</t>
  </si>
  <si>
    <t>Applicable Use Case</t>
  </si>
  <si>
    <t>Dependencies</t>
  </si>
  <si>
    <t>Number of Tracks</t>
  </si>
  <si>
    <t>Potential Consolidation</t>
  </si>
  <si>
    <t>Intended Audience</t>
  </si>
  <si>
    <t>Nature of the guided session for UOB</t>
  </si>
  <si>
    <t>Remarks</t>
  </si>
  <si>
    <t>Preparation</t>
  </si>
  <si>
    <t xml:space="preserve">Call with DevOps/Infra on installation questions </t>
  </si>
  <si>
    <t xml:space="preserve">UOB DevOps/Infra team </t>
  </si>
  <si>
    <t xml:space="preserve">1st round complete </t>
  </si>
  <si>
    <t xml:space="preserve">2nd round scheduled </t>
  </si>
  <si>
    <t xml:space="preserve">Presentation of schedule </t>
  </si>
  <si>
    <t>NA</t>
  </si>
  <si>
    <t>UOB user groups and project managers</t>
  </si>
  <si>
    <t xml:space="preserve">Clarified questions from Abishek and Nigel </t>
  </si>
  <si>
    <t>POC Legal Agreement</t>
  </si>
  <si>
    <t>Acknowledge as of 22nd June</t>
  </si>
  <si>
    <t xml:space="preserve">Software Evaluation License </t>
  </si>
  <si>
    <t>LOU Agreement</t>
  </si>
  <si>
    <t>Acknowledge as of 23rd June</t>
  </si>
  <si>
    <t xml:space="preserve">UOB to provide IBM with list of packages needed for all the five use cases (2 out of 5 received) </t>
  </si>
  <si>
    <t>1.3 and 1.4</t>
  </si>
  <si>
    <t>Usecase Owners from UOB</t>
  </si>
  <si>
    <t xml:space="preserve">We are aligned with UOB Team that we are only going to focus on 1 use-case for majority of our show-case </t>
  </si>
  <si>
    <t>`</t>
  </si>
  <si>
    <t xml:space="preserve">UOB to provide IBM with Data, Models and Artifacts </t>
  </si>
  <si>
    <t>As od 20/6, UOB Abishek shared that the use case / data set to use for preparation of showcase – he is still getting that aligned with the users and will revert
- Model &amp; Artifacts: The users expect to create the models on the platform during their hands on
- Data: The data is prepared by users and will be provisioned on
&gt; Cloudera – To source into MAP
&gt; Data to be provisioned into MAP (SAS data set &amp; images for working with unstructured data) – this would be made available when the installation is commenced</t>
  </si>
  <si>
    <t>IBM to provide installation images to UOB via HDD</t>
  </si>
  <si>
    <t>IBM Software Images delivery to UOB – 26 June  [Completed]
Infra setup validation by IBM (sanity check) – 26 June [Completed]</t>
  </si>
  <si>
    <t>UOB to upload installation images in Bastion node</t>
  </si>
  <si>
    <t>Images transferred to destination (USB - &gt; UOB Laptop - &gt; Server - &gt; JFrog) – 26 June to 28 June [In Progress]</t>
  </si>
  <si>
    <t>OpenShift Cluster, NFS Storage, Jfrog Artifactory with 500 GB storage, Bastion node (as indicated in BOM and architecture)</t>
  </si>
  <si>
    <t>Cloud Pak for Data Installation in UOB environment</t>
  </si>
  <si>
    <t xml:space="preserve">Cloud Pak for Data Installation
1. Verify environment 
2 Copy (or download) binaries to Private Registry
3.  Foundation steps
.4.  Install required services
5.  Kerberos keytabs (source?) &amp; Integration with UOB LDAP - user and role setup for MAP application
</t>
  </si>
  <si>
    <t>Pending from IBM</t>
  </si>
  <si>
    <t>1.3, 1.4, 1.7, 1.8 and 1.9</t>
  </si>
  <si>
    <t>Best Case</t>
  </si>
  <si>
    <t>Set up and configured a CP4D cluster in IBM Environment ( TechZone )</t>
  </si>
  <si>
    <t xml:space="preserve">1. Set up and confirgure a CP4D cluster in IBM environment - Techzone 
2. Set up the 5 user ID for UOB users to access and view the demo assets 
3. Validate if the 5 user ID to access and view the demo assets </t>
  </si>
  <si>
    <t xml:space="preserve">Eddy has shared that we have successfully set up and configured a CP4D cluster in IBM Environment which is TechZone. </t>
  </si>
  <si>
    <t>1. Data Scientists
2. Data  Engineers
3. Data/Business Analysts
4. Business Users</t>
  </si>
  <si>
    <t>1. Data Scientists
2. Data/Business Analysts
3. Business Users</t>
  </si>
  <si>
    <t>Face2Face</t>
  </si>
  <si>
    <t>Possible</t>
  </si>
  <si>
    <t>1. Data Scientists
2. Data  Engineers
3. Data/Business Analysts</t>
  </si>
  <si>
    <t>This section on AutoAI will not be applicable to return over asset use case</t>
  </si>
  <si>
    <t>Face2Face/Online</t>
  </si>
  <si>
    <r>
      <rPr>
        <sz val="12"/>
        <color rgb="FF000000"/>
        <rFont val="IBM Plex Sans"/>
      </rPr>
      <t xml:space="preserve">Technical Criteria:
</t>
    </r>
    <r>
      <rPr>
        <sz val="12"/>
        <color rgb="FF427FC2"/>
        <rFont val="IBM Plex Sans"/>
      </rPr>
      <t>B1.2.1 (Batch API)</t>
    </r>
  </si>
  <si>
    <t>Model monitoring will not be applicable to return over asset use case but model deployment will be applicable</t>
  </si>
  <si>
    <t>1. Data Scientists
2. Data/Business Analysts
3. Data Engineers</t>
  </si>
  <si>
    <r>
      <rPr>
        <sz val="12"/>
        <color rgb="FF000000"/>
        <rFont val="IBM Plex Sans"/>
      </rPr>
      <t xml:space="preserve">Technical Criteria
</t>
    </r>
    <r>
      <rPr>
        <sz val="12"/>
        <color rgb="FF427FC2"/>
        <rFont val="IBM Plex Sans"/>
      </rPr>
      <t xml:space="preserve">- B1.2.1 (sync API)
</t>
    </r>
    <r>
      <rPr>
        <sz val="12"/>
        <color rgb="FF000000"/>
        <rFont val="IBM Plex Sans"/>
      </rPr>
      <t>- B1.2.5
- B1.2.6
- B1.2.7
- B1.2.8
- B1.2.9
- B1.2.10
- B1.4.5
- B1.6.1
- B1.6.4</t>
    </r>
  </si>
  <si>
    <t>1. Data Scientists
2. Data  Engineers
3. Data/Business Analysts
4. Software/DevOps Engineers</t>
  </si>
  <si>
    <r>
      <t xml:space="preserve">Technical Criteria
- B1.5.1 (2,3)
- B1.5.2
- B1.5.5
</t>
    </r>
    <r>
      <rPr>
        <sz val="12"/>
        <color rgb="FF0070C0"/>
        <rFont val="IBM Plex Sans"/>
      </rPr>
      <t>- B1.5.8</t>
    </r>
  </si>
  <si>
    <t>As per the communication on 15th June with Abhishek and Nigel, its best suited to be demonstrated on IBM Environment.</t>
  </si>
  <si>
    <t>1. Data Scientists
2. Model Auditors/Validators
3. Data/Business Analysts
4. Software/DevOps Engineers</t>
  </si>
  <si>
    <t>Model retraining will not be applicable for return over asset use case but model retirement will be applicable</t>
  </si>
  <si>
    <t>1. IT Operations Engineers</t>
  </si>
  <si>
    <r>
      <rPr>
        <sz val="12"/>
        <color rgb="FF000000"/>
        <rFont val="IBM Plex Sans"/>
      </rPr>
      <t>Technical Criteria</t>
    </r>
    <r>
      <rPr>
        <sz val="12"/>
        <color rgb="FF0070C0"/>
        <rFont val="IBM Plex Sans"/>
      </rPr>
      <t xml:space="preserve">
</t>
    </r>
    <r>
      <rPr>
        <sz val="12"/>
        <color rgb="FF000000"/>
        <rFont val="IBM Plex Sans"/>
      </rPr>
      <t>- B1.1.12
- B1.2.11
- B1.2.12</t>
    </r>
    <r>
      <rPr>
        <sz val="12"/>
        <color theme="1"/>
        <rFont val="IBM Plex Sans"/>
      </rPr>
      <t xml:space="preserve">
- B1.6.5
- B1.6.6
- B1.6.7
- B1.7.1
- B1.7.2
- B1.7.4
- B1.10 (a)
- B1.10 (b)
- B1.10 (c)
- B1.10 (d)</t>
    </r>
  </si>
  <si>
    <r>
      <rPr>
        <sz val="12"/>
        <color rgb="FF000000"/>
        <rFont val="IBM Plex Sans"/>
      </rPr>
      <t>Face2Face/</t>
    </r>
    <r>
      <rPr>
        <sz val="12"/>
        <color rgb="FF0070C0"/>
        <rFont val="IBM Plex Sans"/>
      </rPr>
      <t>Online</t>
    </r>
  </si>
  <si>
    <t>1. Data Scientists
2. Data  Engineers
3. Data/Business Analysts
4. Software/DevOps Engineers
5. Business Users</t>
  </si>
  <si>
    <t>As of: 26 June 2023</t>
  </si>
  <si>
    <t xml:space="preserve">S/N </t>
  </si>
  <si>
    <t>1.10'</t>
  </si>
  <si>
    <t xml:space="preserve"> 1.7, 1.8, 1.9 and 2.1</t>
  </si>
  <si>
    <t>FX - next best action 
Return over asset
Shell detection
Digital wealth acquisition
Credit card acquisition</t>
  </si>
  <si>
    <t xml:space="preserve"> 1.7, 1.8, 1.9 and 2.0</t>
  </si>
  <si>
    <r>
      <rPr>
        <sz val="12"/>
        <color rgb="FF000000"/>
        <rFont val="IBM Plex Sans"/>
      </rPr>
      <t xml:space="preserve">1. Create Data Protection Rule (DS cannot view NRIC (eg))
2. Create data connections to additional data sources like Teradata etc.
3. Data Virtualisation using Watson Query </t>
    </r>
    <r>
      <rPr>
        <sz val="12"/>
        <color rgb="FFFF0000"/>
        <rFont val="IBM Plex Sans"/>
      </rPr>
      <t xml:space="preserve">(Demostrating  federation on the UOB environment for PoC)
</t>
    </r>
    <r>
      <rPr>
        <sz val="12"/>
        <color rgb="FF000000"/>
        <rFont val="IBM Plex Sans"/>
      </rPr>
      <t>4. Ad-hoc CSV file upload in catalog.</t>
    </r>
  </si>
  <si>
    <t>FX - next best action 
Shell detection
Digital wealth acquisition
Credit card acquisition</t>
  </si>
  <si>
    <t>Selected Usecase</t>
  </si>
  <si>
    <t>Description</t>
  </si>
  <si>
    <t>B1.1</t>
  </si>
  <si>
    <t>Architecture</t>
  </si>
  <si>
    <t>B1.1.12</t>
  </si>
  <si>
    <t>How do you support single instance multi tenancy where the different tenants could comprise different business units in the Bank across different countries.</t>
  </si>
  <si>
    <t>B1.1.13</t>
  </si>
  <si>
    <t>Ability to support single centralized repository for all models and policy related objects with partitioning based on user groups</t>
  </si>
  <si>
    <t>B1.2</t>
  </si>
  <si>
    <t>Integration Capabilities</t>
  </si>
  <si>
    <t>B1.2.1</t>
  </si>
  <si>
    <t>Provide a list of interfaces methods the platform can ingest data from external system, e.g. batch,  sync API call, async APIs via streaming</t>
  </si>
  <si>
    <t>B1.2.2</t>
  </si>
  <si>
    <t>Batch: Ability to generate data files to be used by downstream systems in different formats: fixed length text, CSV, SAS, XML</t>
  </si>
  <si>
    <t>B1.2.3</t>
  </si>
  <si>
    <t>Batch: Ability to customize  the content and format of input and output interface files</t>
  </si>
  <si>
    <t>B1.2.4</t>
  </si>
  <si>
    <t>Batch: Ability to customize interface files content and format within the product UI without development effort</t>
  </si>
  <si>
    <t>B1.2.5</t>
  </si>
  <si>
    <t xml:space="preserve">Batch: Ability to use built-in scheduler to schedule batch jobs based on </t>
  </si>
  <si>
    <t>B1.2.6</t>
  </si>
  <si>
    <t>a. recurring on date/time/cycle</t>
  </si>
  <si>
    <t>B1.2.7</t>
  </si>
  <si>
    <t>b. ad-hoc execution of certain batch job</t>
  </si>
  <si>
    <t>B1.2.8</t>
  </si>
  <si>
    <t>c. certain predefined trigger: i.e. utilisation exceeds certain threshold</t>
  </si>
  <si>
    <t>B1.2.9</t>
  </si>
  <si>
    <t>d. dependency between jobs, e.g. start the job as soon as another job is finished and successful</t>
  </si>
  <si>
    <t>B1.2.10</t>
  </si>
  <si>
    <t>Batch: Ability to define batch job schedule and trigger by end users without developer effort</t>
  </si>
  <si>
    <t>B1.2.11</t>
  </si>
  <si>
    <t>API: provide documents for APIs available on the platform out-of-box</t>
  </si>
  <si>
    <t>B1.2.12</t>
  </si>
  <si>
    <t>API: please provide API protocol (e.g. SOAP, REST, gRPC, Kafka, MQ) and access control details</t>
  </si>
  <si>
    <t>B1.2.13</t>
  </si>
  <si>
    <t>API: Ability to customize input parameter and output payload for APIs</t>
  </si>
  <si>
    <t>B1.2.14</t>
  </si>
  <si>
    <t>API: ability to customize APIs by end-user within the UI without developer effort</t>
  </si>
  <si>
    <t>B1.2.15</t>
  </si>
  <si>
    <t>API: Ability to trace API calls and display output in UI to assist monitoring and troubleshooting</t>
  </si>
  <si>
    <t>B1.2.16</t>
  </si>
  <si>
    <t>API: Ability for streaming APIs (if any) to support Apache Kafka as the transport layer</t>
  </si>
  <si>
    <t>B1.2.17</t>
  </si>
  <si>
    <t>Ability to import and execute existing score card models from other vendor's software, e.g. SAS</t>
  </si>
  <si>
    <t>B1.2.18</t>
  </si>
  <si>
    <t>Ability to integrate with web services and MQ/EAI to perform data enrichment for real time offers</t>
  </si>
  <si>
    <t>B1.2.19</t>
  </si>
  <si>
    <t>Ability to provide support for industry standard based Application Performance Management and integration with common 3rd party APM tools (CA APM, Geneos, App Dynamics etc.)</t>
  </si>
  <si>
    <t>B1.3</t>
  </si>
  <si>
    <t>Datasources</t>
  </si>
  <si>
    <t>B1.3.1</t>
  </si>
  <si>
    <t>Provide list of data sources (e.g. RDBMS, NoSQL DB, Cloud Storage, SAS, Hive, HDFS) with version which the platform can support to ingest data into the platform</t>
  </si>
  <si>
    <t>B1.3.2</t>
  </si>
  <si>
    <t>Ability to integrate with source data without requiring significant ETL work by developers. Please elaborate scenarios where development work is required for data ingestion into the platform</t>
  </si>
  <si>
    <t>B1.3.3</t>
  </si>
  <si>
    <t>Ability to ingest data from different systems internal or external to the bank that uses the following protocols:</t>
  </si>
  <si>
    <t>1. Teradata</t>
  </si>
  <si>
    <t>2. Flat files of various format: CSV, XML, JSON, fixed length</t>
  </si>
  <si>
    <t>3. Flat files of various encoding: e.g. UTF8, ASCII, EBCDIC, Thai (TIS620)</t>
  </si>
  <si>
    <t>4. PDF files, e.g. credit bureau reports. Information needs to be extracted from PDF and parsed for ingestion</t>
  </si>
  <si>
    <t>5. SAS dataset</t>
  </si>
  <si>
    <t>6. HIVE/Implala</t>
  </si>
  <si>
    <t>7. RDBMS Databases - Oracles, DB2, SQL, Postgresql, MariaDB</t>
  </si>
  <si>
    <t>B1.3.4</t>
  </si>
  <si>
    <t>Ability to ingest only changed data for various data sources</t>
  </si>
  <si>
    <t>B1.3.5</t>
  </si>
  <si>
    <t>Effort and timelines to set up a new connectivity for any of the above</t>
  </si>
  <si>
    <t>B1.3.6</t>
  </si>
  <si>
    <t>Ability to run customized queries to get data from the data sources</t>
  </si>
  <si>
    <t>B1.3.7</t>
  </si>
  <si>
    <t>Ability to Support Federated/Unified Query to access the data from multiple data sources like DB2, Hive or Teradata</t>
  </si>
  <si>
    <t>B1.3.8</t>
  </si>
  <si>
    <t>Ability to support impersonation for Kerberos based authentication for datasource connection</t>
  </si>
  <si>
    <t>B1.3.9</t>
  </si>
  <si>
    <t>Ability to support preparation of different types of data (e.g. Transaction, Accounts &amp; Customer), please describe the process</t>
  </si>
  <si>
    <t>B1.3.10</t>
  </si>
  <si>
    <t>B1.3.11</t>
  </si>
  <si>
    <t>Ability to query multiple data sources at the same time when designing a strategy/policy (design time)</t>
  </si>
  <si>
    <t>B1.3.12</t>
  </si>
  <si>
    <t>Ability to query multiple data sources at the same time when executing a strategy/policy (run time)</t>
  </si>
  <si>
    <t>B1.3.16</t>
  </si>
  <si>
    <t>Ability to allow ad-hoc data upload inot the platform by end users. Please elobrate on types of data allowed and formats supported (i.e. customer data in CSV format)</t>
  </si>
  <si>
    <t>B1.3.17</t>
  </si>
  <si>
    <t>Ability to perform data validation during data ingestion. Please elaborate on the process and mechanism</t>
  </si>
  <si>
    <t>B1.3.18</t>
  </si>
  <si>
    <t>Able to process large-volume data
a) Could the platform work with large, raw data directly (e.g. transactional data, digital data), without the need for pre-processing and/or aggregation?
b) Please elaborate what situation /scenarios that require pre-aggregated info before ingestion for platform computation</t>
  </si>
  <si>
    <t>B1.3.19</t>
  </si>
  <si>
    <t>Supports storage of inputs, derived fields &amp; results (including score weight per score drivers for scorecard)  to other databases such as SQL, Oracle, Teradata etc.</t>
  </si>
  <si>
    <t>B1.4</t>
  </si>
  <si>
    <t>Integration with Delivery Platforms</t>
  </si>
  <si>
    <t>B1.4.1</t>
  </si>
  <si>
    <t>Ability to generate files that contains the result of policy execution for the downstream system to consume. The following format and encoding should be supported:
UTF8, ASCII
Fixed length, CSV, XML, JSON</t>
  </si>
  <si>
    <t>B1.4.2</t>
  </si>
  <si>
    <t>After interface files are generated, automatically invoke file transfer mechanism to send the file to the destination server via the following protocols: FTP, Secure FTP (SFTP), MQ/TDE</t>
  </si>
  <si>
    <t>B1.4.3</t>
  </si>
  <si>
    <t>Ability to expose REST and SOAP API to invoke execution of policy on certain customers/accounts. Please provide APIs that are available out-of-box and describe the API security mechanisms</t>
  </si>
  <si>
    <t>B1.4.5</t>
  </si>
  <si>
    <t>Ability to capture feedback from downstream system in order to form a closed information loop e.g. the platform calculate a temp limit increase for a customer, send the recommendation to credit card system, later when the temp limit is utilied (or not utilized), the platform will capture the feedback from the downstream system and store the result inside the platform for 12 months</t>
  </si>
  <si>
    <t>B1.5</t>
  </si>
  <si>
    <t>Development, Testing, DevOps</t>
  </si>
  <si>
    <t>B1.5.1</t>
  </si>
  <si>
    <t>Provide details of the DevOps CI/CD support in terms of tools and processes used during deployment.
Does the the Supplier have the ability to support the following tooling:</t>
  </si>
  <si>
    <t>2. Environment Setup/Deploy - Puppet, Jenkins, Kubernetes</t>
  </si>
  <si>
    <t>3. SCM / Build / Binary control - Git/Bitbucket, Artifactory, Maven, Gradle</t>
  </si>
  <si>
    <t>B1.5.2</t>
  </si>
  <si>
    <t>Provide describe product out-of-box capability to integrate with CI/CD tool chain. Please provide detailed example of end-to-end loop of dev, deploy, test workflow</t>
  </si>
  <si>
    <t>B1.5.5</t>
  </si>
  <si>
    <t>Ability to perform the promotion using Export &amp; Import feature between environments</t>
  </si>
  <si>
    <t>B1.5.8</t>
  </si>
  <si>
    <t>Ability to support automated deployment across environments. Please highlight if this is done within the product or requires integration to third party tools and if so, which tools and how are they integrated.</t>
  </si>
  <si>
    <t>B1.6</t>
  </si>
  <si>
    <t>Logging, Monitoring &amp; Alerting</t>
  </si>
  <si>
    <t>B1.6.1</t>
  </si>
  <si>
    <t>Ability to alert on job failures or hardware/network failures with detailed reason notes on failures, e.g. data source is not accessible, input data file contains data entries that fails validation rules, etc</t>
  </si>
  <si>
    <t>B1.6.2</t>
  </si>
  <si>
    <t>Ability to alert when API invocation failure exceeding certain predefined SLAs</t>
  </si>
  <si>
    <t>B1.6.4</t>
  </si>
  <si>
    <t>Ability to notify on jobs success with a summary to respective groups</t>
  </si>
  <si>
    <t>B1.6.5</t>
  </si>
  <si>
    <t>Ability to monitor and review capacity utilization and report spike in capacity utilization for cloud/on-premise and hybrid deployments</t>
  </si>
  <si>
    <t>B1.6.6</t>
  </si>
  <si>
    <t>Ability to support system monitoring, reporting and generation of notification and alerts.</t>
  </si>
  <si>
    <t>B1.6.7</t>
  </si>
  <si>
    <t>Ability to support audit logging of user action,  e.g. user download of data. Please elaborate on the type of audit trail the platform can capture and and highlight if certain audit trail have negative impact on performance</t>
  </si>
  <si>
    <t>B1.6.8</t>
  </si>
  <si>
    <t>Ability to provide an out of the box, standards based logging capability for all components/events which can be e.g. consumed by aggregation platforms such as Splunk and ELK</t>
  </si>
  <si>
    <t>B1.7</t>
  </si>
  <si>
    <t>Application Security</t>
  </si>
  <si>
    <t>B1.7.1</t>
  </si>
  <si>
    <t>Ability to support authentication using Bank's Active Directory for user creation, maintenance, and housekeeping of users, assignment to roles and permissions, authorization, including, but not limited to, integration and alignment with the security in EDAG and other data sources.</t>
  </si>
  <si>
    <t>B1.7.2</t>
  </si>
  <si>
    <t>Ability to perform Auto AD Sync while User ID mapped with User Group Mapping</t>
  </si>
  <si>
    <t>B1.7.4</t>
  </si>
  <si>
    <t>Ability to support Multiple AD Domains</t>
  </si>
  <si>
    <t>B1.7.8</t>
  </si>
  <si>
    <t>Ability to support fine-grained authorization controls including data access controls e.g. who can or cannot download PII data vs non-PII data, who can access PII vs non-PII data, restricting one Business Unit's (BU) user from accessing another BU's data.</t>
  </si>
  <si>
    <t>B1.7.9</t>
  </si>
  <si>
    <t>Ability to log and track data downloads, access, data dissemination across teams and resources for audit purposes</t>
  </si>
  <si>
    <t>B1.8</t>
  </si>
  <si>
    <t>Deployment</t>
  </si>
  <si>
    <t>B1.9</t>
  </si>
  <si>
    <t>Platform Support</t>
  </si>
  <si>
    <t>B1.10</t>
  </si>
  <si>
    <t>IT Usability</t>
  </si>
  <si>
    <t>a) Restart services and servers (via script and via Ops menu)</t>
  </si>
  <si>
    <t>b) Generate Audit reports</t>
  </si>
  <si>
    <t>c) Archival and housekeeping</t>
  </si>
  <si>
    <t>d) Monitoring e.g. by user, user group, task, process, session, CPU/memory/storage utilization (and corresponding alerts and notifications)</t>
  </si>
  <si>
    <t>B1.10.8</t>
  </si>
  <si>
    <t>Ability to configure the data retention period for platform</t>
  </si>
  <si>
    <t>Which activities?</t>
  </si>
  <si>
    <t>RFP response</t>
  </si>
  <si>
    <t>Questions for UOB/Remarks</t>
  </si>
  <si>
    <t>How to demonstrate</t>
  </si>
  <si>
    <t>Tech Sales/Support needed</t>
  </si>
  <si>
    <t>Yes, the proposed solution supports mutli-tenancy in a single installation.Refer to link https://www.ibm.com/docs/en/cloud-paks/cp-data/4.6.x?topic=architecture-multitenancy-support for details on out of the box multi-tenancy support.</t>
  </si>
  <si>
    <t>ANUP: Project and deployment space</t>
  </si>
  <si>
    <t>Anup</t>
  </si>
  <si>
    <t>Yes The proposed solution includes  centralized repository for all models and policy related objects with role based access control granted based on user's membership of appropriate user group. The link provides further details on Watson Knowledge Catalog which provides this functionality.  https://www.ibm.com/docs/en/cloud-paks/cp-data/4.6.x?topic=governance-catalogs</t>
  </si>
  <si>
    <t>"Policy" means?</t>
  </si>
  <si>
    <t>1. Store/Share assets (including models) - Catalog (provided by WKC).
2. Deploy assets (including models) - Deployment Space (provided by WML)</t>
  </si>
  <si>
    <t>Tech Sales/</t>
  </si>
  <si>
    <t>Demonstrated through functional</t>
  </si>
  <si>
    <t>The proposed solution has out of the box support for Spark and APIs which allows integration to external systems, with support for batch,  sync API call, async APIs</t>
  </si>
  <si>
    <t>"Ingest" means "access"? The proposed platform doesn't include any data repository</t>
  </si>
  <si>
    <t xml:space="preserve">Notebook/Spark Job/Notebook Job </t>
  </si>
  <si>
    <t>China team with spark</t>
  </si>
  <si>
    <t xml:space="preserve">Information/presentation </t>
  </si>
  <si>
    <r>
      <t>The proposed solution can generate data files in different formats such as : fixed length text, CSV, XML etc. (</t>
    </r>
    <r>
      <rPr>
        <sz val="11"/>
        <color rgb="FF70AD47"/>
        <rFont val="Calibri"/>
        <family val="2"/>
        <scheme val="minor"/>
      </rPr>
      <t>Minor effort)</t>
    </r>
  </si>
  <si>
    <t>Will show CSV</t>
  </si>
  <si>
    <t xml:space="preserve">Notebook/Data Refinary/SPSS Flow </t>
  </si>
  <si>
    <t>CE Team</t>
  </si>
  <si>
    <t xml:space="preserve">Non compliant item/ those which UOB stated not required will not be demonstrated </t>
  </si>
  <si>
    <r>
      <t>The proposed solution can be customized to generate content and format of input and output files. (</t>
    </r>
    <r>
      <rPr>
        <sz val="11"/>
        <color rgb="FF70AD47"/>
        <rFont val="Calibri"/>
        <family val="2"/>
        <scheme val="minor"/>
      </rPr>
      <t>Minor effort)</t>
    </r>
  </si>
  <si>
    <t>Please clarify what is meant by interface files and provide an example</t>
  </si>
  <si>
    <t>file or database - wml batch connection</t>
  </si>
  <si>
    <t>CE Team - Notebook with Python can help to detect the format of the file?</t>
  </si>
  <si>
    <t>Open or need support</t>
  </si>
  <si>
    <t>The proposed solution user interface can used customized to generate content and format of input and output files. (Minor effort)</t>
  </si>
  <si>
    <t>The proposed solution includes scheduler to schedule batch jobs.</t>
  </si>
  <si>
    <t>Pipelines? Or https://www.ibm.com/docs/en/cloud-paks/cp-data/4.6.x?topic=assets-creating-deployment-job
Creating jobs in deployment spaces
A job is a way of running a batch deployment, or a self-contained asset like a script, notebook, code package, or flow in Watson Machine Learning. You can select input and output for your job and choose to run it manually or on a schedule. From a deployment space, you can create, schedule, run, and manage jobs.</t>
  </si>
  <si>
    <t>pipeline</t>
  </si>
  <si>
    <t>The proposed solution includes scheduler to schedule batch jobs recurreing on date/time/cycle.</t>
  </si>
  <si>
    <t>upto a minute level</t>
  </si>
  <si>
    <t>The proposed solution includes scheduler to schedule adhoc batch jobs.</t>
  </si>
  <si>
    <t>Pipelines? Or https://www.ibm.com/docs/en/cloud-paks/cp-data/4.6.x?topic=assets-creating-deployment-job
ibm.comibm.com
Creating jobs in deployment spaces
A job is a way of running a batch deployment, or a self-contained asset like a script, notebook, code</t>
  </si>
  <si>
    <t xml:space="preserve">The proposed solution includes scheduler that can generate an alert based on pre-defined parameter. </t>
  </si>
  <si>
    <t>Pipelines? Or https://www.ibm.com/docs/en/cloud-paks/cp-data/4.6.x?topic=assets-creating-deployment-job
Creating jobs in deployment spaces
A job is a way of running a batch deployment, or a self-contained asset like a script, notebook, code</t>
  </si>
  <si>
    <t>Ask Nijesh</t>
  </si>
  <si>
    <t>The proposed solution includes Watson pipelines that can be used to establish run of of the batch jobs, based on the dependency.</t>
  </si>
  <si>
    <t>The proposed solution includes Watson pipelines that can be used to establish run of of the batch jobs.</t>
  </si>
  <si>
    <t>Refer to link https://www.ibm.com/docs/en/cloud-paks/cp-data/4.6.x?topic=resources-available-apis</t>
  </si>
  <si>
    <t>information provided during RFP</t>
  </si>
  <si>
    <t>Presentation - downloaded file in API tool and show (safari)</t>
  </si>
  <si>
    <t>Watson Data API</t>
  </si>
  <si>
    <t xml:space="preserve">Presentation </t>
  </si>
  <si>
    <t>Kafka, MQ, Supported, GRPC?</t>
  </si>
  <si>
    <t>The proposed solution can be customised to inut parameter and outout payload of the APIs. Refer to link https://www.ibm.com/docs/en/cloud-paks/cp-data/4.6.x?topic=resources-available-apis</t>
  </si>
  <si>
    <t>API Payload - you mean for Machine Learning model scoring using API Call?</t>
  </si>
  <si>
    <t>WML Rest API - same as above real time</t>
  </si>
  <si>
    <t>Non compliant</t>
  </si>
  <si>
    <t>Non compliant items will not be demonstrated</t>
  </si>
  <si>
    <t>The proposed solution includes the monitoring console which allows viewing API acitivity in the UI to assist in monitoring and troubleshootong</t>
  </si>
  <si>
    <t>Develop control mode? Ask Nijesh</t>
  </si>
  <si>
    <t>The proposed soluition supports Apache Kafka connection that can be configured for use as transport layer. Refer to link
 https://www.ibm.com/docs/en/cloud-paks/cp-data/4.6.x?topic=catalogs-apache-kafka-connection</t>
  </si>
  <si>
    <t>How and in what use case will Kafka be provided</t>
  </si>
  <si>
    <t>Demonstrate connection to Kafka using platform connection</t>
  </si>
  <si>
    <t>The proposed solution can import models from other vendor's software such as SAS using PMML.  Refer to link https://www.ibm.com/docs/en/cloud-paks/cp-data/4.6.x?topic=specifications-supported-frameworks-software</t>
  </si>
  <si>
    <t>Please provide SAS models in PMML format.</t>
  </si>
  <si>
    <t>Add model from Cp4d project</t>
  </si>
  <si>
    <t>CE Team - Any dummy PMML-format SAS model that we can use for demo purpose?</t>
  </si>
  <si>
    <t xml:space="preserve">Proposed solution provides ability to integrate with web services and MQ/EAI. </t>
  </si>
  <si>
    <t>What exactly will be required to be demonstrated</t>
  </si>
  <si>
    <t xml:space="preserve">https://docs.broadcom.com/doc/ca-application-performance-management-for-openshift
https://docs.itrsgroup.com/docs/all/compatibility-matrix/geneos/compat-matrix.htm#Containe
https://www.appdynamics.com/solutions/openshift
</t>
  </si>
  <si>
    <t xml:space="preserve">We will not be demonstrating integration with APM tools </t>
  </si>
  <si>
    <t>We will not be demonstrating integration with APM tools as we are using existing UOB Openshift cluster. We are assuming this cluster has been integrated. (As indicated by UOB)</t>
  </si>
  <si>
    <t>Refer to link: https://www.ibm.com/docs/en/cloud-paks/cp-data/4.6.x?topic=data-supported-sources</t>
  </si>
  <si>
    <t>Information provided during RFP. In the use cases, connections specified are Hive, SAS, Impala, and Parquet files</t>
  </si>
  <si>
    <t>The proposed solution includes tools for integrating with source data for developers without requiring significant ETL work. In the event there is a need for ETL, it is assumed that the solution will leverage the bank's existing ETL tools and processes</t>
  </si>
  <si>
    <t>Data Virtualization/Data Refinary/SPSS Flow</t>
  </si>
  <si>
    <t>CE Team - can you help to demonstrate this using SPSS Flow?</t>
  </si>
  <si>
    <t>The proposed soluton provides ability to connect to Teradata using out of the box connector. https://www.ibm.com/docs/en/cloud-paks/cp-data/4.6.x?topic=catalogs-teradata-connection .</t>
  </si>
  <si>
    <t>In the use cases, connections specified are Hive, SAS, Impala, and Parquet files</t>
  </si>
  <si>
    <t xml:space="preserve">Show Platform Connection </t>
  </si>
  <si>
    <t>The proposed solution suopports ingestion of data from flat files. https://www.ibm.com/docs/en/cloud-paks/cp-data/4.6.x?topic=data-supported-sources</t>
  </si>
  <si>
    <t>SPSS Flow for CSV, XML.</t>
  </si>
  <si>
    <t>CE Team - can SPSS Flow supports Fixed length 
&amp;  JSON?</t>
  </si>
  <si>
    <t>The proposed solution includes Watson Query which is capable of automatically detects the encoding scheme of flat data files, such as CSV and TSV files. https://www.ibm.com/docs/en/cloud-paks/cp-data/4.6.x?topic=connectors-setting-character-encoding-scheme and list of supported encodings are listed at the link 
https://docs.oracle.com/javase/8/docs/technotes/guides/intl/encoding.doc.html</t>
  </si>
  <si>
    <t xml:space="preserve">DV using Remote Connectors </t>
  </si>
  <si>
    <t xml:space="preserve">The proposed solution can accomplish this through python scripting in Watson Studio </t>
  </si>
  <si>
    <t>How does this tie in to the 5 use cases</t>
  </si>
  <si>
    <t>The proposed solution can accomplish this through python scripting in Watson Studio. Please refer link - https://blogs.sas.com/content/sasdummy/2017/04/08/python-to-sas-saspy/</t>
  </si>
  <si>
    <t>Bank will provide SAS dataset</t>
  </si>
  <si>
    <t>SPSS Flow/ Data Refinery</t>
  </si>
  <si>
    <t xml:space="preserve">CE Team - SPSS Flow can access SAS Asset? 
https://www.ibm.com/docs/en/cloud-paks/cp-data/4.6.x?topic=data-supported-sources
</t>
  </si>
  <si>
    <t>The proposed soluton provides ability to connect to Hive  using out of the box connector.https://www.ibm.com/docs/en/SSQNUZ_4.6.x/wsj/manage-data/conn-hadoop-hive.html</t>
  </si>
  <si>
    <t>Can the bank provide the Hive/Impala source?
Is it keberos-enabled cluster? https://www.ibm.com/docs/en/cloud-paks/cp-data/4.6.x?topic=catalogs-apache-hive-connection</t>
  </si>
  <si>
    <t>Platform Connection</t>
  </si>
  <si>
    <t>The proposed solution assumes that change data capabilites needed for the Data Platform is available in the bank's Data Platform (EDAG) and will leverage it.
IBM does have Change Data Capture solution to meet the requirements, however, based on the above assumption, it is not proposed (non compliant)</t>
  </si>
  <si>
    <t xml:space="preserve">Change data capture has not been proposed as part of the solution </t>
  </si>
  <si>
    <t>The proposed solution can be configured to run customized query to get data from data sources.</t>
  </si>
  <si>
    <t>Watson Query</t>
  </si>
  <si>
    <t>The proposed solution can use Watson Query to access data from multiple sources. Refer to link https://www.ibm.com/docs/en/cloud-paks/cp-data/4.6.x?topic=services-watson-query</t>
  </si>
  <si>
    <t xml:space="preserve">Watson Query </t>
  </si>
  <si>
    <t>Refer to link: https://www.ibm.com/docs/en/cloud-paks/cp-data/4.6.x?topic=considerations-kerberos-authentication</t>
  </si>
  <si>
    <t>Which sourse? We currenlty supports Hive/Impala/Hbase/HDFS/Kafka for Keberos-based authentication</t>
  </si>
  <si>
    <t>https://www.ibm.com/docs/en/cloud-paks/cp-data/4.6.x?topic=catalogs-apache-hive-connection</t>
  </si>
  <si>
    <t>The proposed solution is capable of connecting to data sources that contain different types of data (e.g. Transaction, Accounts and customer.) Refer to link https://www.ibm.com/docs/en/cloud-paks/cp-data/4.6.x?topic=data-supported-sources. The exact process to be adopted for the data preparation is to be determined in close consulation with Bank during the implementation.</t>
  </si>
  <si>
    <t>Is this related to the 5 use cases?
Please provide more details on the scenario.</t>
  </si>
  <si>
    <t>supports storage of inputs, derived fields &amp; results (including score weight per score drivers for scorecard)  to other databases such as SQL, Oracle, Teradata etc.</t>
  </si>
  <si>
    <r>
      <t xml:space="preserve">The proposed solution can be customized to have an extensible data model which allows for elements to be added and customised to the specific requirements of the bank during the implementation in close consultation with the Bank. Depending upon the selection of the data repository, limitation on the number of fields and tables can be determined during the development of such data model. </t>
    </r>
    <r>
      <rPr>
        <sz val="11"/>
        <color rgb="FFFF0000"/>
        <rFont val="Calibri"/>
        <family val="2"/>
        <scheme val="minor"/>
      </rPr>
      <t>(Noted)</t>
    </r>
  </si>
  <si>
    <t>Batch scoring against data in some databases
SPSS Modeler Flow</t>
  </si>
  <si>
    <t xml:space="preserve">This can be accomplished by Watson Query which uses Data Virtualization </t>
  </si>
  <si>
    <t>Platform Connection
Watson Query</t>
  </si>
  <si>
    <t>Assuming the end-user has been granted appropriate access</t>
  </si>
  <si>
    <t>File upload. Type of files will depend on the components 
https://www.ibm.com/docs/en/cloud-paks/cp-data/4.6.x?topic=data-supported-sources</t>
  </si>
  <si>
    <r>
      <t xml:space="preserve">Validation of the data during ingestion will be performed by banks existing data ingestion tools </t>
    </r>
    <r>
      <rPr>
        <sz val="11"/>
        <color rgb="FFFF0000"/>
        <rFont val="Calibri"/>
        <family val="2"/>
        <scheme val="minor"/>
      </rPr>
      <t>(Noted)</t>
    </r>
  </si>
  <si>
    <t>As responses during the RFP, validation of the data during ingestion will be performed by bank's internal validation tools</t>
  </si>
  <si>
    <t>Basic data validation can be done using WKC Profiling Tab
https://www.ibm.com/docs/en/SSQNUZ_4.6.x/wsj/getting-started/profile.html</t>
  </si>
  <si>
    <r>
      <t xml:space="preserve">Pre-processing of the data during ingestion will be performed by banks existing data ingestion tools </t>
    </r>
    <r>
      <rPr>
        <sz val="11"/>
        <color rgb="FFFF0000"/>
        <rFont val="Calibri"/>
        <family val="2"/>
        <scheme val="minor"/>
      </rPr>
      <t>(Noted)</t>
    </r>
  </si>
  <si>
    <t>As stated in clarification responses,  We originially did not size  for the 1 TB load testing of the system in the infrastructure sizing, so we cannot guarantee that this will work effectively. We are currently considering some techniques and performing internal testing to validate whether this can be performed in the POC.</t>
  </si>
  <si>
    <t xml:space="preserve">IBM Analytics Engine </t>
  </si>
  <si>
    <t>Sunny - is it the right response from the RFP?
CE Team - can you help with question (b)</t>
  </si>
  <si>
    <t xml:space="preserve">The proposed solution can write to SQL, Oracle, Teradata using out of the box connections </t>
  </si>
  <si>
    <t>Which use case requires writing to SQL, Oracle, &amp; Teradata</t>
  </si>
  <si>
    <t>Show connectors</t>
  </si>
  <si>
    <t>All these formats can be supported by Watson Knowledge Catalog</t>
  </si>
  <si>
    <t>Does this mean that out of the five use cases, the output would be generated in these formats?</t>
  </si>
  <si>
    <t>SPSS Flow</t>
  </si>
  <si>
    <t>Partially compliant</t>
  </si>
  <si>
    <t xml:space="preserve">This would require additional components not part of proposed solution </t>
  </si>
  <si>
    <r>
      <t xml:space="preserve">What is interface file in the context of this requirement. SOAP not supported. 
</t>
    </r>
    <r>
      <rPr>
        <sz val="11"/>
        <color rgb="FFFF0000"/>
        <rFont val="Calibri"/>
        <family val="2"/>
        <scheme val="minor"/>
      </rPr>
      <t>Partially compliant</t>
    </r>
  </si>
  <si>
    <t>What is interface file in the context of this requirement. SOAP not supported. 
Partially compliant"</t>
  </si>
  <si>
    <t>Online Deployment with WML.
Security: https://www.ibm.com/docs/en/cloud-paks/cp-data/4.6.x?topic=functions-authenticating</t>
  </si>
  <si>
    <t>Fully compliant but need more details</t>
  </si>
  <si>
    <t xml:space="preserve">Need more details </t>
  </si>
  <si>
    <t>OpenSCale/pipeline</t>
  </si>
  <si>
    <t>CE Team - can you help to demonstrate this? Verbally explain during pipelines?</t>
  </si>
  <si>
    <r>
      <t xml:space="preserve">The oroposed solution will be able to use the tools provided by the bank with some basic training on the usage. 
All environment provisioning is operator-drived unsing cpd-cli operators.  These are either initiated at the command line, in restful invocatons, or with the administration GUI. </t>
    </r>
    <r>
      <rPr>
        <sz val="11"/>
        <color rgb="FFFF0000"/>
        <rFont val="Calibri"/>
        <family val="2"/>
        <scheme val="minor"/>
      </rPr>
      <t>(Minor effort required)</t>
    </r>
  </si>
  <si>
    <t>We are proposing to show this in an IBM envronment with Jenkins</t>
  </si>
  <si>
    <t>CE Team - can you help to demonstrate this?</t>
  </si>
  <si>
    <r>
      <t xml:space="preserve">(RFP response- Partially Compliant- Minor Effort ) </t>
    </r>
    <r>
      <rPr>
        <sz val="11"/>
        <color rgb="FF000000"/>
        <rFont val="Calibri"/>
        <family val="2"/>
        <scheme val="minor"/>
      </rPr>
      <t xml:space="preserve">The oroposed solution will be able to use the tools provided by the bank with some basic training on the usage. 
This is a requirement at all our clients, and can best be demonstrated as part of model lifcycle management.  May not cover all the SCM's that UoB have. 
</t>
    </r>
  </si>
  <si>
    <t>We are proposing to show this in an IBM envronment and focus on Git/BitBucket</t>
  </si>
  <si>
    <t>Partially compliant and Minor effort required</t>
  </si>
  <si>
    <t>The proposed solution supports this through different deployment spaces for various environments (eg Model Dev, Model Pre-Prod, Mode- Prod)</t>
  </si>
  <si>
    <t>OpenScale, FactSheet</t>
  </si>
  <si>
    <t>Can be done through different deployment spaces for various environments and integration with CI/CD pipelines (e.g. Jenkins)</t>
  </si>
  <si>
    <t>Not sure how we can demonstrate this? Maybe CP4D Dev -&gt; Git -&gt; CP4D Prod</t>
  </si>
  <si>
    <t xml:space="preserve">CE Team and Anup - any idea 
</t>
  </si>
  <si>
    <t>Alerts on job failures for various services in CP4D is accomplished through Waton pipelines job logs</t>
  </si>
  <si>
    <t>Watson Pipelines</t>
  </si>
  <si>
    <t>CE</t>
  </si>
  <si>
    <t>Assuming pre-defined SLAs are referring to drift, fairness, performance metrics, alerts can be raised when there are SLA breaches during scoring APIs (OpenScale)</t>
  </si>
  <si>
    <t>OpenScale</t>
  </si>
  <si>
    <t>The proposed solution provides this ability through Job notification triggered via email (Pipelines)</t>
  </si>
  <si>
    <t>The proposed solution is assumed to be deployed within the Bank's data centre and can monitor capacity utilization and is configurable to generate alerts depending on pre-defined threshholds of resource utilisation. Refer to link https://docs.openshift.com/container-platform/4.10/monitoring/reviewing-monitoring-dashboards.html
Of course, deployment to public clouds such as IBM, AWS ,Azure and Google is supported and even in case of the cloud deployment, such resource utilisationc can be monitored and alerts can be generated.</t>
  </si>
  <si>
    <t>OpenShift Console</t>
  </si>
  <si>
    <t>Anup/John</t>
  </si>
  <si>
    <t xml:space="preserve">The proposed solution is assumed to be deployed within the Bank's data centre and can monitor capacity utilization and is configurable to generate alerts depending on pre-defined threshholds of resource utilisation. Refer to link https://docs.openshift.com/container-platform/4.10/monitoring/reviewing-monitoring-dashboards.html
</t>
  </si>
  <si>
    <t>Anup/ John</t>
  </si>
  <si>
    <t>The proposed solution provides ability capture many audit events as described on the link https://www.ibm.com/docs/en/SSQNUZ_4.6.x/cpd/admin/audit-events.html . Also refer to link for best practices in monitoring the proposed solution: https://www.ibm.com/docs/en/SSQNUZ_4.6.x/cpd/admin/best-practice-monitoring.html</t>
  </si>
  <si>
    <t xml:space="preserve">
Anup - any idea how we can do this?</t>
  </si>
  <si>
    <t xml:space="preserve">The proposed solution can be configured to send logs to external SIEM products such as Splunk. Refer to link https://www.ibm.com/docs/en/cloud-paks/cp-data/4.6.x?topic=environment-exporting-audit-records-siem-solution </t>
  </si>
  <si>
    <t xml:space="preserve">This would need forwarding of audit events to any of the following:
    Splunk
    QRadar®
    LogDNA
    zen-audit pod stdout logs
Do we need to demonstrate this?
</t>
  </si>
  <si>
    <t>Slide</t>
  </si>
  <si>
    <t>Refer to link: https://www.ibm.com/docs/en/cloud-paks/cp-data/4.6.x?topic=users-connecting-your-identity-provider</t>
  </si>
  <si>
    <t>Integration with Active Directly &amp; Kerberos Keytabs required?
Do we need to demonstrate this?</t>
  </si>
  <si>
    <t>John/Anup</t>
  </si>
  <si>
    <t>Refer to link: https://www.ibm.com/docs/en/cloud-paks/cp-data/4.6.x?topic=reference-user-mgmt</t>
  </si>
  <si>
    <t>Integration with Active Directly &amp; Kerberos Keytabs required?
Can you help to explain the requirement 'while User ID mapped with User Group Mapping' ?</t>
  </si>
  <si>
    <t>Cloud Pak for Data provides two options for syncing with your LDAP server:
- Sync on Login
- Periodic Sync
https://www.ibm.com/docs/en/cloud-paks/cp-data/4.6.x?topic=users-connecting-your-identity-provider</t>
  </si>
  <si>
    <t>The proposed solution includes Identity and Access Management Service (IAM Service) which can be used to support multiple AD domains. Refer to link: https://www.ibm.com/docs/en/cloud-paks/cp-data/4.6.x?topic=environment-migrating-your-ldap-configuration-iam-service</t>
  </si>
  <si>
    <t xml:space="preserve">The proposed solution supporst security and access control including segregation of users, groups, roles and their permissions. </t>
  </si>
  <si>
    <t>Data Protection Rule with WKC</t>
  </si>
  <si>
    <t>CE will create catalogs in first session
Sunny with create data protection rule</t>
  </si>
  <si>
    <t>The proposed solution canrestart services and servers using script and graphical user interface menu. Refer to link https://docs.openshift.com/container-platform/4.10/virt/virtual_machines/virt-controlling-vm-states.html</t>
  </si>
  <si>
    <t>Services can be shutdown or restarted using CPD CLI
https://www.ibm.com/docs/en/cloud-paks/cp-data/4.6.x?topic=resources-shutting-down-restarting-services
or restart pods manually using Cp4d console</t>
  </si>
  <si>
    <t>The proposed solution provides capabilities to view audit logs. Refer to link https://docs.openshift.com/container-platform/4.10/security/audit-log-view.html</t>
  </si>
  <si>
    <t>You can configure IBM Cloud Pak® for Data to forward audit records to a security information and event management (SIEM) solution, such as Splunk, LogDNA, or QRadar.
https://www.ibm.com/docs/en/cloud-paks/cp-data/4.6.x?topic=environment-exporting-audit-records-siem-solution</t>
  </si>
  <si>
    <t>The proposed solution has capabilites to back up which can be used for archival and housekeeping</t>
  </si>
  <si>
    <t>Presentation by Tan Long</t>
  </si>
  <si>
    <r>
      <t xml:space="preserve">Anup - any idea? - </t>
    </r>
    <r>
      <rPr>
        <sz val="11"/>
        <color rgb="FF00B0F0"/>
        <rFont val="Calibri"/>
        <family val="2"/>
        <scheme val="minor"/>
      </rPr>
      <t>Tang Long</t>
    </r>
  </si>
  <si>
    <t>Refer to link - https://www.ibm.com/docs/en/cloud-paks/cp-data/4.6.x?topic=platform-monitoring-alerting</t>
  </si>
  <si>
    <t>Monitoring consol in Cloud Pak for Data</t>
  </si>
  <si>
    <t>Cp4d monitoring
https://www.ibm.com/docs/en/cloud-paks/cp-data/4.6.x?topic=2-monitoring-platform</t>
  </si>
  <si>
    <t>The proposed solution provides capability to configure the data retention period for platform. Refer to link https://www.ibm.com/docs/en/cloud-paks/cp-data/4.6.x?topic=platform-changing-retention-period-monitoring-data</t>
  </si>
  <si>
    <t>Need to login to OC, connect to Influx DB and change retention policy</t>
  </si>
  <si>
    <t>At-Risk</t>
  </si>
  <si>
    <t>In-Review</t>
  </si>
  <si>
    <t>A 1.1A</t>
  </si>
  <si>
    <t xml:space="preserve"> B1.1.13</t>
  </si>
  <si>
    <t>A 3.5</t>
  </si>
  <si>
    <t>A 4.1.4</t>
  </si>
  <si>
    <t>B1.3.3 (6)</t>
  </si>
  <si>
    <t>A 4.2.9</t>
  </si>
  <si>
    <t>A 4.2.10</t>
  </si>
  <si>
    <t>Technical Criteria:
- B1.7.8
- B1.3.16
- B1.3.3 (3)
- B1.3.6
- B1.3.7</t>
  </si>
  <si>
    <t>Technical Criteria:</t>
  </si>
  <si>
    <t>Technical Criteria
- B1.2.5
- B1.2.6
- B1.2.7
- B1.2.8
- B1.2.9
- B1.2.10
- B1.4.5
- B1.6.1
- B1.6.4</t>
  </si>
  <si>
    <r>
      <t xml:space="preserve">Scope: </t>
    </r>
    <r>
      <rPr>
        <sz val="11"/>
        <color theme="1"/>
        <rFont val="Calibri"/>
        <family val="2"/>
        <scheme val="major"/>
      </rPr>
      <t>OCBC Data Lineage RFP includes - Data Profiling</t>
    </r>
  </si>
  <si>
    <t xml:space="preserve">As of 22nd Feb AM, All the files has been copied to OCBC Environment, the OCBC person was on sick - hopefully by today afternoon it will be completed - installation file to the final machine but this should be completed // Vivek - 23feb morning will start &gt; IBM will go down on-site </t>
  </si>
  <si>
    <t>OCBC / IBM</t>
  </si>
  <si>
    <t xml:space="preserve">In progress </t>
  </si>
  <si>
    <t xml:space="preserve">installation is done, but Issue logging in MANTA +. Have reached out Shane and he will troubleshoot it </t>
  </si>
  <si>
    <t>Part A: Data Source Integration</t>
  </si>
  <si>
    <t xml:space="preserve">Assumption: Complete within a day </t>
  </si>
  <si>
    <t xml:space="preserve">Assumption - Data Profiling (12-14): Complete by 3-4th march </t>
  </si>
  <si>
    <t xml:space="preserve">Anindyo/Nas </t>
  </si>
  <si>
    <t>Start on 1st Mar / Data Profiling should be completed by 3-4 Mar</t>
  </si>
  <si>
    <t xml:space="preserve">c) Loading the 36 Metadata field </t>
  </si>
  <si>
    <t>Completed by 3-4 Mar</t>
  </si>
  <si>
    <t xml:space="preserve">a) Oracle </t>
  </si>
  <si>
    <t>b) SQL</t>
  </si>
  <si>
    <t>c) Teradata</t>
  </si>
  <si>
    <t>d) Datalake and Atlas</t>
  </si>
  <si>
    <t>Paul ??</t>
  </si>
  <si>
    <t>e) Qilkview</t>
  </si>
  <si>
    <t>Manta / YJ</t>
  </si>
  <si>
    <t>f) PowerBI</t>
  </si>
  <si>
    <t>Manta / Anindyo</t>
  </si>
  <si>
    <t>c) Custom</t>
  </si>
  <si>
    <t>Evaluation Functionality Coverage (Dry-Run)</t>
  </si>
  <si>
    <t>10th March Morning 930-1230pm  - Dry Run is meant to illustrate everything for actual walkthrough // Susanne will be a separate session</t>
  </si>
  <si>
    <t>14 Mar 2:30pm - 6:30pm</t>
  </si>
  <si>
    <t xml:space="preserve">We will keep with his current project plan (Part A and B) and update with the team update </t>
  </si>
  <si>
    <t xml:space="preserve">my webex </t>
  </si>
  <si>
    <t>slide - presented in RFP presentation &gt; produce the skeleton</t>
  </si>
  <si>
    <t>topics to discuss &gt; time required for each section &gt; 3.5 hours target to complete</t>
  </si>
  <si>
    <t>1-2 buffer in between (3:45pm mark)</t>
  </si>
  <si>
    <t xml:space="preserve">profiling need to br prioritise &gt; so need to validate with the team </t>
  </si>
  <si>
    <r>
      <t xml:space="preserve">Scope: </t>
    </r>
    <r>
      <rPr>
        <sz val="11"/>
        <color theme="1"/>
        <rFont val="Calibri"/>
        <family val="2"/>
        <scheme val="major"/>
      </rPr>
      <t>OCBC Data Lineage RFP includes - Data Lineage</t>
    </r>
  </si>
  <si>
    <t>Provisioned the envir</t>
  </si>
  <si>
    <t xml:space="preserve">CP4D Install </t>
  </si>
  <si>
    <t xml:space="preserve">John has installed to the internal system , Db will be installed next then Anindyo will be sharing with Son/Nars </t>
  </si>
  <si>
    <t>Manta has been set up</t>
  </si>
  <si>
    <t>In progress</t>
  </si>
  <si>
    <t>2.4 , 4</t>
  </si>
  <si>
    <t xml:space="preserve">Testing in IBM E2E Integration Environment </t>
  </si>
  <si>
    <t>Son / Nas</t>
  </si>
  <si>
    <t>Teradata integration (Substitute by DB2)</t>
  </si>
  <si>
    <t xml:space="preserve">Pending Anindyo to look through - but completed. Should be completed tomorrow. </t>
  </si>
  <si>
    <t xml:space="preserve">Completed installation and integration, and now scanning in progress. Should be completed tomorrow. </t>
  </si>
  <si>
    <t xml:space="preserve">Qlik integration </t>
  </si>
  <si>
    <t>Manta / Yongjia</t>
  </si>
  <si>
    <t xml:space="preserve">Shane has helped YJ with the file filter but SML Passing / Node script </t>
  </si>
  <si>
    <t>Nas</t>
  </si>
  <si>
    <t xml:space="preserve">Nas Set up and tested. Pending Anindyo to look through - but completed. Should be completed tomorrow. </t>
  </si>
  <si>
    <t xml:space="preserve">installation completed and no major issues has arised &gt; now move to integration - connect to JDBC + mimic to their envionrment &gt; connect to WKC from JDBC and run discovery to test </t>
  </si>
  <si>
    <t>installation completed and no major issues has arised &gt; now move to integration</t>
  </si>
  <si>
    <t xml:space="preserve">installation completed and no major issues has arised &gt; now move to integration // Highlight as a potential risk </t>
  </si>
  <si>
    <t>Anindyo / Manta</t>
  </si>
  <si>
    <t xml:space="preserve">Kafka has been installed in the VM, API approach / Manta connection to source </t>
  </si>
  <si>
    <t>Manta</t>
  </si>
  <si>
    <t xml:space="preserve">MANTA will import the PBI files &gt; PBIT files was sent by OCBC Sri </t>
  </si>
  <si>
    <t>Dynamic SQLs</t>
  </si>
  <si>
    <t>Manta / Yongjia / Son</t>
  </si>
  <si>
    <t xml:space="preserve">Qilk - YJ, BTQMain - Klook (YJ), Stored Procedures (IBM)  </t>
  </si>
  <si>
    <t xml:space="preserve">Setting up meeting with Bhusan - to understand how we can send the output to MANTA // looking into microsoft SQL </t>
  </si>
  <si>
    <t>Clement has given Susanna a heads up and will set up with her</t>
  </si>
  <si>
    <t xml:space="preserve">IGC to WKC Sync up </t>
  </si>
  <si>
    <t>Task</t>
  </si>
  <si>
    <t>Other comments</t>
  </si>
  <si>
    <r>
      <rPr>
        <b/>
        <sz val="11"/>
        <color theme="1"/>
        <rFont val="Calibri"/>
        <family val="2"/>
        <scheme val="minor"/>
      </rPr>
      <t>Assumption</t>
    </r>
    <r>
      <rPr>
        <sz val="11"/>
        <color theme="1"/>
        <rFont val="Calibri"/>
        <family val="2"/>
        <scheme val="minor"/>
      </rPr>
      <t xml:space="preserve">: 3 laptop provided by OCBC - Using Webex
</t>
    </r>
  </si>
  <si>
    <r>
      <rPr>
        <b/>
        <sz val="11"/>
        <color theme="1"/>
        <rFont val="Calibri"/>
        <family val="2"/>
        <scheme val="minor"/>
      </rPr>
      <t>Clarification</t>
    </r>
    <r>
      <rPr>
        <sz val="11"/>
        <color theme="1"/>
        <rFont val="Calibri"/>
        <family val="2"/>
        <scheme val="minor"/>
      </rPr>
      <t xml:space="preserve">: Have we provided the OCP Pre-req to OCBC? </t>
    </r>
  </si>
  <si>
    <r>
      <rPr>
        <b/>
        <sz val="11"/>
        <color theme="1"/>
        <rFont val="Calibri"/>
        <family val="2"/>
        <scheme val="minor"/>
      </rPr>
      <t xml:space="preserve">Next steps: </t>
    </r>
    <r>
      <rPr>
        <sz val="11"/>
        <color theme="1"/>
        <rFont val="Calibri"/>
        <family val="2"/>
        <scheme val="minor"/>
      </rPr>
      <t>Yes, Infra + Domain name + Network is required. IBM will provide the pre-req to OCBC and review the list with OCBC.</t>
    </r>
  </si>
  <si>
    <r>
      <rPr>
        <b/>
        <sz val="11"/>
        <color theme="1"/>
        <rFont val="Calibri"/>
        <family val="2"/>
        <scheme val="minor"/>
      </rPr>
      <t>Done</t>
    </r>
    <r>
      <rPr>
        <sz val="11"/>
        <color theme="1"/>
        <rFont val="Calibri"/>
        <family val="2"/>
        <scheme val="minor"/>
      </rPr>
      <t xml:space="preserve"> - Resource available to help if required</t>
    </r>
  </si>
  <si>
    <r>
      <rPr>
        <b/>
        <sz val="11"/>
        <color theme="1"/>
        <rFont val="Calibri"/>
        <family val="2"/>
        <scheme val="minor"/>
      </rPr>
      <t xml:space="preserve">Risk: </t>
    </r>
    <r>
      <rPr>
        <sz val="11"/>
        <color theme="1"/>
        <rFont val="Calibri"/>
        <family val="2"/>
        <scheme val="minor"/>
      </rPr>
      <t xml:space="preserve">OCBC only provided the stored procedure, and not the sample data required. 
 Without the sample data, it will pose as a risk. </t>
    </r>
    <r>
      <rPr>
        <b/>
        <sz val="11"/>
        <color theme="1"/>
        <rFont val="Calibri"/>
        <family val="2"/>
        <scheme val="minor"/>
      </rPr>
      <t>Scope of work:</t>
    </r>
    <r>
      <rPr>
        <sz val="11"/>
        <color theme="1"/>
        <rFont val="Calibri"/>
        <family val="2"/>
        <scheme val="minor"/>
      </rPr>
      <t xml:space="preserve"> Oracle first </t>
    </r>
  </si>
  <si>
    <t>Anindyo/WL/Arief</t>
  </si>
  <si>
    <r>
      <rPr>
        <b/>
        <sz val="11"/>
        <color theme="1"/>
        <rFont val="Calibri"/>
        <family val="2"/>
        <scheme val="minor"/>
      </rPr>
      <t xml:space="preserve">Next steps: </t>
    </r>
    <r>
      <rPr>
        <sz val="11"/>
        <color theme="1"/>
        <rFont val="Calibri"/>
        <family val="2"/>
        <scheme val="minor"/>
      </rPr>
      <t>Anindyo to clarify with OCBC 
– Anindyo will help provide the Oracle database to WL, 
– Anindyo will drop a message to Jacob to provide the sample data-set. Dependency is on the 17th Jan/Monday - start date.</t>
    </r>
  </si>
  <si>
    <t>Done</t>
  </si>
  <si>
    <r>
      <rPr>
        <b/>
        <sz val="11"/>
        <color theme="1"/>
        <rFont val="Calibri"/>
        <family val="2"/>
        <scheme val="minor"/>
      </rPr>
      <t>Pending</t>
    </r>
    <r>
      <rPr>
        <sz val="11"/>
        <color theme="1"/>
        <rFont val="Calibri"/>
        <family val="2"/>
        <scheme val="minor"/>
      </rPr>
      <t xml:space="preserve"> - Anindyo will get the Oracle DB Instance pre-req for WL/Arief (As of 10th Feb)
</t>
    </r>
    <r>
      <rPr>
        <b/>
        <sz val="11"/>
        <color theme="1"/>
        <rFont val="Calibri (Body)"/>
      </rPr>
      <t xml:space="preserve">
Done - as of 14th feb </t>
    </r>
  </si>
  <si>
    <t>15.2-3</t>
  </si>
  <si>
    <r>
      <rPr>
        <b/>
        <sz val="11"/>
        <color theme="1"/>
        <rFont val="Calibri"/>
        <family val="2"/>
        <scheme val="minor"/>
      </rPr>
      <t xml:space="preserve">Clarification: </t>
    </r>
    <r>
      <rPr>
        <sz val="11"/>
        <color theme="1"/>
        <rFont val="Calibri"/>
        <family val="2"/>
        <scheme val="minor"/>
      </rPr>
      <t>Technical Metadata capture using API
b) Stored Procedures, Embedded SQLs, 
c) Dynamic SQLs 
- scope of work and details?</t>
    </r>
  </si>
  <si>
    <t>Anindyo/Shane/WL/Arief</t>
  </si>
  <si>
    <r>
      <rPr>
        <b/>
        <sz val="11"/>
        <color theme="1"/>
        <rFont val="Calibri"/>
        <family val="2"/>
        <scheme val="minor"/>
      </rPr>
      <t xml:space="preserve">Next steps: </t>
    </r>
    <r>
      <rPr>
        <sz val="11"/>
        <color theme="1"/>
        <rFont val="Calibri"/>
        <family val="2"/>
        <scheme val="minor"/>
      </rPr>
      <t>speak to Shane on 18th Jan evening to finalised the details</t>
    </r>
  </si>
  <si>
    <r>
      <rPr>
        <b/>
        <sz val="11"/>
        <color theme="1"/>
        <rFont val="Calibri"/>
        <family val="2"/>
        <scheme val="minor"/>
      </rPr>
      <t>Pending</t>
    </r>
    <r>
      <rPr>
        <sz val="11"/>
        <color theme="1"/>
        <rFont val="Calibri"/>
        <family val="2"/>
        <scheme val="minor"/>
      </rPr>
      <t xml:space="preserve"> - Anindyo and Clement will get into a call and get back from Shane (as of 10th feb)</t>
    </r>
  </si>
  <si>
    <r>
      <rPr>
        <b/>
        <sz val="11"/>
        <color theme="1"/>
        <rFont val="Calibri"/>
        <family val="2"/>
        <scheme val="minor"/>
      </rPr>
      <t xml:space="preserve"> Risk:</t>
    </r>
    <r>
      <rPr>
        <sz val="11"/>
        <color theme="1"/>
        <rFont val="Calibri"/>
        <family val="2"/>
        <scheme val="minor"/>
      </rPr>
      <t xml:space="preserve"> Cloudera integration require exploration from Paul because he has no prior experience</t>
    </r>
  </si>
  <si>
    <r>
      <rPr>
        <b/>
        <sz val="11"/>
        <color theme="1"/>
        <rFont val="Calibri"/>
        <family val="2"/>
        <scheme val="minor"/>
      </rPr>
      <t>Next steps:</t>
    </r>
    <r>
      <rPr>
        <sz val="11"/>
        <color theme="1"/>
        <rFont val="Calibri"/>
        <family val="2"/>
        <scheme val="minor"/>
      </rPr>
      <t xml:space="preserve">
- Anindyo to help prepare the CP4D access and 2 VM (Single node) for both IGC and Atlas (Cloudera) integration + Share any documentation with Paul</t>
    </r>
  </si>
  <si>
    <r>
      <rPr>
        <b/>
        <sz val="11"/>
        <color theme="1"/>
        <rFont val="Calibri"/>
        <family val="2"/>
        <scheme val="minor"/>
      </rPr>
      <t xml:space="preserve">Pending - </t>
    </r>
    <r>
      <rPr>
        <sz val="11"/>
        <color theme="1"/>
        <rFont val="Calibri"/>
        <family val="2"/>
        <scheme val="minor"/>
      </rPr>
      <t xml:space="preserve">CE will provide support if required. Vavarly will reach out to Paul to understand the progress/status. 
</t>
    </r>
    <r>
      <rPr>
        <b/>
        <sz val="11"/>
        <color theme="1"/>
        <rFont val="Calibri (Body)"/>
      </rPr>
      <t xml:space="preserve">Done - as of 14th feb </t>
    </r>
  </si>
  <si>
    <r>
      <rPr>
        <b/>
        <sz val="11"/>
        <color theme="1"/>
        <rFont val="Calibri"/>
        <family val="2"/>
        <scheme val="minor"/>
      </rPr>
      <t xml:space="preserve">Assessment required - Qilk: 
</t>
    </r>
    <r>
      <rPr>
        <sz val="11"/>
        <color theme="1"/>
        <rFont val="Calibri"/>
        <family val="2"/>
        <scheme val="minor"/>
      </rPr>
      <t xml:space="preserve">Qilkview is what OCBC POC criteria has requested for BUT IBM/Manta could only support Qilksense (latest version) </t>
    </r>
  </si>
  <si>
    <r>
      <t xml:space="preserve">Risk: </t>
    </r>
    <r>
      <rPr>
        <sz val="11"/>
        <color theme="1"/>
        <rFont val="Calibri"/>
        <family val="2"/>
        <scheme val="minor"/>
      </rPr>
      <t xml:space="preserve">Require further assessment on this technical constraint. 
</t>
    </r>
    <r>
      <rPr>
        <b/>
        <sz val="11"/>
        <color theme="1"/>
        <rFont val="Calibri"/>
        <family val="2"/>
        <scheme val="minor"/>
      </rPr>
      <t>OCBC x IBM Checkpoint call (17 feb):</t>
    </r>
    <r>
      <rPr>
        <sz val="11"/>
        <color theme="1"/>
        <rFont val="Calibri"/>
        <family val="2"/>
        <scheme val="minor"/>
      </rPr>
      <t xml:space="preserve">
We can double check with Jacob - if there is any upgrades on Qilk and to verify. 
</t>
    </r>
    <r>
      <rPr>
        <b/>
        <sz val="11"/>
        <color theme="1"/>
        <rFont val="Calibri"/>
        <family val="2"/>
        <scheme val="minor"/>
      </rPr>
      <t>Internal next steps:</t>
    </r>
    <r>
      <rPr>
        <sz val="11"/>
        <color theme="1"/>
        <rFont val="Calibri"/>
        <family val="2"/>
        <scheme val="minor"/>
      </rPr>
      <t xml:space="preserve">
</t>
    </r>
    <r>
      <rPr>
        <b/>
        <sz val="11"/>
        <color theme="1"/>
        <rFont val="Calibri"/>
        <family val="2"/>
        <scheme val="minor"/>
      </rPr>
      <t xml:space="preserve">&gt; </t>
    </r>
    <r>
      <rPr>
        <sz val="11"/>
        <color theme="1"/>
        <rFont val="Calibri"/>
        <family val="2"/>
        <scheme val="minor"/>
      </rPr>
      <t xml:space="preserve">Further clarify with Shane whether they can support (Daryl) - </t>
    </r>
    <r>
      <rPr>
        <b/>
        <sz val="11"/>
        <color theme="1"/>
        <rFont val="Calibri"/>
        <family val="2"/>
        <scheme val="minor"/>
      </rPr>
      <t>done</t>
    </r>
    <r>
      <rPr>
        <sz val="11"/>
        <color theme="1"/>
        <rFont val="Calibri"/>
        <family val="2"/>
        <scheme val="minor"/>
      </rPr>
      <t xml:space="preserve">
</t>
    </r>
    <r>
      <rPr>
        <b/>
        <sz val="11"/>
        <color theme="1"/>
        <rFont val="Calibri"/>
        <family val="2"/>
        <scheme val="minor"/>
      </rPr>
      <t xml:space="preserve">&gt; </t>
    </r>
    <r>
      <rPr>
        <sz val="11"/>
        <color theme="1"/>
        <rFont val="Calibri"/>
        <family val="2"/>
        <scheme val="minor"/>
      </rPr>
      <t>Communicate with Management that we have a gap in the POC. (Clement &gt; Denise)</t>
    </r>
  </si>
  <si>
    <t>On-track</t>
  </si>
  <si>
    <t xml:space="preserve">As of 21st Feb, We will demonstrate on our environment with MANTA help </t>
  </si>
  <si>
    <r>
      <rPr>
        <b/>
        <sz val="11"/>
        <color theme="1"/>
        <rFont val="Calibri"/>
        <family val="2"/>
        <scheme val="minor"/>
      </rPr>
      <t>Risk:</t>
    </r>
    <r>
      <rPr>
        <sz val="11"/>
        <color theme="1"/>
        <rFont val="Calibri"/>
        <family val="2"/>
        <scheme val="minor"/>
      </rPr>
      <t xml:space="preserve"> Trial license might become a dependency
Because it will require OCBC to reply back to IBM to fulfil the requirement </t>
    </r>
  </si>
  <si>
    <t>Done: OCBC has acknowledge and accepted the trial license clause</t>
  </si>
  <si>
    <r>
      <rPr>
        <b/>
        <sz val="11"/>
        <color theme="1"/>
        <rFont val="Calibri"/>
        <family val="2"/>
        <scheme val="minor"/>
      </rPr>
      <t xml:space="preserve">Risk: </t>
    </r>
    <r>
      <rPr>
        <sz val="11"/>
        <color theme="1"/>
        <rFont val="Calibri"/>
        <family val="2"/>
        <scheme val="minor"/>
      </rPr>
      <t>Timeline delayed to tentative start date to 14th Feb</t>
    </r>
  </si>
  <si>
    <t>Clement / Anindyo</t>
  </si>
  <si>
    <r>
      <rPr>
        <b/>
        <sz val="11"/>
        <color theme="1"/>
        <rFont val="Calibri"/>
        <family val="2"/>
        <scheme val="minor"/>
      </rPr>
      <t xml:space="preserve">Done: </t>
    </r>
    <r>
      <rPr>
        <sz val="11"/>
        <color theme="1"/>
        <rFont val="Calibri"/>
        <family val="2"/>
        <scheme val="minor"/>
      </rPr>
      <t xml:space="preserve">OCBC Environment is ready, but Dropbox access for file transfering still pending </t>
    </r>
  </si>
  <si>
    <r>
      <rPr>
        <b/>
        <sz val="11"/>
        <color theme="1"/>
        <rFont val="Calibri"/>
        <family val="2"/>
        <scheme val="minor"/>
      </rPr>
      <t>Risk:</t>
    </r>
    <r>
      <rPr>
        <sz val="11"/>
        <color theme="1"/>
        <rFont val="Calibri"/>
        <family val="2"/>
        <scheme val="minor"/>
      </rPr>
      <t xml:space="preserve"> OCBC will only provide VM and IBM will install OCP </t>
    </r>
  </si>
  <si>
    <t>Accepted the risk, and the team will work with this assumption</t>
  </si>
  <si>
    <r>
      <rPr>
        <b/>
        <sz val="11"/>
        <color theme="1"/>
        <rFont val="Calibri"/>
        <family val="2"/>
        <scheme val="minor"/>
      </rPr>
      <t xml:space="preserve">Risk: </t>
    </r>
    <r>
      <rPr>
        <sz val="11"/>
        <color theme="1"/>
        <rFont val="Calibri"/>
        <family val="2"/>
        <scheme val="minor"/>
      </rPr>
      <t>Shane has not shared any time slot to guide us through the Klook integration with Anindyo</t>
    </r>
  </si>
  <si>
    <r>
      <t xml:space="preserve">Done  - </t>
    </r>
    <r>
      <rPr>
        <sz val="11"/>
        <color theme="1"/>
        <rFont val="Calibri"/>
        <family val="2"/>
        <scheme val="minor"/>
      </rPr>
      <t>after speaking to MANTA, YJ from CE will take over the task</t>
    </r>
  </si>
  <si>
    <r>
      <rPr>
        <b/>
        <sz val="11"/>
        <color theme="1"/>
        <rFont val="Calibri"/>
        <family val="2"/>
        <scheme val="minor"/>
      </rPr>
      <t>Risk:</t>
    </r>
    <r>
      <rPr>
        <sz val="11"/>
        <color theme="1"/>
        <rFont val="Calibri"/>
        <family val="2"/>
        <scheme val="minor"/>
      </rPr>
      <t xml:space="preserve"> Simulation of the POC Environment is not done and ready </t>
    </r>
  </si>
  <si>
    <t>Anindyo / IBM Team</t>
  </si>
  <si>
    <t xml:space="preserve"> both of Son and Nars are helping with the E2E integration flow simulated in iBM Testing environment</t>
  </si>
  <si>
    <r>
      <t xml:space="preserve">Assessment required - PowerBI: 
</t>
    </r>
    <r>
      <rPr>
        <sz val="11"/>
        <color theme="1"/>
        <rFont val="Calibri"/>
        <family val="2"/>
        <scheme val="minor"/>
      </rPr>
      <t xml:space="preserve">Not compatible with OCBC version </t>
    </r>
    <r>
      <rPr>
        <b/>
        <sz val="11"/>
        <color theme="1"/>
        <rFont val="Calibri"/>
        <family val="2"/>
        <scheme val="minor"/>
      </rPr>
      <t xml:space="preserve">
</t>
    </r>
  </si>
  <si>
    <r>
      <rPr>
        <b/>
        <sz val="11"/>
        <color theme="1"/>
        <rFont val="Calibri"/>
        <family val="2"/>
        <scheme val="minor"/>
      </rPr>
      <t>Internal next steps:</t>
    </r>
    <r>
      <rPr>
        <sz val="11"/>
        <color theme="1"/>
        <rFont val="Calibri"/>
        <family val="2"/>
        <scheme val="minor"/>
      </rPr>
      <t xml:space="preserve">
&gt; Further clarify with Shane whether they can support (Daryl) - done</t>
    </r>
  </si>
  <si>
    <r>
      <rPr>
        <b/>
        <sz val="11"/>
        <color theme="1"/>
        <rFont val="Calibri"/>
        <family val="2"/>
        <scheme val="minor"/>
      </rPr>
      <t>As of 21st Feb</t>
    </r>
    <r>
      <rPr>
        <sz val="11"/>
        <color theme="1"/>
        <rFont val="Calibri"/>
        <family val="2"/>
        <scheme val="minor"/>
      </rPr>
      <t xml:space="preserve">, All file transfer have been completed at the OCBC Landing server which is under OCBC - Muttu but we need to complete the transfer to the final server that IBM team require to start the installation. However, Muttu have not replied on the progress to OCBC Vivek and IBM Team since he is sick. This issue has been highlighted as a dependency for the project since 16th Feb.  </t>
    </r>
  </si>
  <si>
    <t>Risk</t>
  </si>
  <si>
    <t>Dependency to start any installation in the OCBC environment for our POC progression</t>
  </si>
  <si>
    <r>
      <t xml:space="preserve">Dynamic SQL
</t>
    </r>
    <r>
      <rPr>
        <sz val="11"/>
        <color theme="1"/>
        <rFont val="Calibri"/>
        <family val="2"/>
        <scheme val="minor"/>
      </rPr>
      <t xml:space="preserve">IBM (WL) need to proceed down to OCBC site to view the environment and determine the necessary execution and implementation next steps. 
</t>
    </r>
    <r>
      <rPr>
        <sz val="11"/>
        <color theme="0"/>
        <rFont val="Calibri (Body)"/>
      </rPr>
      <t>- To gain confidence level in the accuracy of the output file being call out, we need to understand the how the pattern of the syntax being captured and be part of the implementation design</t>
    </r>
  </si>
  <si>
    <r>
      <rPr>
        <b/>
        <sz val="11"/>
        <color theme="1"/>
        <rFont val="Calibri"/>
        <family val="2"/>
        <scheme val="minor"/>
      </rPr>
      <t xml:space="preserve">Next steps: </t>
    </r>
    <r>
      <rPr>
        <sz val="11"/>
        <color theme="1"/>
        <rFont val="Calibri"/>
        <family val="2"/>
        <scheme val="minor"/>
      </rPr>
      <t>OCBC will schedule a call on 18th feb to share the necessary inputs and the environment with WL so that he gather as much input to conduct his own task</t>
    </r>
  </si>
  <si>
    <r>
      <rPr>
        <b/>
        <sz val="11"/>
        <color theme="1"/>
        <rFont val="Calibri"/>
        <family val="2"/>
        <scheme val="minor"/>
      </rPr>
      <t xml:space="preserve">Deadline cannot be extended further than 9th March. 
</t>
    </r>
    <r>
      <rPr>
        <sz val="11"/>
        <color theme="1"/>
        <rFont val="Calibri"/>
        <family val="2"/>
        <scheme val="minor"/>
      </rPr>
      <t xml:space="preserve">OCBC has shared that the deadline cannot be further than 9th March 2022, and it need to be completed by then. </t>
    </r>
  </si>
  <si>
    <r>
      <rPr>
        <b/>
        <sz val="11"/>
        <color theme="1"/>
        <rFont val="Calibri"/>
        <family val="2"/>
        <scheme val="minor"/>
      </rPr>
      <t xml:space="preserve">Next steps: 
1. </t>
    </r>
    <r>
      <rPr>
        <sz val="11"/>
        <color theme="1"/>
        <rFont val="Calibri"/>
        <family val="2"/>
        <scheme val="minor"/>
      </rPr>
      <t xml:space="preserve">IBM need to work out a project schedule that will meet the deadline of 9th March (completion date) and 10th March (presentation date). As a team, we need to decide if can work over the weekend especially since OCBC offered this suggestion.
2. Inform MANTA about the deadline, and require his time during the daily stand up which we will shift from 830am to 9pm in the evening from 28th feb onwards 
3. Especially during the week of 28th feb - 6th March where we need to complete the data source integration. Suggest to do as much testing as possible, and so that you can execute on 28th feb and focus on troubleshooting. </t>
    </r>
  </si>
  <si>
    <r>
      <rPr>
        <b/>
        <sz val="11"/>
        <color theme="1"/>
        <rFont val="Calibri"/>
        <family val="2"/>
        <scheme val="minor"/>
      </rPr>
      <t xml:space="preserve">Risk: </t>
    </r>
    <r>
      <rPr>
        <sz val="11"/>
        <color theme="1"/>
        <rFont val="Calibri"/>
        <family val="2"/>
        <scheme val="minor"/>
      </rPr>
      <t xml:space="preserve">Shane from MANTA is leaving the firm on 28th Feb, hence, Shane has introduced the new engineer (Busan) which the IBM internal team need to start collaborating asap </t>
    </r>
  </si>
  <si>
    <t>IBM has daily interlock with Shane - MANTA with the new engineer to ensure we are all in sync on the next steps</t>
  </si>
  <si>
    <r>
      <rPr>
        <b/>
        <sz val="11"/>
        <color theme="1"/>
        <rFont val="Calibri"/>
        <family val="2"/>
        <scheme val="minor"/>
      </rPr>
      <t>Context:</t>
    </r>
    <r>
      <rPr>
        <sz val="11"/>
        <color theme="1"/>
        <rFont val="Calibri"/>
        <family val="2"/>
        <scheme val="minor"/>
      </rPr>
      <t xml:space="preserve"> We need 2 pax to be on the ground in OCBC to be working on-site (As of 14/2 as start date)</t>
    </r>
  </si>
  <si>
    <t xml:space="preserve">Wei Lian </t>
  </si>
  <si>
    <t xml:space="preserve">Arief </t>
  </si>
  <si>
    <t xml:space="preserve">John Isaac </t>
  </si>
  <si>
    <t xml:space="preserve">Son </t>
  </si>
  <si>
    <t xml:space="preserve">Anindyo </t>
  </si>
  <si>
    <t xml:space="preserve">Hung </t>
  </si>
  <si>
    <t xml:space="preserve">Clement </t>
  </si>
  <si>
    <t>YJ</t>
  </si>
  <si>
    <t>Comments</t>
  </si>
  <si>
    <t>Week 1 - (17/1-21/1)</t>
  </si>
  <si>
    <t>Week 2 - (24/1 - 28/1)</t>
  </si>
  <si>
    <t>Week 1 - (31/1 - 4/2)</t>
  </si>
  <si>
    <t>```</t>
  </si>
  <si>
    <t>Week 2 - (7/2 - 11/2)</t>
  </si>
  <si>
    <t>Week 1 - (14/2 - 18/2)</t>
  </si>
  <si>
    <t>Start date</t>
  </si>
  <si>
    <t>Week 2 - (21/2 -25/2)</t>
  </si>
  <si>
    <t>Week 3 - (28/2 -4/3)</t>
  </si>
  <si>
    <t>Week 4 - (7/3 -11/3)</t>
  </si>
  <si>
    <t>Week 5 - (14/3 -18/3)</t>
  </si>
  <si>
    <t>Week 6 - (21/3 -25/3)</t>
  </si>
  <si>
    <t>Week 7 - (28/3 -1/4)</t>
  </si>
  <si>
    <t>Week 8 - (4/4 -8/4)</t>
  </si>
  <si>
    <t>End-date</t>
  </si>
  <si>
    <t>Shane- Mantas, Overall POC owner for MANTAS based in Ireland, hence, there is no need to hold the physical space.</t>
  </si>
  <si>
    <t xml:space="preserve">Team Member </t>
  </si>
  <si>
    <t>Wei Lian - Dynamic SQL</t>
  </si>
  <si>
    <t>Areif - Dynamic SQL</t>
  </si>
  <si>
    <t>Shane - Mantas, Overall POC owner</t>
  </si>
  <si>
    <t>John Isaac - OpenShift &amp; CP4D Instalation</t>
  </si>
  <si>
    <t>Son - CP4D install, WKC Functional out of the box</t>
  </si>
  <si>
    <t>Anindyo - WKC Functional APIs and Manta install</t>
  </si>
  <si>
    <t>Ronny - Data Quality</t>
  </si>
  <si>
    <t>Hung - OpenShift install</t>
  </si>
  <si>
    <t>Juanda Zeng - RH Openshift (+65 9247 4347 &amp; jzeng@redhat.com)</t>
  </si>
  <si>
    <t>Abhishek - RH Assistance (Abhishek.Vijra@ibm.com)</t>
  </si>
  <si>
    <t>Vavarly - PM</t>
  </si>
  <si>
    <t>Ros Davis - SME support</t>
  </si>
  <si>
    <t xml:space="preserve">Paul </t>
  </si>
  <si>
    <t>OCBC has provided 2 machine &gt; IBM has 2 hard disk ready for file transfer (done concurrently) and best-case: complete the file transfer by 18th Feb EOD Been bale to move one part, but there are some file missing &gt; the other two copy is initiated &gt; part 3: 30% done + MANTA file is transferred + YMAL issue has been resolved &gt; speak to vivek to resolve the challenge</t>
  </si>
  <si>
    <t xml:space="preserve">Note: OCBC will not providing IGC in POC environment </t>
  </si>
  <si>
    <t xml:space="preserve">Data Virtualization </t>
  </si>
  <si>
    <t>•  Plan A: UOB Environment - depending on outcome of connectivity to Cloudera 
•  Contingency Plan: Showcase in IBM environment with the same proposal sent earlier.</t>
  </si>
  <si>
    <r>
      <t xml:space="preserve">1. Create project
2. Add collaborator
3. Create environment
4. Create job
5. Create data connections to data source (show Teradata as well) </t>
    </r>
    <r>
      <rPr>
        <sz val="10"/>
        <color rgb="FFFF0000"/>
        <rFont val="Arial"/>
        <family val="2"/>
      </rPr>
      <t>(note: dependancy on the outcome of the connectivity workstream)</t>
    </r>
    <r>
      <rPr>
        <sz val="10"/>
        <color rgb="FF000000"/>
        <rFont val="Arial"/>
        <family val="2"/>
      </rPr>
      <t xml:space="preserve">
6. Test  connection
7. Model Runtimes and Customisation
8. Create 5 catalogs for each BU. Add roles (DS, DE, BA).</t>
    </r>
  </si>
  <si>
    <r>
      <t>1. Create Data Protection Rule (DS cannot view NRIC (eg))
2</t>
    </r>
    <r>
      <rPr>
        <strike/>
        <sz val="10"/>
        <color rgb="FF000000"/>
        <rFont val="Arial"/>
        <family val="2"/>
      </rPr>
      <t xml:space="preserve">. Data Virtualisation using Watson Query </t>
    </r>
    <r>
      <rPr>
        <sz val="10"/>
        <color rgb="FFFF0000"/>
        <rFont val="Arial"/>
        <family val="2"/>
      </rPr>
      <t>(shift to 2 August)</t>
    </r>
    <r>
      <rPr>
        <strike/>
        <sz val="10"/>
        <color rgb="FF000000"/>
        <rFont val="Arial"/>
        <family val="2"/>
      </rPr>
      <t xml:space="preserve">
</t>
    </r>
    <r>
      <rPr>
        <sz val="10"/>
        <color rgb="FF000000"/>
        <rFont val="Arial"/>
        <family val="2"/>
      </rPr>
      <t>4. Ad-hoc CSV file upload in catalog.</t>
    </r>
  </si>
  <si>
    <t>•. Data Virtualization (Virtualize, govern, query)</t>
  </si>
  <si>
    <r>
      <t xml:space="preserve">1. Monitoring of resources like CPU and Memory (capacity utlization) and generation of alerts
2. Tracking of actions by users
3. Multinenacy
4. LDAP Integration: AAD/Kerberos
5. Restart services 
6. </t>
    </r>
    <r>
      <rPr>
        <strike/>
        <sz val="10"/>
        <color rgb="FF000000"/>
        <rFont val="Arial"/>
        <family val="2"/>
      </rPr>
      <t xml:space="preserve">API documentation </t>
    </r>
    <r>
      <rPr>
        <sz val="10"/>
        <color rgb="FFFF0000"/>
        <rFont val="Arial"/>
        <family val="2"/>
      </rPr>
      <t xml:space="preserve">Since API has been removed from the POC criteria, we would replace this with </t>
    </r>
    <r>
      <rPr>
        <b/>
        <sz val="10"/>
        <color rgb="FFFF0000"/>
        <rFont val="Arial"/>
        <family val="2"/>
      </rPr>
      <t>scalability</t>
    </r>
    <r>
      <rPr>
        <b/>
        <sz val="10"/>
        <color rgb="FF000000"/>
        <rFont val="Arial"/>
        <family val="2"/>
      </rPr>
      <t xml:space="preserve"> </t>
    </r>
    <r>
      <rPr>
        <sz val="10"/>
        <color rgb="FF000000"/>
        <rFont val="Arial"/>
        <family val="2"/>
      </rPr>
      <t xml:space="preserve">
7. Backup (housekeeping) - presentation</t>
    </r>
  </si>
  <si>
    <t xml:space="preserve">1. Create Data Protection Rule </t>
  </si>
  <si>
    <t>2. Ad-hoc CSV file upload in catalog.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</si>
</sst>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3" formatCode="_(* #,##0.00_);_(* \(#,##0.00\);_(* &quot;-&quot;??_);_(@_)"/>
    <numFmt numFmtId="164" formatCode="m/d/yy;@"/>
    <numFmt numFmtId="165" formatCode="ddd\,\ m/d/yyyy"/>
    <numFmt numFmtId="166" formatCode="mmm\ d\,\ yyyy"/>
    <numFmt numFmtId="167" formatCode="d"/>
    <numFmt numFmtId="168" formatCode="0.0"/>
    <numFmt numFmtId="169" formatCode="[$-409]d\-mmm;@"/>
    <numFmt numFmtId="170" formatCode="[$-F800]dddd\,\ mmmm\ dd\,\ yyyy"/>
  </numFmts>
  <fonts count="79" x14ac:knownFonts="1">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b/>
      <sz val="9"/>
      <color theme="2"/>
      <name val="Calibri"/>
      <family val="2"/>
      <scheme val="minor"/>
    </font>
    <font>
      <sz val="11"/>
      <color rgb="FF000000"/>
      <name val="Calibri"/>
      <family val="2"/>
      <scheme val="minor"/>
    </font>
    <font>
      <b/>
      <i/>
      <sz val="9"/>
      <color theme="1"/>
      <name val="Calibri"/>
      <family val="2"/>
      <scheme val="minor"/>
    </font>
    <font>
      <u/>
      <sz val="11"/>
      <color theme="10"/>
      <name val="Calibri"/>
      <family val="2"/>
      <scheme val="minor"/>
    </font>
    <font>
      <sz val="11"/>
      <color rgb="FFC00000"/>
      <name val="Calibri"/>
      <family val="2"/>
      <scheme val="minor"/>
    </font>
    <font>
      <sz val="8"/>
      <name val="Calibri"/>
      <family val="2"/>
      <scheme val="minor"/>
    </font>
    <font>
      <b/>
      <sz val="11"/>
      <color rgb="FFC00000"/>
      <name val="Calibri"/>
      <family val="2"/>
      <scheme val="minor"/>
    </font>
    <font>
      <sz val="11"/>
      <color rgb="FFFF0000"/>
      <name val="Calibri"/>
      <family val="2"/>
      <scheme val="minor"/>
    </font>
    <font>
      <b/>
      <sz val="36"/>
      <color theme="1"/>
      <name val="Calibri"/>
      <family val="2"/>
      <scheme val="major"/>
    </font>
    <font>
      <b/>
      <sz val="11"/>
      <color rgb="FFFF0000"/>
      <name val="Calibri"/>
      <family val="2"/>
      <scheme val="minor"/>
    </font>
    <font>
      <b/>
      <sz val="11"/>
      <color theme="1"/>
      <name val="Calibri (Body)"/>
    </font>
    <font>
      <sz val="11"/>
      <color theme="0"/>
      <name val="Calibri (Body)"/>
    </font>
    <font>
      <b/>
      <sz val="11"/>
      <color theme="0" tint="-0.249977111117893"/>
      <name val="Calibri"/>
      <family val="2"/>
      <scheme val="minor"/>
    </font>
    <font>
      <b/>
      <sz val="11"/>
      <color theme="0" tint="-0.14999847407452621"/>
      <name val="Calibri"/>
      <family val="2"/>
      <scheme val="minor"/>
    </font>
    <font>
      <sz val="11"/>
      <color theme="1" tint="0.499984740745262"/>
      <name val="Calibri"/>
      <family val="2"/>
      <scheme val="minor"/>
    </font>
    <font>
      <b/>
      <sz val="11"/>
      <color theme="1"/>
      <name val="Calibri"/>
      <family val="2"/>
      <scheme val="major"/>
    </font>
    <font>
      <sz val="11"/>
      <color theme="1"/>
      <name val="Calibri"/>
      <family val="2"/>
      <scheme val="major"/>
    </font>
    <font>
      <sz val="11"/>
      <color theme="0" tint="-0.249977111117893"/>
      <name val="Calibri"/>
      <family val="2"/>
      <scheme val="minor"/>
    </font>
    <font>
      <sz val="10"/>
      <color theme="2"/>
      <name val="Calibri"/>
      <family val="2"/>
      <scheme val="minor"/>
    </font>
    <font>
      <sz val="11"/>
      <color theme="2"/>
      <name val="Calibri"/>
      <family val="2"/>
      <scheme val="minor"/>
    </font>
    <font>
      <sz val="10"/>
      <color theme="0" tint="-0.14999847407452621"/>
      <name val="Calibri"/>
      <family val="2"/>
      <scheme val="minor"/>
    </font>
    <font>
      <sz val="11"/>
      <color theme="7" tint="0.39997558519241921"/>
      <name val="Calibri"/>
      <family val="2"/>
      <scheme val="minor"/>
    </font>
    <font>
      <sz val="12"/>
      <color rgb="FF9C0006"/>
      <name val="Calibri"/>
      <family val="2"/>
      <scheme val="minor"/>
    </font>
    <font>
      <sz val="10"/>
      <color theme="0" tint="-4.9989318521683403E-2"/>
      <name val="Calibri"/>
      <family val="2"/>
      <scheme val="minor"/>
    </font>
    <font>
      <sz val="11"/>
      <color theme="1" tint="0.34998626667073579"/>
      <name val="Calibri"/>
      <family val="2"/>
      <scheme val="minor"/>
    </font>
    <font>
      <b/>
      <sz val="11"/>
      <color theme="1" tint="0.34998626667073579"/>
      <name val="Calibri"/>
      <family val="2"/>
      <scheme val="minor"/>
    </font>
    <font>
      <b/>
      <u/>
      <sz val="11"/>
      <color rgb="FF000000"/>
      <name val="Calibri"/>
      <family val="2"/>
      <scheme val="minor"/>
    </font>
    <font>
      <sz val="13"/>
      <color theme="1"/>
      <name val="Helvetica Neue"/>
      <family val="2"/>
    </font>
    <font>
      <b/>
      <sz val="11"/>
      <color rgb="FF212121"/>
      <name val="Calibri"/>
      <family val="2"/>
      <scheme val="minor"/>
    </font>
    <font>
      <sz val="11"/>
      <color rgb="FF212121"/>
      <name val="Calibri"/>
      <family val="2"/>
      <scheme val="minor"/>
    </font>
    <font>
      <sz val="7"/>
      <color rgb="FF212121"/>
      <name val="Times New Roman"/>
      <family val="1"/>
    </font>
    <font>
      <sz val="10"/>
      <name val="Arial"/>
      <family val="2"/>
    </font>
    <font>
      <b/>
      <sz val="11"/>
      <name val="Calibri"/>
      <family val="2"/>
      <scheme val="minor"/>
    </font>
    <font>
      <sz val="8"/>
      <name val="Arial"/>
      <family val="2"/>
    </font>
    <font>
      <b/>
      <sz val="11"/>
      <color rgb="FFFFFFFF"/>
      <name val="Calibri"/>
      <family val="2"/>
      <scheme val="minor"/>
    </font>
    <font>
      <sz val="12"/>
      <color rgb="FF000000"/>
      <name val="Calibri"/>
      <family val="2"/>
      <scheme val="minor"/>
    </font>
    <font>
      <b/>
      <sz val="11"/>
      <color rgb="FF000000"/>
      <name val="Calibri"/>
      <family val="2"/>
      <scheme val="minor"/>
    </font>
    <font>
      <sz val="11"/>
      <color rgb="FF70AD47"/>
      <name val="Calibri"/>
      <family val="2"/>
      <scheme val="minor"/>
    </font>
    <font>
      <sz val="11"/>
      <color rgb="FF4472C4"/>
      <name val="Calibri"/>
      <family val="2"/>
      <scheme val="minor"/>
    </font>
    <font>
      <sz val="11"/>
      <color rgb="FF00B0F0"/>
      <name val="Calibri"/>
      <family val="2"/>
      <scheme val="minor"/>
    </font>
    <font>
      <b/>
      <sz val="12"/>
      <color rgb="FFC00000"/>
      <name val="IBM Plex Sans"/>
    </font>
    <font>
      <sz val="12"/>
      <color rgb="FF000000"/>
      <name val="IBM Plex Sans"/>
    </font>
    <font>
      <sz val="12"/>
      <color rgb="FF0070C0"/>
      <name val="IBM Plex Sans"/>
    </font>
    <font>
      <sz val="12"/>
      <color theme="1"/>
      <name val="IBM Plex Sans"/>
    </font>
    <font>
      <b/>
      <sz val="12"/>
      <color theme="1"/>
      <name val="IBM Plex Sans"/>
    </font>
    <font>
      <sz val="12"/>
      <color theme="0"/>
      <name val="IBM Plex Sans"/>
    </font>
    <font>
      <sz val="14"/>
      <color theme="1"/>
      <name val="IBM Plex Sans"/>
    </font>
    <font>
      <sz val="12"/>
      <color rgb="FF427FC2"/>
      <name val="IBM Plex Sans"/>
    </font>
    <font>
      <sz val="12"/>
      <color rgb="FFFFFFFF"/>
      <name val="IBM Plex Sans"/>
    </font>
    <font>
      <sz val="12"/>
      <color rgb="FFFF0000"/>
      <name val="IBM Plex Sans"/>
    </font>
    <font>
      <b/>
      <sz val="12"/>
      <color theme="1"/>
      <name val="Calibri"/>
      <family val="2"/>
      <scheme val="minor"/>
    </font>
    <font>
      <sz val="14"/>
      <color rgb="FFFF0000"/>
      <name val="Calibri"/>
      <family val="2"/>
      <scheme val="minor"/>
    </font>
    <font>
      <sz val="12"/>
      <color theme="1"/>
      <name val="Calibri (Body)"/>
    </font>
    <font>
      <sz val="10"/>
      <color rgb="FF000000"/>
      <name val="Arial"/>
      <family val="2"/>
    </font>
    <font>
      <sz val="10"/>
      <color rgb="FFFF0000"/>
      <name val="Arial"/>
      <family val="2"/>
    </font>
    <font>
      <strike/>
      <sz val="10"/>
      <color rgb="FF000000"/>
      <name val="Arial"/>
      <family val="2"/>
    </font>
    <font>
      <b/>
      <sz val="10"/>
      <color rgb="FF000000"/>
      <name val="Arial"/>
      <family val="2"/>
    </font>
    <font>
      <b/>
      <sz val="10"/>
      <color rgb="FFFF0000"/>
      <name val="Arial"/>
      <family val="2"/>
    </font>
  </fonts>
  <fills count="4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E4DFEC"/>
        <bgColor rgb="FF000000"/>
      </patternFill>
    </fill>
    <fill>
      <patternFill patternType="solid">
        <fgColor theme="0"/>
        <bgColor indexed="64"/>
      </patternFill>
    </fill>
    <fill>
      <patternFill patternType="solid">
        <fgColor rgb="FFFFFF00"/>
        <bgColor indexed="64"/>
      </patternFill>
    </fill>
    <fill>
      <patternFill patternType="solid">
        <fgColor theme="0" tint="-0.249977111117893"/>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theme="5"/>
        <bgColor indexed="64"/>
      </patternFill>
    </fill>
    <fill>
      <patternFill patternType="solid">
        <fgColor theme="6"/>
        <bgColor indexed="64"/>
      </patternFill>
    </fill>
    <fill>
      <patternFill patternType="solid">
        <fgColor theme="9" tint="0.39997558519241921"/>
        <bgColor indexed="64"/>
      </patternFill>
    </fill>
    <fill>
      <patternFill patternType="solid">
        <fgColor theme="9" tint="0.79998168889431442"/>
        <bgColor indexed="64"/>
      </patternFill>
    </fill>
    <fill>
      <patternFill patternType="solid">
        <fgColor rgb="FFC00000"/>
        <bgColor indexed="64"/>
      </patternFill>
    </fill>
    <fill>
      <patternFill patternType="solid">
        <fgColor theme="5" tint="0.79998168889431442"/>
        <bgColor rgb="FF000000"/>
      </patternFill>
    </fill>
    <fill>
      <patternFill patternType="solid">
        <fgColor rgb="FFFFC7CE"/>
      </patternFill>
    </fill>
    <fill>
      <patternFill patternType="solid">
        <fgColor rgb="FF002060"/>
        <bgColor indexed="64"/>
      </patternFill>
    </fill>
    <fill>
      <patternFill patternType="solid">
        <fgColor rgb="FF002060"/>
        <bgColor rgb="FF000000"/>
      </patternFill>
    </fill>
    <fill>
      <patternFill patternType="solid">
        <fgColor rgb="FFFFFF00"/>
        <bgColor rgb="FF000000"/>
      </patternFill>
    </fill>
    <fill>
      <patternFill patternType="solid">
        <fgColor rgb="FFFF0000"/>
        <bgColor rgb="FF000000"/>
      </patternFill>
    </fill>
    <fill>
      <patternFill patternType="solid">
        <fgColor rgb="FF92D050"/>
        <bgColor rgb="FF000000"/>
      </patternFill>
    </fill>
    <fill>
      <patternFill patternType="solid">
        <fgColor rgb="FF00B0F0"/>
        <bgColor rgb="FF000000"/>
      </patternFill>
    </fill>
    <fill>
      <patternFill patternType="solid">
        <fgColor rgb="FFE7E6E6"/>
        <bgColor rgb="FF000000"/>
      </patternFill>
    </fill>
    <fill>
      <patternFill patternType="solid">
        <fgColor theme="8"/>
        <bgColor indexed="64"/>
      </patternFill>
    </fill>
    <fill>
      <patternFill patternType="solid">
        <fgColor theme="4" tint="-0.249977111117893"/>
        <bgColor indexed="64"/>
      </patternFill>
    </fill>
    <fill>
      <patternFill patternType="lightVertical">
        <fgColor theme="1" tint="0.499984740745262"/>
        <bgColor indexed="65"/>
      </patternFill>
    </fill>
    <fill>
      <patternFill patternType="solid">
        <fgColor theme="4" tint="-0.249977111117893"/>
        <bgColor theme="2"/>
      </patternFill>
    </fill>
    <fill>
      <patternFill patternType="solid">
        <fgColor indexed="65"/>
        <bgColor theme="2"/>
      </patternFill>
    </fill>
    <fill>
      <patternFill patternType="solid">
        <fgColor theme="3"/>
        <bgColor indexed="64"/>
      </patternFill>
    </fill>
    <fill>
      <patternFill patternType="solid">
        <fgColor theme="3"/>
        <bgColor theme="2"/>
      </patternFill>
    </fill>
    <fill>
      <patternFill patternType="solid">
        <fgColor theme="1"/>
        <bgColor indexed="64"/>
      </patternFill>
    </fill>
    <fill>
      <patternFill patternType="solid">
        <fgColor rgb="FFFF0000"/>
        <bgColor indexed="64"/>
      </patternFill>
    </fill>
    <fill>
      <patternFill patternType="solid">
        <fgColor rgb="FFD9E1F2"/>
        <bgColor rgb="FF000000"/>
      </patternFill>
    </fill>
  </fills>
  <borders count="33">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right/>
      <top style="medium">
        <color rgb="FFD9D9D9"/>
      </top>
      <bottom style="medium">
        <color rgb="FFD9D9D9"/>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indexed="64"/>
      </left>
      <right style="medium">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s>
  <cellStyleXfs count="22">
    <xf numFmtId="0" fontId="0" fillId="0" borderId="0"/>
    <xf numFmtId="0" fontId="7" fillId="0" borderId="0" applyNumberFormat="0" applyFill="0" applyBorder="0" applyAlignment="0" applyProtection="0">
      <alignment vertical="top"/>
      <protection locked="0"/>
    </xf>
    <xf numFmtId="9" fontId="13" fillId="0" borderId="0" applyFont="0" applyFill="0" applyBorder="0" applyAlignment="0" applyProtection="0"/>
    <xf numFmtId="0" fontId="20" fillId="0" borderId="0"/>
    <xf numFmtId="43" fontId="13" fillId="0" borderId="3" applyFont="0" applyFill="0" applyAlignment="0" applyProtection="0"/>
    <xf numFmtId="0" fontId="17" fillId="0" borderId="0" applyNumberFormat="0" applyFill="0" applyBorder="0" applyAlignment="0" applyProtection="0"/>
    <xf numFmtId="0" fontId="14" fillId="0" borderId="0" applyNumberFormat="0" applyFill="0" applyAlignment="0" applyProtection="0"/>
    <xf numFmtId="0" fontId="14" fillId="0" borderId="0" applyNumberFormat="0" applyFill="0" applyProtection="0">
      <alignment vertical="top"/>
    </xf>
    <xf numFmtId="0" fontId="13" fillId="0" borderId="0" applyNumberFormat="0" applyFill="0" applyProtection="0">
      <alignment horizontal="right" indent="1"/>
    </xf>
    <xf numFmtId="165" fontId="13" fillId="0" borderId="3">
      <alignment horizontal="center" vertical="center"/>
    </xf>
    <xf numFmtId="164" fontId="13" fillId="0" borderId="2" applyFill="0">
      <alignment horizontal="center" vertical="center"/>
    </xf>
    <xf numFmtId="0" fontId="13" fillId="0" borderId="2" applyFill="0">
      <alignment horizontal="center" vertical="center"/>
    </xf>
    <xf numFmtId="0" fontId="13" fillId="0" borderId="2" applyFill="0">
      <alignment horizontal="left" vertical="center" indent="2"/>
    </xf>
    <xf numFmtId="0" fontId="24" fillId="0" borderId="0" applyNumberFormat="0" applyFill="0" applyBorder="0" applyAlignment="0" applyProtection="0"/>
    <xf numFmtId="0" fontId="43" fillId="26" borderId="0" applyNumberFormat="0" applyBorder="0" applyAlignment="0" applyProtection="0"/>
    <xf numFmtId="0" fontId="52" fillId="0" borderId="0"/>
    <xf numFmtId="0" fontId="13" fillId="0" borderId="0"/>
    <xf numFmtId="0" fontId="52" fillId="0" borderId="0"/>
    <xf numFmtId="0" fontId="52" fillId="0" borderId="0"/>
    <xf numFmtId="0" fontId="54" fillId="0" borderId="0">
      <alignment vertical="top" wrapText="1"/>
    </xf>
    <xf numFmtId="0" fontId="4" fillId="0" borderId="0"/>
    <xf numFmtId="43" fontId="4" fillId="0" borderId="0" applyFont="0" applyFill="0" applyBorder="0" applyAlignment="0" applyProtection="0"/>
  </cellStyleXfs>
  <cellXfs count="504">
    <xf numFmtId="0" fontId="0" fillId="0" borderId="0" xfId="0"/>
    <xf numFmtId="0" fontId="29" fillId="0" borderId="0" xfId="5" applyFont="1" applyAlignment="1">
      <alignment horizontal="center"/>
    </xf>
    <xf numFmtId="0" fontId="29" fillId="0" borderId="0" xfId="5" applyFont="1" applyAlignment="1">
      <alignment horizontal="center"/>
    </xf>
    <xf numFmtId="0" fontId="5" fillId="0" borderId="0" xfId="0" applyFont="1" applyAlignment="1">
      <alignment horizontal="left"/>
    </xf>
    <xf numFmtId="0" fontId="6" fillId="0" borderId="0" xfId="0" applyFont="1"/>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11" fillId="13" borderId="1" xfId="0" applyFont="1" applyFill="1" applyBorder="1" applyAlignment="1">
      <alignment horizontal="left" vertical="center" indent="1"/>
    </xf>
    <xf numFmtId="0" fontId="11" fillId="13" borderId="1" xfId="0" applyFont="1" applyFill="1" applyBorder="1" applyAlignment="1">
      <alignment horizontal="center" vertical="center" wrapText="1"/>
    </xf>
    <xf numFmtId="167" fontId="15" fillId="7" borderId="0" xfId="0" applyNumberFormat="1" applyFont="1" applyFill="1" applyAlignment="1">
      <alignment horizontal="center" vertical="center"/>
    </xf>
    <xf numFmtId="167" fontId="15" fillId="7" borderId="6" xfId="0" applyNumberFormat="1" applyFont="1" applyFill="1" applyBorder="1" applyAlignment="1">
      <alignment horizontal="center" vertical="center"/>
    </xf>
    <xf numFmtId="167" fontId="15" fillId="7" borderId="7" xfId="0" applyNumberFormat="1" applyFont="1" applyFill="1" applyBorder="1" applyAlignment="1">
      <alignment horizontal="center" vertical="center"/>
    </xf>
    <xf numFmtId="0" fontId="16" fillId="12" borderId="8" xfId="0" applyFont="1" applyFill="1" applyBorder="1" applyAlignment="1">
      <alignment horizontal="center" vertical="center" shrinkToFit="1"/>
    </xf>
    <xf numFmtId="0" fontId="18" fillId="0" borderId="0" xfId="0" applyFont="1"/>
    <xf numFmtId="0" fontId="19" fillId="0" borderId="0" xfId="1" applyFont="1" applyAlignment="1" applyProtection="1"/>
    <xf numFmtId="9" fontId="9" fillId="0" borderId="2" xfId="2" applyFont="1" applyBorder="1" applyAlignment="1">
      <alignment horizontal="center" vertical="center"/>
    </xf>
    <xf numFmtId="0" fontId="9" fillId="0" borderId="2" xfId="0" applyFont="1" applyBorder="1" applyAlignment="1">
      <alignment horizontal="center" vertical="center"/>
    </xf>
    <xf numFmtId="0" fontId="10" fillId="8" borderId="2" xfId="0" applyFont="1" applyFill="1" applyBorder="1" applyAlignment="1">
      <alignment horizontal="left" vertical="center" indent="1"/>
    </xf>
    <xf numFmtId="9" fontId="9" fillId="8" borderId="2" xfId="2" applyFont="1" applyFill="1" applyBorder="1" applyAlignment="1">
      <alignment horizontal="center" vertical="center"/>
    </xf>
    <xf numFmtId="164" fontId="0" fillId="8" borderId="2" xfId="0" applyNumberFormat="1" applyFill="1" applyBorder="1" applyAlignment="1">
      <alignment horizontal="center" vertical="center"/>
    </xf>
    <xf numFmtId="164" fontId="9" fillId="8" borderId="2" xfId="0" applyNumberFormat="1" applyFont="1" applyFill="1" applyBorder="1" applyAlignment="1">
      <alignment horizontal="center" vertical="center"/>
    </xf>
    <xf numFmtId="9" fontId="9" fillId="3" borderId="2" xfId="2" applyFont="1" applyFill="1" applyBorder="1" applyAlignment="1">
      <alignment horizontal="center" vertical="center"/>
    </xf>
    <xf numFmtId="0" fontId="10" fillId="9" borderId="2" xfId="0" applyFont="1" applyFill="1" applyBorder="1" applyAlignment="1">
      <alignment horizontal="left" vertical="center" indent="1"/>
    </xf>
    <xf numFmtId="9" fontId="9" fillId="9" borderId="2" xfId="2" applyFont="1" applyFill="1" applyBorder="1" applyAlignment="1">
      <alignment horizontal="center" vertical="center"/>
    </xf>
    <xf numFmtId="164" fontId="0" fillId="9" borderId="2" xfId="0" applyNumberFormat="1" applyFill="1" applyBorder="1" applyAlignment="1">
      <alignment horizontal="center" vertical="center"/>
    </xf>
    <xf numFmtId="9" fontId="9" fillId="4" borderId="2" xfId="2" applyFont="1" applyFill="1" applyBorder="1" applyAlignment="1">
      <alignment horizontal="center" vertical="center"/>
    </xf>
    <xf numFmtId="0" fontId="10" fillId="6" borderId="2" xfId="0" applyFont="1" applyFill="1" applyBorder="1" applyAlignment="1">
      <alignment horizontal="left" vertical="center" indent="1"/>
    </xf>
    <xf numFmtId="9" fontId="9" fillId="6" borderId="2" xfId="2" applyFont="1" applyFill="1" applyBorder="1" applyAlignment="1">
      <alignment horizontal="center" vertical="center"/>
    </xf>
    <xf numFmtId="164" fontId="0" fillId="6" borderId="2" xfId="0" applyNumberFormat="1" applyFill="1" applyBorder="1" applyAlignment="1">
      <alignment horizontal="center" vertical="center"/>
    </xf>
    <xf numFmtId="164" fontId="9" fillId="6" borderId="2" xfId="0" applyNumberFormat="1" applyFont="1" applyFill="1" applyBorder="1" applyAlignment="1">
      <alignment horizontal="center" vertical="center"/>
    </xf>
    <xf numFmtId="9" fontId="9" fillId="11" borderId="2" xfId="2" applyFont="1" applyFill="1" applyBorder="1" applyAlignment="1">
      <alignment horizontal="center" vertical="center"/>
    </xf>
    <xf numFmtId="0" fontId="10" fillId="5" borderId="2" xfId="0" applyFont="1" applyFill="1" applyBorder="1" applyAlignment="1">
      <alignment horizontal="left" vertical="center" indent="1"/>
    </xf>
    <xf numFmtId="9" fontId="9" fillId="5" borderId="2" xfId="2" applyFont="1" applyFill="1" applyBorder="1" applyAlignment="1">
      <alignment horizontal="center" vertical="center"/>
    </xf>
    <xf numFmtId="164" fontId="0" fillId="5" borderId="2" xfId="0" applyNumberFormat="1" applyFill="1" applyBorder="1" applyAlignment="1">
      <alignment horizontal="center" vertical="center"/>
    </xf>
    <xf numFmtId="164" fontId="9" fillId="5" borderId="2" xfId="0" applyNumberFormat="1" applyFont="1" applyFill="1" applyBorder="1" applyAlignment="1">
      <alignment horizontal="center" vertical="center"/>
    </xf>
    <xf numFmtId="9" fontId="9" fillId="10" borderId="2" xfId="2" applyFont="1" applyFill="1" applyBorder="1" applyAlignment="1">
      <alignment horizontal="center" vertical="center"/>
    </xf>
    <xf numFmtId="0" fontId="12" fillId="2" borderId="2" xfId="0" applyFont="1" applyFill="1" applyBorder="1" applyAlignment="1">
      <alignment horizontal="left" vertical="center" indent="1"/>
    </xf>
    <xf numFmtId="0" fontId="12" fillId="2" borderId="2" xfId="0" applyFont="1" applyFill="1" applyBorder="1" applyAlignment="1">
      <alignment horizontal="center" vertical="center"/>
    </xf>
    <xf numFmtId="9" fontId="9" fillId="2" borderId="2" xfId="2" applyFont="1" applyFill="1" applyBorder="1" applyAlignment="1">
      <alignment horizontal="center" vertical="center"/>
    </xf>
    <xf numFmtId="164" fontId="8" fillId="2" borderId="2" xfId="0" applyNumberFormat="1" applyFont="1" applyFill="1" applyBorder="1" applyAlignment="1">
      <alignment horizontal="left" vertical="center"/>
    </xf>
    <xf numFmtId="164" fontId="9" fillId="2" borderId="2" xfId="0" applyNumberFormat="1" applyFont="1" applyFill="1" applyBorder="1" applyAlignment="1">
      <alignment horizontal="center" vertical="center"/>
    </xf>
    <xf numFmtId="0" fontId="9"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6" fillId="0" borderId="0" xfId="0" applyFont="1" applyAlignment="1">
      <alignment horizontal="center" vertical="center"/>
    </xf>
    <xf numFmtId="0" fontId="20" fillId="0" borderId="0" xfId="3"/>
    <xf numFmtId="0" fontId="20" fillId="0" borderId="0" xfId="3" applyAlignment="1">
      <alignment wrapText="1"/>
    </xf>
    <xf numFmtId="0" fontId="20" fillId="0" borderId="0" xfId="0" applyFont="1" applyAlignment="1">
      <alignment horizontal="center"/>
    </xf>
    <xf numFmtId="0" fontId="19" fillId="0" borderId="0" xfId="1" applyFont="1" applyProtection="1">
      <alignment vertical="top"/>
    </xf>
    <xf numFmtId="0" fontId="0" fillId="0" borderId="0" xfId="0" applyAlignment="1">
      <alignment wrapText="1"/>
    </xf>
    <xf numFmtId="164" fontId="13" fillId="4" borderId="2" xfId="10" applyFill="1">
      <alignment horizontal="center" vertical="center"/>
    </xf>
    <xf numFmtId="164" fontId="13" fillId="11" borderId="2" xfId="10" applyFill="1">
      <alignment horizontal="center" vertical="center"/>
    </xf>
    <xf numFmtId="164" fontId="13" fillId="10" borderId="2" xfId="10" applyFill="1">
      <alignment horizontal="center" vertical="center"/>
    </xf>
    <xf numFmtId="164" fontId="13" fillId="0" borderId="2" xfId="10">
      <alignment horizontal="center" vertical="center"/>
    </xf>
    <xf numFmtId="0" fontId="13" fillId="8" borderId="2" xfId="11" applyFill="1">
      <alignment horizontal="center" vertical="center"/>
    </xf>
    <xf numFmtId="0" fontId="13" fillId="3" borderId="2" xfId="11" applyFill="1">
      <alignment horizontal="center" vertical="center"/>
    </xf>
    <xf numFmtId="0" fontId="13" fillId="9" borderId="2" xfId="11" applyFill="1">
      <alignment horizontal="center" vertical="center"/>
    </xf>
    <xf numFmtId="0" fontId="13" fillId="4" borderId="2" xfId="11" applyFill="1">
      <alignment horizontal="center" vertical="center"/>
    </xf>
    <xf numFmtId="0" fontId="13" fillId="6" borderId="2" xfId="11" applyFill="1">
      <alignment horizontal="center" vertical="center"/>
    </xf>
    <xf numFmtId="0" fontId="13" fillId="11" borderId="2" xfId="11" applyFill="1">
      <alignment horizontal="center" vertical="center"/>
    </xf>
    <xf numFmtId="0" fontId="13" fillId="5" borderId="2" xfId="11" applyFill="1">
      <alignment horizontal="center" vertical="center"/>
    </xf>
    <xf numFmtId="0" fontId="13" fillId="10" borderId="2" xfId="11" applyFill="1">
      <alignment horizontal="center" vertical="center"/>
    </xf>
    <xf numFmtId="0" fontId="13" fillId="0" borderId="2" xfId="11">
      <alignment horizontal="center" vertical="center"/>
    </xf>
    <xf numFmtId="0" fontId="13" fillId="3" borderId="2" xfId="12" applyFill="1">
      <alignment horizontal="left" vertical="center" indent="2"/>
    </xf>
    <xf numFmtId="0" fontId="13" fillId="4" borderId="2" xfId="12" applyFill="1">
      <alignment horizontal="left" vertical="center" indent="2"/>
    </xf>
    <xf numFmtId="0" fontId="13" fillId="11" borderId="2" xfId="12" applyFill="1">
      <alignment horizontal="left" vertical="center" indent="2"/>
    </xf>
    <xf numFmtId="0" fontId="13" fillId="10" borderId="2" xfId="12" applyFill="1">
      <alignment horizontal="left" vertical="center" indent="2"/>
    </xf>
    <xf numFmtId="0" fontId="13" fillId="0" borderId="2" xfId="12">
      <alignment horizontal="left" vertical="center" indent="2"/>
    </xf>
    <xf numFmtId="0" fontId="21" fillId="13" borderId="1" xfId="0" applyFont="1" applyFill="1" applyBorder="1" applyAlignment="1">
      <alignment horizontal="center" vertical="center"/>
    </xf>
    <xf numFmtId="0" fontId="11" fillId="13" borderId="1" xfId="0" applyFont="1" applyFill="1" applyBorder="1" applyAlignment="1">
      <alignment horizontal="center" vertical="center"/>
    </xf>
    <xf numFmtId="0" fontId="22" fillId="14" borderId="11" xfId="0" applyFont="1" applyFill="1" applyBorder="1" applyAlignment="1">
      <alignment horizontal="center" vertical="center"/>
    </xf>
    <xf numFmtId="0" fontId="10" fillId="0" borderId="0" xfId="0" applyFont="1" applyAlignment="1">
      <alignment horizontal="center"/>
    </xf>
    <xf numFmtId="0" fontId="10" fillId="8" borderId="2" xfId="0" applyFont="1" applyFill="1" applyBorder="1" applyAlignment="1">
      <alignment horizontal="center" vertical="center"/>
    </xf>
    <xf numFmtId="0" fontId="10" fillId="3" borderId="2" xfId="12" applyFont="1" applyFill="1" applyAlignment="1">
      <alignment horizontal="center" vertical="center"/>
    </xf>
    <xf numFmtId="0" fontId="10" fillId="9" borderId="2" xfId="0" applyFont="1" applyFill="1" applyBorder="1" applyAlignment="1">
      <alignment horizontal="center" vertical="center"/>
    </xf>
    <xf numFmtId="0" fontId="10" fillId="4" borderId="2" xfId="12" applyFont="1" applyFill="1" applyAlignment="1">
      <alignment horizontal="center" vertical="center"/>
    </xf>
    <xf numFmtId="0" fontId="10" fillId="6" borderId="2" xfId="0" applyFont="1" applyFill="1" applyBorder="1" applyAlignment="1">
      <alignment horizontal="center" vertical="center"/>
    </xf>
    <xf numFmtId="0" fontId="10" fillId="11" borderId="2" xfId="12" applyFont="1" applyFill="1" applyAlignment="1">
      <alignment horizontal="center" vertical="center"/>
    </xf>
    <xf numFmtId="0" fontId="10" fillId="5" borderId="2" xfId="0" applyFont="1" applyFill="1" applyBorder="1" applyAlignment="1">
      <alignment horizontal="center" vertical="center"/>
    </xf>
    <xf numFmtId="0" fontId="10" fillId="10" borderId="2" xfId="12" applyFont="1" applyFill="1" applyAlignment="1">
      <alignment horizontal="center" vertical="center"/>
    </xf>
    <xf numFmtId="0" fontId="10" fillId="0" borderId="2" xfId="12" applyFont="1" applyAlignment="1">
      <alignment horizontal="center" vertical="center"/>
    </xf>
    <xf numFmtId="0" fontId="23" fillId="2" borderId="2" xfId="0" applyFont="1" applyFill="1" applyBorder="1" applyAlignment="1">
      <alignment horizontal="center" vertical="center"/>
    </xf>
    <xf numFmtId="0" fontId="22" fillId="14" borderId="0" xfId="0" applyFont="1" applyFill="1" applyAlignment="1">
      <alignment horizontal="center" vertical="center"/>
    </xf>
    <xf numFmtId="0" fontId="11" fillId="13" borderId="1" xfId="0" applyFont="1" applyFill="1" applyBorder="1" applyAlignment="1">
      <alignment horizontal="left" vertical="center" wrapText="1" indent="1"/>
    </xf>
    <xf numFmtId="164" fontId="9" fillId="3" borderId="2" xfId="0" applyNumberFormat="1" applyFont="1" applyFill="1" applyBorder="1" applyAlignment="1">
      <alignment horizontal="center" vertical="center"/>
    </xf>
    <xf numFmtId="0" fontId="16" fillId="17" borderId="8" xfId="0" applyFont="1" applyFill="1" applyBorder="1" applyAlignment="1">
      <alignment horizontal="center" vertical="center" shrinkToFit="1"/>
    </xf>
    <xf numFmtId="0" fontId="0" fillId="17" borderId="9" xfId="0" applyFill="1" applyBorder="1" applyAlignment="1">
      <alignment vertical="center"/>
    </xf>
    <xf numFmtId="0" fontId="0" fillId="17" borderId="9" xfId="0" applyFill="1" applyBorder="1" applyAlignment="1">
      <alignment horizontal="right" vertical="center"/>
    </xf>
    <xf numFmtId="0" fontId="0" fillId="18" borderId="9" xfId="0" applyFill="1" applyBorder="1" applyAlignment="1">
      <alignment vertical="center"/>
    </xf>
    <xf numFmtId="164" fontId="0" fillId="3" borderId="2" xfId="0" applyNumberFormat="1" applyFill="1" applyBorder="1" applyAlignment="1">
      <alignment horizontal="center" vertical="center"/>
    </xf>
    <xf numFmtId="0" fontId="0" fillId="0" borderId="12" xfId="0" applyBorder="1"/>
    <xf numFmtId="0" fontId="0" fillId="8" borderId="2" xfId="11" applyFont="1" applyFill="1" applyAlignment="1">
      <alignment horizontal="center" vertical="center" wrapText="1"/>
    </xf>
    <xf numFmtId="0" fontId="0" fillId="8" borderId="2" xfId="11" applyFont="1" applyFill="1">
      <alignment horizontal="center" vertical="center"/>
    </xf>
    <xf numFmtId="0" fontId="0" fillId="3" borderId="2" xfId="11" quotePrefix="1" applyFont="1" applyFill="1" applyAlignment="1">
      <alignment horizontal="center" vertical="center" wrapText="1"/>
    </xf>
    <xf numFmtId="0" fontId="13" fillId="3" borderId="2" xfId="12" applyFill="1" applyAlignment="1">
      <alignment horizontal="left" vertical="center" wrapText="1" indent="2"/>
    </xf>
    <xf numFmtId="0" fontId="13" fillId="14" borderId="11" xfId="0" applyFont="1" applyFill="1" applyBorder="1" applyAlignment="1">
      <alignment horizontal="center" vertical="center"/>
    </xf>
    <xf numFmtId="9" fontId="13" fillId="10" borderId="2" xfId="2" applyFont="1" applyFill="1" applyBorder="1" applyAlignment="1">
      <alignment horizontal="center" vertical="center"/>
    </xf>
    <xf numFmtId="0" fontId="7" fillId="3" borderId="2" xfId="1" quotePrefix="1" applyFill="1" applyBorder="1" applyAlignment="1" applyProtection="1">
      <alignment horizontal="center" vertical="center" wrapText="1"/>
    </xf>
    <xf numFmtId="0" fontId="0" fillId="16" borderId="0" xfId="0" applyFill="1"/>
    <xf numFmtId="0" fontId="13" fillId="10" borderId="2" xfId="12" applyFill="1" applyAlignment="1">
      <alignment horizontal="left" vertical="center" wrapText="1" indent="2"/>
    </xf>
    <xf numFmtId="164" fontId="0" fillId="10" borderId="2" xfId="0" applyNumberFormat="1" applyFill="1" applyBorder="1" applyAlignment="1">
      <alignment horizontal="center" vertical="center"/>
    </xf>
    <xf numFmtId="0" fontId="10" fillId="19" borderId="12" xfId="0" applyFont="1" applyFill="1" applyBorder="1"/>
    <xf numFmtId="0" fontId="13" fillId="5" borderId="2" xfId="11" applyFill="1" applyAlignment="1">
      <alignment horizontal="center" vertical="center" wrapText="1"/>
    </xf>
    <xf numFmtId="0" fontId="10" fillId="5" borderId="12" xfId="0" applyFont="1" applyFill="1" applyBorder="1"/>
    <xf numFmtId="0" fontId="0" fillId="0" borderId="12" xfId="0" applyBorder="1" applyAlignment="1">
      <alignment vertical="top"/>
    </xf>
    <xf numFmtId="168" fontId="0" fillId="0" borderId="12" xfId="0" applyNumberFormat="1" applyBorder="1" applyAlignment="1">
      <alignment vertical="top"/>
    </xf>
    <xf numFmtId="0" fontId="0" fillId="0" borderId="12" xfId="0" applyBorder="1" applyAlignment="1">
      <alignment vertical="top" wrapText="1"/>
    </xf>
    <xf numFmtId="14" fontId="0" fillId="0" borderId="12" xfId="0" applyNumberFormat="1" applyBorder="1" applyAlignment="1">
      <alignment vertical="top"/>
    </xf>
    <xf numFmtId="0" fontId="0" fillId="0" borderId="0" xfId="0" applyAlignment="1">
      <alignment vertical="top"/>
    </xf>
    <xf numFmtId="2" fontId="0" fillId="0" borderId="12" xfId="0" applyNumberFormat="1" applyBorder="1" applyAlignment="1">
      <alignment vertical="top"/>
    </xf>
    <xf numFmtId="0" fontId="0" fillId="10" borderId="2" xfId="11" applyFont="1" applyFill="1" applyAlignment="1">
      <alignment horizontal="center" vertical="center" wrapText="1"/>
    </xf>
    <xf numFmtId="0" fontId="0" fillId="0" borderId="13" xfId="0" applyBorder="1"/>
    <xf numFmtId="0" fontId="10" fillId="0" borderId="12" xfId="0" applyFont="1" applyBorder="1"/>
    <xf numFmtId="14" fontId="0" fillId="19" borderId="12" xfId="0" applyNumberFormat="1" applyFill="1" applyBorder="1" applyAlignment="1">
      <alignment horizontal="left"/>
    </xf>
    <xf numFmtId="14" fontId="27" fillId="4" borderId="14" xfId="0" applyNumberFormat="1" applyFont="1" applyFill="1" applyBorder="1" applyAlignment="1">
      <alignment horizontal="left"/>
    </xf>
    <xf numFmtId="0" fontId="10" fillId="3" borderId="12" xfId="0" applyFont="1" applyFill="1" applyBorder="1"/>
    <xf numFmtId="0" fontId="10" fillId="0" borderId="0" xfId="3" applyFont="1" applyAlignment="1">
      <alignment horizontal="center" vertical="center"/>
    </xf>
    <xf numFmtId="0" fontId="10" fillId="0" borderId="0" xfId="3" applyFont="1" applyAlignment="1">
      <alignment horizontal="center" vertical="center" wrapText="1"/>
    </xf>
    <xf numFmtId="0" fontId="0" fillId="4" borderId="2" xfId="11" applyFont="1" applyFill="1" applyAlignment="1">
      <alignment horizontal="center" vertical="center" wrapText="1"/>
    </xf>
    <xf numFmtId="0" fontId="13" fillId="14" borderId="0" xfId="0" applyFont="1" applyFill="1" applyAlignment="1">
      <alignment horizontal="center" vertical="center"/>
    </xf>
    <xf numFmtId="0" fontId="10" fillId="0" borderId="0" xfId="0" applyFont="1" applyAlignment="1">
      <alignment wrapText="1"/>
    </xf>
    <xf numFmtId="0" fontId="0" fillId="0" borderId="0" xfId="0" applyAlignment="1">
      <alignment vertical="center" wrapText="1"/>
    </xf>
    <xf numFmtId="0" fontId="10" fillId="0" borderId="0" xfId="0" applyFont="1" applyAlignment="1">
      <alignment horizontal="center" vertical="center"/>
    </xf>
    <xf numFmtId="0" fontId="0" fillId="0" borderId="0" xfId="0" applyAlignment="1">
      <alignment horizontal="center" vertical="center"/>
    </xf>
    <xf numFmtId="0" fontId="10" fillId="0" borderId="3" xfId="0" applyFont="1" applyBorder="1" applyAlignment="1">
      <alignment horizontal="center" vertical="center"/>
    </xf>
    <xf numFmtId="0" fontId="10" fillId="0" borderId="0" xfId="0" applyFont="1"/>
    <xf numFmtId="0" fontId="13" fillId="0" borderId="0" xfId="3" applyFont="1"/>
    <xf numFmtId="9" fontId="13" fillId="4" borderId="2" xfId="2" applyFont="1" applyFill="1" applyBorder="1" applyAlignment="1">
      <alignment horizontal="center" vertical="center"/>
    </xf>
    <xf numFmtId="0" fontId="13" fillId="0" borderId="2" xfId="0" applyFont="1" applyBorder="1" applyAlignment="1">
      <alignment horizontal="center" vertical="center"/>
    </xf>
    <xf numFmtId="0" fontId="13" fillId="0" borderId="9" xfId="0" applyFont="1" applyBorder="1" applyAlignment="1">
      <alignment vertical="center"/>
    </xf>
    <xf numFmtId="0" fontId="13" fillId="17" borderId="9" xfId="0" applyFont="1" applyFill="1" applyBorder="1" applyAlignment="1">
      <alignment vertical="center"/>
    </xf>
    <xf numFmtId="0" fontId="13" fillId="17" borderId="9" xfId="0" applyFont="1" applyFill="1" applyBorder="1" applyAlignment="1">
      <alignment horizontal="right" vertical="center"/>
    </xf>
    <xf numFmtId="0" fontId="13" fillId="0" borderId="0" xfId="0" applyFont="1" applyAlignment="1">
      <alignment vertical="center"/>
    </xf>
    <xf numFmtId="0" fontId="25" fillId="4" borderId="2" xfId="11" applyFont="1" applyFill="1">
      <alignment horizontal="center" vertical="center"/>
    </xf>
    <xf numFmtId="9" fontId="0" fillId="8" borderId="2" xfId="2" applyFont="1" applyFill="1" applyBorder="1" applyAlignment="1">
      <alignment horizontal="center" vertical="center"/>
    </xf>
    <xf numFmtId="0" fontId="0" fillId="3" borderId="2" xfId="11" applyFont="1" applyFill="1">
      <alignment horizontal="center" vertical="center"/>
    </xf>
    <xf numFmtId="9" fontId="0" fillId="3" borderId="2" xfId="2" applyFont="1" applyFill="1" applyBorder="1" applyAlignment="1">
      <alignment horizontal="center" vertical="center"/>
    </xf>
    <xf numFmtId="0" fontId="0" fillId="0" borderId="12" xfId="0" applyBorder="1" applyAlignment="1">
      <alignment wrapText="1"/>
    </xf>
    <xf numFmtId="14" fontId="6" fillId="0" borderId="0" xfId="0" applyNumberFormat="1" applyFont="1" applyAlignment="1">
      <alignment horizontal="center"/>
    </xf>
    <xf numFmtId="0" fontId="13" fillId="10" borderId="2" xfId="11" applyFill="1" applyAlignment="1">
      <alignment horizontal="center" vertical="center" wrapText="1"/>
    </xf>
    <xf numFmtId="0" fontId="28" fillId="0" borderId="0" xfId="0" applyFont="1"/>
    <xf numFmtId="0" fontId="13" fillId="4" borderId="2" xfId="11" applyFill="1" applyAlignment="1">
      <alignment horizontal="center" vertical="center" wrapText="1"/>
    </xf>
    <xf numFmtId="0" fontId="10" fillId="0" borderId="12" xfId="0" applyFont="1" applyBorder="1" applyAlignment="1">
      <alignment vertical="top" wrapText="1"/>
    </xf>
    <xf numFmtId="0" fontId="0" fillId="0" borderId="9" xfId="0" applyBorder="1" applyAlignment="1">
      <alignment horizontal="right" vertical="center"/>
    </xf>
    <xf numFmtId="0" fontId="0" fillId="9" borderId="12" xfId="0" applyFill="1" applyBorder="1"/>
    <xf numFmtId="0" fontId="10" fillId="7" borderId="2" xfId="12" applyFont="1" applyFill="1">
      <alignment horizontal="left" vertical="center" indent="2"/>
    </xf>
    <xf numFmtId="0" fontId="10" fillId="7" borderId="2" xfId="12" applyFont="1" applyFill="1" applyAlignment="1">
      <alignment horizontal="center" vertical="center"/>
    </xf>
    <xf numFmtId="164" fontId="10" fillId="7" borderId="2" xfId="0" applyNumberFormat="1" applyFont="1" applyFill="1" applyBorder="1" applyAlignment="1">
      <alignment horizontal="center" vertical="center"/>
    </xf>
    <xf numFmtId="0" fontId="10" fillId="7" borderId="2" xfId="11" applyFont="1" applyFill="1">
      <alignment horizontal="center" vertical="center"/>
    </xf>
    <xf numFmtId="9" fontId="10" fillId="7" borderId="2" xfId="2" applyFont="1" applyFill="1" applyBorder="1" applyAlignment="1">
      <alignment horizontal="center" vertical="center"/>
    </xf>
    <xf numFmtId="164" fontId="10" fillId="7" borderId="2" xfId="10" applyFont="1" applyFill="1">
      <alignment horizontal="center" vertical="center"/>
    </xf>
    <xf numFmtId="0" fontId="10" fillId="19" borderId="15" xfId="0" applyFont="1" applyFill="1" applyBorder="1"/>
    <xf numFmtId="0" fontId="28" fillId="0" borderId="13" xfId="0" applyFont="1" applyBorder="1"/>
    <xf numFmtId="0" fontId="0" fillId="0" borderId="16" xfId="0" applyBorder="1"/>
    <xf numFmtId="0" fontId="0" fillId="7" borderId="12" xfId="0" applyFill="1" applyBorder="1"/>
    <xf numFmtId="14" fontId="9" fillId="7" borderId="12" xfId="0" applyNumberFormat="1" applyFont="1" applyFill="1" applyBorder="1" applyAlignment="1">
      <alignment horizontal="left"/>
    </xf>
    <xf numFmtId="14" fontId="0" fillId="7" borderId="12" xfId="0" applyNumberFormat="1" applyFill="1" applyBorder="1" applyAlignment="1">
      <alignment horizontal="left"/>
    </xf>
    <xf numFmtId="0" fontId="13" fillId="8" borderId="2" xfId="11" applyFill="1" applyAlignment="1">
      <alignment horizontal="center" vertical="center" wrapText="1"/>
    </xf>
    <xf numFmtId="0" fontId="0" fillId="6" borderId="9" xfId="0" applyFill="1" applyBorder="1" applyAlignment="1">
      <alignment vertical="center"/>
    </xf>
    <xf numFmtId="0" fontId="28" fillId="10" borderId="2" xfId="11" applyFont="1" applyFill="1">
      <alignment horizontal="center" vertical="center"/>
    </xf>
    <xf numFmtId="14" fontId="13" fillId="4" borderId="2" xfId="12" applyNumberFormat="1" applyFill="1" applyAlignment="1">
      <alignment horizontal="center" vertical="center"/>
    </xf>
    <xf numFmtId="14" fontId="0" fillId="8" borderId="2" xfId="0" applyNumberFormat="1" applyFill="1" applyBorder="1" applyAlignment="1">
      <alignment horizontal="center" vertical="center"/>
    </xf>
    <xf numFmtId="0" fontId="13" fillId="3" borderId="2" xfId="12" applyFill="1" applyAlignment="1">
      <alignment horizontal="center" vertical="center"/>
    </xf>
    <xf numFmtId="0" fontId="0" fillId="15" borderId="12" xfId="0" applyFill="1" applyBorder="1"/>
    <xf numFmtId="0" fontId="30" fillId="0" borderId="13" xfId="0" applyFont="1" applyBorder="1" applyAlignment="1">
      <alignment horizontal="center"/>
    </xf>
    <xf numFmtId="0" fontId="0" fillId="6" borderId="12" xfId="0" applyFill="1" applyBorder="1"/>
    <xf numFmtId="0" fontId="0" fillId="4" borderId="12" xfId="0" applyFill="1" applyBorder="1"/>
    <xf numFmtId="14" fontId="13" fillId="10" borderId="2" xfId="12" applyNumberFormat="1" applyFill="1">
      <alignment horizontal="left" vertical="center" indent="2"/>
    </xf>
    <xf numFmtId="2" fontId="10" fillId="0" borderId="0" xfId="3" applyNumberFormat="1" applyFont="1" applyAlignment="1">
      <alignment horizontal="center" vertical="center"/>
    </xf>
    <xf numFmtId="0" fontId="0" fillId="11" borderId="9" xfId="0" applyFill="1" applyBorder="1" applyAlignment="1">
      <alignment vertical="center"/>
    </xf>
    <xf numFmtId="0" fontId="13" fillId="11" borderId="9" xfId="0" applyFont="1" applyFill="1" applyBorder="1" applyAlignment="1">
      <alignment vertical="center"/>
    </xf>
    <xf numFmtId="0" fontId="30" fillId="0" borderId="0" xfId="3" applyFont="1" applyAlignment="1">
      <alignment horizontal="center" vertical="center"/>
    </xf>
    <xf numFmtId="0" fontId="30" fillId="0" borderId="0" xfId="3" applyFont="1" applyAlignment="1">
      <alignment horizontal="center" vertical="center" wrapText="1"/>
    </xf>
    <xf numFmtId="0" fontId="33" fillId="0" borderId="0" xfId="3" applyFont="1" applyAlignment="1">
      <alignment horizontal="center" vertical="center"/>
    </xf>
    <xf numFmtId="0" fontId="33" fillId="0" borderId="0" xfId="3" applyFont="1" applyAlignment="1">
      <alignment horizontal="center" vertical="center" wrapText="1"/>
    </xf>
    <xf numFmtId="0" fontId="34" fillId="0" borderId="0" xfId="3" applyFont="1" applyAlignment="1">
      <alignment horizontal="center" vertical="center"/>
    </xf>
    <xf numFmtId="0" fontId="16" fillId="20" borderId="8" xfId="0" applyFont="1" applyFill="1" applyBorder="1" applyAlignment="1">
      <alignment horizontal="center" vertical="center" shrinkToFit="1"/>
    </xf>
    <xf numFmtId="0" fontId="16" fillId="21" borderId="8" xfId="0" applyFont="1" applyFill="1" applyBorder="1" applyAlignment="1">
      <alignment horizontal="center" vertical="center" shrinkToFit="1"/>
    </xf>
    <xf numFmtId="0" fontId="28" fillId="4" borderId="2" xfId="12" applyFont="1" applyFill="1">
      <alignment horizontal="left" vertical="center" indent="2"/>
    </xf>
    <xf numFmtId="0" fontId="35" fillId="4" borderId="2" xfId="12" applyFont="1" applyFill="1">
      <alignment horizontal="left" vertical="center" indent="2"/>
    </xf>
    <xf numFmtId="0" fontId="18" fillId="4" borderId="2" xfId="12" applyFont="1" applyFill="1" applyAlignment="1">
      <alignment horizontal="center" vertical="center"/>
    </xf>
    <xf numFmtId="14" fontId="35" fillId="4" borderId="2" xfId="12" applyNumberFormat="1" applyFont="1" applyFill="1" applyAlignment="1">
      <alignment horizontal="center" vertical="center"/>
    </xf>
    <xf numFmtId="0" fontId="35" fillId="4" borderId="2" xfId="11" applyFont="1" applyFill="1">
      <alignment horizontal="center" vertical="center"/>
    </xf>
    <xf numFmtId="0" fontId="35" fillId="4" borderId="2" xfId="11" applyFont="1" applyFill="1" applyAlignment="1">
      <alignment horizontal="center" vertical="center" wrapText="1"/>
    </xf>
    <xf numFmtId="9" fontId="35" fillId="4" borderId="2" xfId="2" applyFont="1" applyFill="1" applyBorder="1" applyAlignment="1">
      <alignment horizontal="center" vertical="center"/>
    </xf>
    <xf numFmtId="164" fontId="35" fillId="4" borderId="2" xfId="10" applyFont="1" applyFill="1">
      <alignment horizontal="center" vertical="center"/>
    </xf>
    <xf numFmtId="0" fontId="18" fillId="4" borderId="2" xfId="11" applyFont="1" applyFill="1" applyAlignment="1">
      <alignment horizontal="center" vertical="center" wrapText="1"/>
    </xf>
    <xf numFmtId="0" fontId="0" fillId="4" borderId="9" xfId="0" applyFill="1" applyBorder="1" applyAlignment="1">
      <alignment vertical="center"/>
    </xf>
    <xf numFmtId="0" fontId="13" fillId="4" borderId="9" xfId="0" applyFont="1" applyFill="1" applyBorder="1" applyAlignment="1">
      <alignment vertical="center"/>
    </xf>
    <xf numFmtId="0" fontId="29" fillId="0" borderId="0" xfId="5" applyFont="1" applyAlignment="1"/>
    <xf numFmtId="0" fontId="10" fillId="0" borderId="0" xfId="8" applyFont="1" applyAlignment="1"/>
    <xf numFmtId="0" fontId="0" fillId="0" borderId="17" xfId="0" applyBorder="1" applyAlignment="1">
      <alignment vertical="top" wrapText="1"/>
    </xf>
    <xf numFmtId="0" fontId="10" fillId="22" borderId="2" xfId="0" applyFont="1" applyFill="1" applyBorder="1" applyAlignment="1">
      <alignment horizontal="left" vertical="center" indent="1"/>
    </xf>
    <xf numFmtId="0" fontId="10" fillId="22" borderId="2" xfId="0" applyFont="1" applyFill="1" applyBorder="1" applyAlignment="1">
      <alignment horizontal="center" vertical="center"/>
    </xf>
    <xf numFmtId="0" fontId="13" fillId="22" borderId="2" xfId="11" applyFill="1">
      <alignment horizontal="center" vertical="center"/>
    </xf>
    <xf numFmtId="9" fontId="9" fillId="22" borderId="2" xfId="2" applyFont="1" applyFill="1" applyBorder="1" applyAlignment="1">
      <alignment horizontal="center" vertical="center"/>
    </xf>
    <xf numFmtId="164" fontId="9" fillId="22" borderId="2" xfId="0" applyNumberFormat="1" applyFont="1" applyFill="1" applyBorder="1" applyAlignment="1">
      <alignment horizontal="center" vertical="center"/>
    </xf>
    <xf numFmtId="0" fontId="13" fillId="23" borderId="2" xfId="12" applyFill="1">
      <alignment horizontal="left" vertical="center" indent="2"/>
    </xf>
    <xf numFmtId="0" fontId="10" fillId="23" borderId="2" xfId="12" applyFont="1" applyFill="1" applyAlignment="1">
      <alignment horizontal="center" vertical="center"/>
    </xf>
    <xf numFmtId="0" fontId="13" fillId="23" borderId="2" xfId="11" applyFill="1">
      <alignment horizontal="center" vertical="center"/>
    </xf>
    <xf numFmtId="0" fontId="13" fillId="23" borderId="2" xfId="11" applyFill="1" applyAlignment="1">
      <alignment horizontal="center" vertical="center" wrapText="1"/>
    </xf>
    <xf numFmtId="9" fontId="9" fillId="23" borderId="2" xfId="2" applyFont="1" applyFill="1" applyBorder="1" applyAlignment="1">
      <alignment horizontal="center" vertical="center"/>
    </xf>
    <xf numFmtId="14" fontId="13" fillId="23" borderId="2" xfId="12" applyNumberFormat="1" applyFill="1" applyAlignment="1">
      <alignment horizontal="center" vertical="center"/>
    </xf>
    <xf numFmtId="164" fontId="13" fillId="23" borderId="2" xfId="10" applyFill="1">
      <alignment horizontal="center" vertical="center"/>
    </xf>
    <xf numFmtId="0" fontId="36" fillId="0" borderId="0" xfId="5" applyFont="1" applyAlignment="1"/>
    <xf numFmtId="0" fontId="36" fillId="0" borderId="0" xfId="5" applyFont="1" applyAlignment="1">
      <alignment vertical="center"/>
    </xf>
    <xf numFmtId="0" fontId="16" fillId="24" borderId="8" xfId="0" applyFont="1" applyFill="1" applyBorder="1" applyAlignment="1">
      <alignment horizontal="center" vertical="center" shrinkToFit="1"/>
    </xf>
    <xf numFmtId="0" fontId="10" fillId="4" borderId="2" xfId="12" applyFont="1" applyFill="1">
      <alignment horizontal="left" vertical="center" indent="2"/>
    </xf>
    <xf numFmtId="0" fontId="38" fillId="10" borderId="2" xfId="12" applyFont="1" applyFill="1">
      <alignment horizontal="left" vertical="center" indent="2"/>
    </xf>
    <xf numFmtId="0" fontId="33" fillId="10" borderId="2" xfId="12" applyFont="1" applyFill="1" applyAlignment="1">
      <alignment horizontal="center" vertical="center"/>
    </xf>
    <xf numFmtId="0" fontId="38" fillId="14" borderId="11" xfId="0" applyFont="1" applyFill="1" applyBorder="1" applyAlignment="1">
      <alignment horizontal="center" vertical="center"/>
    </xf>
    <xf numFmtId="0" fontId="38" fillId="14" borderId="0" xfId="0" applyFont="1" applyFill="1" applyAlignment="1">
      <alignment horizontal="center" vertical="center"/>
    </xf>
    <xf numFmtId="0" fontId="38" fillId="10" borderId="2" xfId="11" applyFont="1" applyFill="1">
      <alignment horizontal="center" vertical="center"/>
    </xf>
    <xf numFmtId="9" fontId="38" fillId="10" borderId="2" xfId="2" applyFont="1" applyFill="1" applyBorder="1" applyAlignment="1">
      <alignment horizontal="center" vertical="center"/>
    </xf>
    <xf numFmtId="14" fontId="38" fillId="4" borderId="2" xfId="12" applyNumberFormat="1" applyFont="1" applyFill="1" applyAlignment="1">
      <alignment horizontal="center" vertical="center"/>
    </xf>
    <xf numFmtId="164" fontId="38" fillId="10" borderId="2" xfId="10" applyFont="1" applyFill="1">
      <alignment horizontal="center" vertical="center"/>
    </xf>
    <xf numFmtId="168" fontId="10" fillId="0" borderId="0" xfId="3" applyNumberFormat="1" applyFont="1" applyAlignment="1">
      <alignment horizontal="center" vertical="center"/>
    </xf>
    <xf numFmtId="14" fontId="39" fillId="0" borderId="0" xfId="0" applyNumberFormat="1" applyFont="1" applyAlignment="1">
      <alignment horizontal="center"/>
    </xf>
    <xf numFmtId="0" fontId="39" fillId="0" borderId="0" xfId="0" applyFont="1" applyAlignment="1">
      <alignment horizontal="center" vertical="center"/>
    </xf>
    <xf numFmtId="14" fontId="40" fillId="0" borderId="0" xfId="0" applyNumberFormat="1" applyFont="1" applyAlignment="1">
      <alignment horizontal="center"/>
    </xf>
    <xf numFmtId="14" fontId="40" fillId="0" borderId="0" xfId="0" applyNumberFormat="1" applyFont="1"/>
    <xf numFmtId="14" fontId="0" fillId="4" borderId="2" xfId="0" applyNumberFormat="1" applyFill="1" applyBorder="1" applyAlignment="1">
      <alignment horizontal="center" vertical="center"/>
    </xf>
    <xf numFmtId="14" fontId="41" fillId="0" borderId="0" xfId="0" applyNumberFormat="1" applyFont="1" applyAlignment="1">
      <alignment horizontal="center"/>
    </xf>
    <xf numFmtId="0" fontId="10" fillId="0" borderId="0" xfId="0" applyFont="1" applyAlignment="1">
      <alignment vertical="center" wrapText="1"/>
    </xf>
    <xf numFmtId="164" fontId="30" fillId="0" borderId="2" xfId="10" applyFont="1">
      <alignment horizontal="center" vertical="center"/>
    </xf>
    <xf numFmtId="0" fontId="13" fillId="7" borderId="2" xfId="11" applyFill="1">
      <alignment horizontal="center" vertical="center"/>
    </xf>
    <xf numFmtId="0" fontId="35" fillId="0" borderId="0" xfId="0" applyFont="1"/>
    <xf numFmtId="164" fontId="9" fillId="9" borderId="2" xfId="0" applyNumberFormat="1" applyFont="1" applyFill="1" applyBorder="1" applyAlignment="1">
      <alignment horizontal="center" vertical="center"/>
    </xf>
    <xf numFmtId="0" fontId="13" fillId="25" borderId="11" xfId="0" applyFont="1" applyFill="1" applyBorder="1" applyAlignment="1">
      <alignment horizontal="center" vertical="center"/>
    </xf>
    <xf numFmtId="0" fontId="10" fillId="2" borderId="2" xfId="12" applyFont="1" applyFill="1">
      <alignment horizontal="left" vertical="center" indent="2"/>
    </xf>
    <xf numFmtId="0" fontId="10" fillId="2" borderId="2" xfId="12" applyFont="1" applyFill="1" applyAlignment="1">
      <alignment horizontal="center" vertical="center"/>
    </xf>
    <xf numFmtId="0" fontId="10" fillId="2" borderId="2" xfId="11" applyFont="1" applyFill="1">
      <alignment horizontal="center" vertical="center"/>
    </xf>
    <xf numFmtId="0" fontId="13" fillId="2" borderId="2" xfId="11" applyFill="1" applyAlignment="1">
      <alignment horizontal="center" vertical="center" wrapText="1"/>
    </xf>
    <xf numFmtId="9" fontId="10" fillId="2" borderId="2" xfId="2" applyFont="1" applyFill="1" applyBorder="1" applyAlignment="1">
      <alignment horizontal="center" vertical="center"/>
    </xf>
    <xf numFmtId="164" fontId="10" fillId="2" borderId="2" xfId="0" applyNumberFormat="1" applyFont="1" applyFill="1" applyBorder="1" applyAlignment="1">
      <alignment horizontal="center" vertical="center"/>
    </xf>
    <xf numFmtId="164" fontId="10" fillId="2" borderId="2" xfId="10" applyFont="1" applyFill="1">
      <alignment horizontal="center" vertical="center"/>
    </xf>
    <xf numFmtId="164" fontId="42" fillId="5" borderId="2" xfId="0" applyNumberFormat="1" applyFont="1" applyFill="1" applyBorder="1" applyAlignment="1">
      <alignment horizontal="center" vertical="center"/>
    </xf>
    <xf numFmtId="14" fontId="43" fillId="26" borderId="2" xfId="14" applyNumberFormat="1" applyBorder="1" applyAlignment="1">
      <alignment horizontal="center" vertical="center"/>
    </xf>
    <xf numFmtId="14" fontId="44" fillId="0" borderId="0" xfId="0" applyNumberFormat="1" applyFont="1" applyAlignment="1">
      <alignment horizontal="center"/>
    </xf>
    <xf numFmtId="0" fontId="22" fillId="0" borderId="0" xfId="0" applyFont="1"/>
    <xf numFmtId="0" fontId="10" fillId="5" borderId="12" xfId="0" applyFont="1" applyFill="1" applyBorder="1" applyAlignment="1">
      <alignment wrapText="1"/>
    </xf>
    <xf numFmtId="0" fontId="0" fillId="4" borderId="12" xfId="0" applyFill="1" applyBorder="1" applyAlignment="1">
      <alignment vertical="top" wrapText="1"/>
    </xf>
    <xf numFmtId="0" fontId="0" fillId="10" borderId="12" xfId="0" applyFill="1" applyBorder="1" applyAlignment="1">
      <alignment vertical="top" wrapText="1"/>
    </xf>
    <xf numFmtId="0" fontId="10" fillId="0" borderId="0" xfId="0" applyFont="1" applyAlignment="1">
      <alignment vertical="center"/>
    </xf>
    <xf numFmtId="0" fontId="10" fillId="9" borderId="2" xfId="12" applyFont="1" applyFill="1">
      <alignment horizontal="left" vertical="center" indent="2"/>
    </xf>
    <xf numFmtId="0" fontId="10" fillId="9" borderId="2" xfId="12" applyFont="1" applyFill="1" applyAlignment="1">
      <alignment horizontal="center" vertical="center"/>
    </xf>
    <xf numFmtId="0" fontId="13" fillId="9" borderId="2" xfId="11" applyFill="1" applyAlignment="1">
      <alignment horizontal="center" vertical="center" wrapText="1"/>
    </xf>
    <xf numFmtId="14" fontId="43" fillId="9" borderId="2" xfId="14" applyNumberFormat="1" applyFill="1" applyBorder="1" applyAlignment="1">
      <alignment horizontal="center" vertical="center"/>
    </xf>
    <xf numFmtId="164" fontId="13" fillId="9" borderId="2" xfId="10" applyFill="1">
      <alignment horizontal="center" vertical="center"/>
    </xf>
    <xf numFmtId="0" fontId="0" fillId="10" borderId="2" xfId="12" applyFont="1" applyFill="1">
      <alignment horizontal="left" vertical="center" indent="2"/>
    </xf>
    <xf numFmtId="0" fontId="0" fillId="14" borderId="11" xfId="0" applyFill="1" applyBorder="1" applyAlignment="1">
      <alignment horizontal="center" vertical="center"/>
    </xf>
    <xf numFmtId="0" fontId="45" fillId="10" borderId="2" xfId="12" applyFont="1" applyFill="1">
      <alignment horizontal="left" vertical="center" indent="2"/>
    </xf>
    <xf numFmtId="0" fontId="46" fillId="10" borderId="2" xfId="12" applyFont="1" applyFill="1" applyAlignment="1">
      <alignment horizontal="center" vertical="center"/>
    </xf>
    <xf numFmtId="0" fontId="45" fillId="14" borderId="11" xfId="0" applyFont="1" applyFill="1" applyBorder="1" applyAlignment="1">
      <alignment horizontal="center" vertical="center"/>
    </xf>
    <xf numFmtId="0" fontId="45" fillId="10" borderId="2" xfId="11" applyFont="1" applyFill="1">
      <alignment horizontal="center" vertical="center"/>
    </xf>
    <xf numFmtId="0" fontId="45" fillId="10" borderId="2" xfId="11" applyFont="1" applyFill="1" applyAlignment="1">
      <alignment horizontal="center" vertical="center" wrapText="1"/>
    </xf>
    <xf numFmtId="9" fontId="45" fillId="10" borderId="2" xfId="2" applyFont="1" applyFill="1" applyBorder="1" applyAlignment="1">
      <alignment horizontal="center" vertical="center"/>
    </xf>
    <xf numFmtId="164" fontId="45" fillId="10" borderId="2" xfId="10" applyFont="1" applyFill="1">
      <alignment horizontal="center" vertical="center"/>
    </xf>
    <xf numFmtId="0" fontId="10" fillId="0" borderId="0" xfId="8" applyFont="1" applyAlignment="1">
      <alignment vertical="top"/>
    </xf>
    <xf numFmtId="0" fontId="28" fillId="10" borderId="2" xfId="12" applyFont="1" applyFill="1" applyAlignment="1">
      <alignment horizontal="left" vertical="center" wrapText="1" indent="2"/>
    </xf>
    <xf numFmtId="0" fontId="47" fillId="0" borderId="0" xfId="0" applyFont="1" applyAlignment="1">
      <alignment horizontal="center"/>
    </xf>
    <xf numFmtId="169" fontId="36" fillId="0" borderId="0" xfId="5" applyNumberFormat="1" applyFont="1" applyAlignment="1">
      <alignment horizontal="center"/>
    </xf>
    <xf numFmtId="0" fontId="0" fillId="0" borderId="10" xfId="0" applyBorder="1" applyAlignment="1">
      <alignment horizontal="center"/>
    </xf>
    <xf numFmtId="0" fontId="35" fillId="10" borderId="2" xfId="12" applyFont="1" applyFill="1" applyAlignment="1">
      <alignment horizontal="left" vertical="center" wrapText="1" indent="2"/>
    </xf>
    <xf numFmtId="2" fontId="18" fillId="0" borderId="0" xfId="3" applyNumberFormat="1" applyFont="1" applyAlignment="1">
      <alignment horizontal="center" vertical="center"/>
    </xf>
    <xf numFmtId="0" fontId="18" fillId="10" borderId="2" xfId="12" applyFont="1" applyFill="1" applyAlignment="1">
      <alignment horizontal="center" vertical="center"/>
    </xf>
    <xf numFmtId="0" fontId="35" fillId="10" borderId="2" xfId="12" applyFont="1" applyFill="1" applyAlignment="1">
      <alignment horizontal="center" vertical="center" wrapText="1"/>
    </xf>
    <xf numFmtId="0" fontId="35" fillId="10" borderId="2" xfId="11" applyFont="1" applyFill="1">
      <alignment horizontal="center" vertical="center"/>
    </xf>
    <xf numFmtId="0" fontId="35" fillId="10" borderId="2" xfId="11" applyFont="1" applyFill="1" applyAlignment="1">
      <alignment horizontal="center" vertical="center" wrapText="1"/>
    </xf>
    <xf numFmtId="0" fontId="28" fillId="10" borderId="2" xfId="12" applyFont="1" applyFill="1">
      <alignment horizontal="left" vertical="center" indent="2"/>
    </xf>
    <xf numFmtId="0" fontId="10" fillId="8" borderId="2" xfId="0" applyFont="1" applyFill="1" applyBorder="1" applyAlignment="1">
      <alignment horizontal="left" vertical="center" wrapText="1" indent="1"/>
    </xf>
    <xf numFmtId="0" fontId="48" fillId="0" borderId="0" xfId="0" applyFont="1"/>
    <xf numFmtId="0" fontId="0" fillId="0" borderId="0" xfId="0" applyAlignment="1">
      <alignment vertical="top" wrapText="1"/>
    </xf>
    <xf numFmtId="0" fontId="49" fillId="0" borderId="0" xfId="0" applyFont="1"/>
    <xf numFmtId="0" fontId="50" fillId="0" borderId="0" xfId="0" applyFont="1"/>
    <xf numFmtId="0" fontId="51" fillId="0" borderId="0" xfId="0" applyFont="1"/>
    <xf numFmtId="0" fontId="10" fillId="4" borderId="12" xfId="0" applyFont="1" applyFill="1" applyBorder="1" applyAlignment="1">
      <alignment wrapText="1"/>
    </xf>
    <xf numFmtId="0" fontId="0" fillId="0" borderId="12" xfId="0" applyBorder="1" applyAlignment="1">
      <alignment horizontal="left" vertical="top"/>
    </xf>
    <xf numFmtId="0" fontId="0" fillId="0" borderId="12" xfId="0" quotePrefix="1" applyBorder="1" applyAlignment="1">
      <alignment vertical="top" wrapText="1"/>
    </xf>
    <xf numFmtId="170" fontId="0" fillId="0" borderId="12" xfId="0" applyNumberFormat="1" applyBorder="1" applyAlignment="1">
      <alignment vertical="top"/>
    </xf>
    <xf numFmtId="0" fontId="55" fillId="28" borderId="12" xfId="0" applyFont="1" applyFill="1" applyBorder="1" applyAlignment="1">
      <alignment horizontal="center" vertical="center" wrapText="1"/>
    </xf>
    <xf numFmtId="0" fontId="55" fillId="28" borderId="17" xfId="0" applyFont="1" applyFill="1" applyBorder="1" applyAlignment="1">
      <alignment horizontal="left" vertical="top" wrapText="1"/>
    </xf>
    <xf numFmtId="0" fontId="56" fillId="0" borderId="0" xfId="0" applyFont="1"/>
    <xf numFmtId="0" fontId="9" fillId="0" borderId="12" xfId="0" applyFont="1" applyBorder="1" applyAlignment="1">
      <alignment horizontal="center" vertical="top" wrapText="1"/>
    </xf>
    <xf numFmtId="0" fontId="57" fillId="0" borderId="21" xfId="0" applyFont="1" applyBorder="1" applyAlignment="1">
      <alignment horizontal="left" vertical="top" wrapText="1"/>
    </xf>
    <xf numFmtId="0" fontId="57" fillId="0" borderId="21" xfId="0" applyFont="1" applyBorder="1" applyAlignment="1">
      <alignment horizontal="center" vertical="top" wrapText="1"/>
    </xf>
    <xf numFmtId="0" fontId="57" fillId="0" borderId="16" xfId="0" applyFont="1" applyBorder="1" applyAlignment="1">
      <alignment horizontal="center" vertical="top" wrapText="1"/>
    </xf>
    <xf numFmtId="0" fontId="9" fillId="30" borderId="16" xfId="0" applyFont="1" applyFill="1" applyBorder="1" applyAlignment="1" applyProtection="1">
      <alignment vertical="top" wrapText="1"/>
      <protection locked="0"/>
    </xf>
    <xf numFmtId="0" fontId="9" fillId="30" borderId="21" xfId="0" applyFont="1" applyFill="1" applyBorder="1" applyAlignment="1" applyProtection="1">
      <alignment horizontal="left" vertical="top" wrapText="1"/>
      <protection locked="0"/>
    </xf>
    <xf numFmtId="0" fontId="9" fillId="30" borderId="21" xfId="0" applyFont="1" applyFill="1" applyBorder="1" applyAlignment="1" applyProtection="1">
      <alignment vertical="top" wrapText="1"/>
      <protection locked="0"/>
    </xf>
    <xf numFmtId="0" fontId="9" fillId="0" borderId="16" xfId="0" applyFont="1" applyBorder="1" applyAlignment="1" applyProtection="1">
      <alignment vertical="top" wrapText="1"/>
      <protection locked="0"/>
    </xf>
    <xf numFmtId="0" fontId="9" fillId="31" borderId="16" xfId="0" applyFont="1" applyFill="1" applyBorder="1" applyAlignment="1" applyProtection="1">
      <alignment vertical="top" wrapText="1"/>
      <protection locked="0"/>
    </xf>
    <xf numFmtId="0" fontId="9" fillId="31" borderId="21" xfId="0" applyFont="1" applyFill="1" applyBorder="1" applyAlignment="1" applyProtection="1">
      <alignment horizontal="left" vertical="top" wrapText="1"/>
      <protection locked="0"/>
    </xf>
    <xf numFmtId="0" fontId="9" fillId="31" borderId="21" xfId="0" applyFont="1" applyFill="1" applyBorder="1" applyAlignment="1" applyProtection="1">
      <alignment vertical="top" wrapText="1"/>
      <protection locked="0"/>
    </xf>
    <xf numFmtId="0" fontId="53" fillId="0" borderId="16" xfId="0" applyFont="1" applyBorder="1" applyAlignment="1">
      <alignment horizontal="center" vertical="center" wrapText="1"/>
    </xf>
    <xf numFmtId="0" fontId="53" fillId="0" borderId="21" xfId="0" applyFont="1" applyBorder="1" applyAlignment="1">
      <alignment horizontal="left" vertical="top" wrapText="1"/>
    </xf>
    <xf numFmtId="0" fontId="9" fillId="29" borderId="16" xfId="0" applyFont="1" applyFill="1" applyBorder="1" applyAlignment="1" applyProtection="1">
      <alignment vertical="top" wrapText="1"/>
      <protection locked="0"/>
    </xf>
    <xf numFmtId="0" fontId="9" fillId="29" borderId="21" xfId="0" applyFont="1" applyFill="1" applyBorder="1" applyAlignment="1" applyProtection="1">
      <alignment horizontal="left" vertical="top" wrapText="1"/>
      <protection locked="0"/>
    </xf>
    <xf numFmtId="0" fontId="9" fillId="29" borderId="21" xfId="0" applyFont="1" applyFill="1" applyBorder="1" applyAlignment="1" applyProtection="1">
      <alignment vertical="top" wrapText="1"/>
      <protection locked="0"/>
    </xf>
    <xf numFmtId="0" fontId="9" fillId="32" borderId="16" xfId="0" applyFont="1" applyFill="1" applyBorder="1" applyAlignment="1">
      <alignment horizontal="center" vertical="top" wrapText="1"/>
    </xf>
    <xf numFmtId="0" fontId="9" fillId="31" borderId="16" xfId="0" applyFont="1" applyFill="1" applyBorder="1" applyAlignment="1" applyProtection="1">
      <alignment vertical="center" wrapText="1"/>
      <protection locked="0"/>
    </xf>
    <xf numFmtId="0" fontId="22" fillId="31" borderId="21" xfId="0" applyFont="1" applyFill="1" applyBorder="1" applyAlignment="1" applyProtection="1">
      <alignment vertical="top" wrapText="1"/>
      <protection locked="0"/>
    </xf>
    <xf numFmtId="0" fontId="56" fillId="31" borderId="21" xfId="0" applyFont="1" applyFill="1" applyBorder="1" applyAlignment="1">
      <alignment wrapText="1"/>
    </xf>
    <xf numFmtId="0" fontId="9" fillId="31" borderId="21" xfId="0" applyFont="1" applyFill="1" applyBorder="1" applyAlignment="1">
      <alignment horizontal="center" vertical="top" wrapText="1"/>
    </xf>
    <xf numFmtId="0" fontId="9" fillId="33" borderId="16" xfId="0" applyFont="1" applyFill="1" applyBorder="1" applyAlignment="1" applyProtection="1">
      <alignment horizontal="left" vertical="top" wrapText="1"/>
      <protection locked="0"/>
    </xf>
    <xf numFmtId="49" fontId="9" fillId="31" borderId="16" xfId="0" applyNumberFormat="1" applyFont="1" applyFill="1" applyBorder="1" applyAlignment="1">
      <alignment horizontal="center" vertical="center" wrapText="1"/>
    </xf>
    <xf numFmtId="0" fontId="22" fillId="31" borderId="21" xfId="0" applyFont="1" applyFill="1" applyBorder="1" applyAlignment="1">
      <alignment horizontal="left" vertical="top" wrapText="1"/>
    </xf>
    <xf numFmtId="0" fontId="59" fillId="31" borderId="21" xfId="0" applyFont="1" applyFill="1" applyBorder="1" applyAlignment="1">
      <alignment horizontal="center" vertical="top" wrapText="1"/>
    </xf>
    <xf numFmtId="0" fontId="9" fillId="31" borderId="21" xfId="0" applyFont="1" applyFill="1" applyBorder="1" applyAlignment="1">
      <alignment horizontal="left" vertical="top" wrapText="1"/>
    </xf>
    <xf numFmtId="0" fontId="9" fillId="29" borderId="16" xfId="0" applyFont="1" applyFill="1" applyBorder="1" applyAlignment="1">
      <alignment horizontal="center" vertical="top" wrapText="1"/>
    </xf>
    <xf numFmtId="49" fontId="9" fillId="31" borderId="21" xfId="0" applyNumberFormat="1" applyFont="1" applyFill="1" applyBorder="1" applyAlignment="1">
      <alignment horizontal="left" vertical="top" wrapText="1"/>
    </xf>
    <xf numFmtId="49" fontId="9" fillId="31" borderId="21" xfId="0" applyNumberFormat="1" applyFont="1" applyFill="1" applyBorder="1" applyAlignment="1">
      <alignment horizontal="center" vertical="top" wrapText="1"/>
    </xf>
    <xf numFmtId="0" fontId="9" fillId="0" borderId="16" xfId="0" applyFont="1" applyBorder="1" applyAlignment="1">
      <alignment horizontal="center" vertical="top" wrapText="1"/>
    </xf>
    <xf numFmtId="0" fontId="9" fillId="32" borderId="16" xfId="0" applyFont="1" applyFill="1" applyBorder="1" applyAlignment="1">
      <alignment horizontal="left" vertical="top" wrapText="1"/>
    </xf>
    <xf numFmtId="0" fontId="9" fillId="32" borderId="21" xfId="0" applyFont="1" applyFill="1" applyBorder="1" applyAlignment="1">
      <alignment horizontal="left" vertical="top" wrapText="1"/>
    </xf>
    <xf numFmtId="0" fontId="9" fillId="0" borderId="21" xfId="0" applyFont="1" applyBorder="1" applyAlignment="1">
      <alignment horizontal="center" vertical="top" wrapText="1"/>
    </xf>
    <xf numFmtId="0" fontId="9" fillId="29" borderId="16" xfId="0" applyFont="1" applyFill="1" applyBorder="1" applyAlignment="1" applyProtection="1">
      <alignment vertical="center" wrapText="1"/>
      <protection locked="0"/>
    </xf>
    <xf numFmtId="0" fontId="56" fillId="29" borderId="21" xfId="0" applyFont="1" applyFill="1" applyBorder="1" applyAlignment="1">
      <alignment wrapText="1"/>
    </xf>
    <xf numFmtId="0" fontId="9" fillId="33" borderId="21" xfId="0" applyFont="1" applyFill="1" applyBorder="1" applyAlignment="1" applyProtection="1">
      <alignment horizontal="left" vertical="top" wrapText="1"/>
      <protection locked="0"/>
    </xf>
    <xf numFmtId="0" fontId="9" fillId="29" borderId="16" xfId="0" applyFont="1" applyFill="1" applyBorder="1" applyAlignment="1">
      <alignment horizontal="left" vertical="top" wrapText="1"/>
    </xf>
    <xf numFmtId="0" fontId="9" fillId="29" borderId="21" xfId="0" applyFont="1" applyFill="1" applyBorder="1" applyAlignment="1">
      <alignment horizontal="left" vertical="top" wrapText="1"/>
    </xf>
    <xf numFmtId="0" fontId="9" fillId="0" borderId="21" xfId="0" applyFont="1" applyBorder="1" applyAlignment="1" applyProtection="1">
      <alignment horizontal="left" vertical="top" wrapText="1"/>
      <protection locked="0"/>
    </xf>
    <xf numFmtId="0" fontId="9" fillId="0" borderId="16" xfId="0" applyFont="1" applyBorder="1" applyAlignment="1" applyProtection="1">
      <alignment horizontal="left" vertical="top" wrapText="1"/>
      <protection locked="0"/>
    </xf>
    <xf numFmtId="49" fontId="9" fillId="0" borderId="21" xfId="0" applyNumberFormat="1" applyFont="1" applyBorder="1" applyAlignment="1">
      <alignment horizontal="center" vertical="top" wrapText="1"/>
    </xf>
    <xf numFmtId="49" fontId="9" fillId="0" borderId="21" xfId="0" applyNumberFormat="1" applyFont="1" applyBorder="1" applyAlignment="1">
      <alignment horizontal="left" vertical="top" wrapText="1"/>
    </xf>
    <xf numFmtId="0" fontId="9" fillId="30" borderId="16" xfId="0" applyFont="1" applyFill="1" applyBorder="1" applyAlignment="1" applyProtection="1">
      <alignment horizontal="left" vertical="center" wrapText="1"/>
      <protection locked="0"/>
    </xf>
    <xf numFmtId="49" fontId="9" fillId="30" borderId="21" xfId="0" applyNumberFormat="1" applyFont="1" applyFill="1" applyBorder="1" applyAlignment="1">
      <alignment horizontal="left" vertical="top" wrapText="1"/>
    </xf>
    <xf numFmtId="0" fontId="9" fillId="29" borderId="16" xfId="0" applyFont="1" applyFill="1" applyBorder="1" applyAlignment="1" applyProtection="1">
      <alignment horizontal="left" vertical="center" wrapText="1"/>
      <protection locked="0"/>
    </xf>
    <xf numFmtId="0" fontId="9" fillId="32" borderId="21" xfId="0" applyFont="1" applyFill="1" applyBorder="1" applyAlignment="1">
      <alignment horizontal="center" vertical="top" wrapText="1"/>
    </xf>
    <xf numFmtId="0" fontId="56" fillId="0" borderId="21" xfId="0" applyFont="1" applyBorder="1" applyAlignment="1">
      <alignment wrapText="1"/>
    </xf>
    <xf numFmtId="0" fontId="56" fillId="0" borderId="16" xfId="0" applyFont="1" applyBorder="1" applyAlignment="1">
      <alignment wrapText="1"/>
    </xf>
    <xf numFmtId="49" fontId="9" fillId="29" borderId="21" xfId="0" applyNumberFormat="1" applyFont="1" applyFill="1" applyBorder="1" applyAlignment="1">
      <alignment horizontal="left" vertical="top" wrapText="1"/>
    </xf>
    <xf numFmtId="49" fontId="7" fillId="0" borderId="21" xfId="1" applyNumberFormat="1" applyBorder="1" applyAlignment="1" applyProtection="1">
      <alignment horizontal="left" vertical="top" wrapText="1"/>
    </xf>
    <xf numFmtId="0" fontId="22" fillId="29" borderId="21" xfId="0" applyFont="1" applyFill="1" applyBorder="1" applyAlignment="1" applyProtection="1">
      <alignment horizontal="left" vertical="top" wrapText="1"/>
      <protection locked="0"/>
    </xf>
    <xf numFmtId="0" fontId="9" fillId="30" borderId="21" xfId="0" applyFont="1" applyFill="1" applyBorder="1" applyAlignment="1" applyProtection="1">
      <alignment horizontal="left" vertical="center" wrapText="1"/>
      <protection locked="0"/>
    </xf>
    <xf numFmtId="0" fontId="22" fillId="30" borderId="21" xfId="0" applyFont="1" applyFill="1" applyBorder="1" applyAlignment="1" applyProtection="1">
      <alignment horizontal="left" vertical="top" wrapText="1"/>
      <protection locked="0"/>
    </xf>
    <xf numFmtId="0" fontId="9" fillId="30" borderId="21" xfId="0" applyFont="1" applyFill="1" applyBorder="1" applyAlignment="1">
      <alignment horizontal="left" vertical="top" wrapText="1"/>
    </xf>
    <xf numFmtId="0" fontId="22" fillId="29" borderId="21" xfId="0" applyFont="1" applyFill="1" applyBorder="1" applyAlignment="1" applyProtection="1">
      <alignment vertical="top" wrapText="1"/>
      <protection locked="0"/>
    </xf>
    <xf numFmtId="0" fontId="9" fillId="29" borderId="21" xfId="0" applyFont="1" applyFill="1" applyBorder="1" applyAlignment="1">
      <alignment horizontal="center" vertical="top" wrapText="1"/>
    </xf>
    <xf numFmtId="0" fontId="9" fillId="31" borderId="21" xfId="0" applyFont="1" applyFill="1" applyBorder="1" applyAlignment="1" applyProtection="1">
      <alignment vertical="center" wrapText="1"/>
      <protection locked="0"/>
    </xf>
    <xf numFmtId="0" fontId="9" fillId="0" borderId="16" xfId="0" applyFont="1" applyBorder="1" applyAlignment="1" applyProtection="1">
      <alignment vertical="center" wrapText="1"/>
      <protection locked="0"/>
    </xf>
    <xf numFmtId="0" fontId="9" fillId="0" borderId="21" xfId="0" applyFont="1" applyBorder="1" applyAlignment="1" applyProtection="1">
      <alignment vertical="top" wrapText="1"/>
      <protection locked="0"/>
    </xf>
    <xf numFmtId="0" fontId="28" fillId="31" borderId="21" xfId="0" applyFont="1" applyFill="1" applyBorder="1" applyAlignment="1" applyProtection="1">
      <alignment vertical="top" wrapText="1"/>
      <protection locked="0"/>
    </xf>
    <xf numFmtId="0" fontId="9" fillId="30" borderId="16" xfId="0" applyFont="1" applyFill="1" applyBorder="1" applyAlignment="1">
      <alignment horizontal="left" vertical="center" wrapText="1"/>
    </xf>
    <xf numFmtId="0" fontId="9" fillId="30" borderId="21" xfId="0" applyFont="1" applyFill="1" applyBorder="1" applyAlignment="1">
      <alignment horizontal="center" vertical="top" wrapText="1"/>
    </xf>
    <xf numFmtId="0" fontId="9" fillId="31" borderId="16" xfId="0" applyFont="1" applyFill="1" applyBorder="1" applyAlignment="1">
      <alignment horizontal="center" vertical="center" wrapText="1"/>
    </xf>
    <xf numFmtId="0" fontId="9" fillId="29" borderId="16" xfId="0" applyFont="1" applyFill="1" applyBorder="1" applyAlignment="1">
      <alignment horizontal="left" vertical="center" wrapText="1"/>
    </xf>
    <xf numFmtId="0" fontId="9" fillId="30" borderId="21" xfId="0" applyFont="1" applyFill="1" applyBorder="1" applyAlignment="1">
      <alignment horizontal="left" vertical="center" wrapText="1"/>
    </xf>
    <xf numFmtId="0" fontId="9" fillId="0" borderId="16" xfId="0" applyFont="1" applyBorder="1" applyAlignment="1">
      <alignment horizontal="left" vertical="center" wrapText="1"/>
    </xf>
    <xf numFmtId="0" fontId="9" fillId="0" borderId="21" xfId="0" applyFont="1" applyBorder="1" applyAlignment="1">
      <alignment horizontal="left" vertical="top" wrapText="1"/>
    </xf>
    <xf numFmtId="0" fontId="61" fillId="0" borderId="0" xfId="0" applyFont="1" applyAlignment="1">
      <alignment horizontal="left" vertical="center" wrapText="1"/>
    </xf>
    <xf numFmtId="0" fontId="64" fillId="0" borderId="0" xfId="20" applyFont="1" applyAlignment="1">
      <alignment horizontal="left" vertical="center" wrapText="1"/>
    </xf>
    <xf numFmtId="0" fontId="64" fillId="0" borderId="0" xfId="20" applyFont="1" applyAlignment="1">
      <alignment horizontal="center" vertical="center" wrapText="1"/>
    </xf>
    <xf numFmtId="14" fontId="64" fillId="0" borderId="0" xfId="20" applyNumberFormat="1" applyFont="1" applyAlignment="1">
      <alignment horizontal="left" vertical="center" wrapText="1"/>
    </xf>
    <xf numFmtId="0" fontId="64" fillId="0" borderId="0" xfId="20" applyFont="1"/>
    <xf numFmtId="0" fontId="65" fillId="0" borderId="0" xfId="20" applyFont="1" applyAlignment="1">
      <alignment horizontal="left" vertical="center" wrapText="1"/>
    </xf>
    <xf numFmtId="0" fontId="64" fillId="0" borderId="0" xfId="0" applyFont="1" applyAlignment="1">
      <alignment horizontal="left" vertical="center" wrapText="1"/>
    </xf>
    <xf numFmtId="0" fontId="64" fillId="0" borderId="0" xfId="0" applyFont="1" applyAlignment="1">
      <alignment horizontal="center" vertical="center" wrapText="1"/>
    </xf>
    <xf numFmtId="14" fontId="64" fillId="0" borderId="0" xfId="0" applyNumberFormat="1" applyFont="1" applyAlignment="1">
      <alignment horizontal="left" vertical="center" wrapText="1"/>
    </xf>
    <xf numFmtId="0" fontId="64" fillId="0" borderId="0" xfId="0" applyFont="1"/>
    <xf numFmtId="0" fontId="65" fillId="34" borderId="22" xfId="0" applyFont="1" applyFill="1" applyBorder="1" applyAlignment="1">
      <alignment horizontal="left" vertical="center" wrapText="1"/>
    </xf>
    <xf numFmtId="0" fontId="65" fillId="34" borderId="22" xfId="0" applyFont="1" applyFill="1" applyBorder="1" applyAlignment="1">
      <alignment horizontal="center" vertical="center" wrapText="1"/>
    </xf>
    <xf numFmtId="14" fontId="65" fillId="34" borderId="22" xfId="0" applyNumberFormat="1" applyFont="1" applyFill="1" applyBorder="1" applyAlignment="1">
      <alignment horizontal="left" vertical="center" wrapText="1"/>
    </xf>
    <xf numFmtId="14" fontId="65" fillId="34" borderId="23" xfId="0" applyNumberFormat="1" applyFont="1" applyFill="1" applyBorder="1" applyAlignment="1">
      <alignment horizontal="left" vertical="center" wrapText="1"/>
    </xf>
    <xf numFmtId="0" fontId="64" fillId="0" borderId="12" xfId="0" applyFont="1" applyBorder="1"/>
    <xf numFmtId="14" fontId="66" fillId="35" borderId="12" xfId="0" applyNumberFormat="1" applyFont="1" applyFill="1" applyBorder="1" applyAlignment="1">
      <alignment horizontal="center" vertical="center" wrapText="1"/>
    </xf>
    <xf numFmtId="0" fontId="64" fillId="0" borderId="20" xfId="0" applyFont="1" applyBorder="1"/>
    <xf numFmtId="14" fontId="66" fillId="37" borderId="12" xfId="0" applyNumberFormat="1" applyFont="1" applyFill="1" applyBorder="1" applyAlignment="1">
      <alignment horizontal="center" vertical="center" wrapText="1"/>
    </xf>
    <xf numFmtId="0" fontId="64" fillId="38" borderId="12" xfId="0" applyFont="1" applyFill="1" applyBorder="1" applyAlignment="1">
      <alignment horizontal="left" vertical="center" wrapText="1"/>
    </xf>
    <xf numFmtId="14" fontId="64" fillId="36" borderId="12" xfId="0" applyNumberFormat="1" applyFont="1" applyFill="1" applyBorder="1" applyAlignment="1">
      <alignment horizontal="left" vertical="center" wrapText="1"/>
    </xf>
    <xf numFmtId="14" fontId="64" fillId="0" borderId="12" xfId="0" applyNumberFormat="1" applyFont="1" applyBorder="1" applyAlignment="1">
      <alignment horizontal="left" vertical="center" wrapText="1"/>
    </xf>
    <xf numFmtId="14" fontId="64" fillId="0" borderId="20" xfId="0" applyNumberFormat="1" applyFont="1" applyBorder="1" applyAlignment="1">
      <alignment horizontal="left" vertical="center" wrapText="1"/>
    </xf>
    <xf numFmtId="14" fontId="64" fillId="35" borderId="12" xfId="0" applyNumberFormat="1" applyFont="1" applyFill="1" applyBorder="1" applyAlignment="1">
      <alignment horizontal="left" vertical="center" wrapText="1"/>
    </xf>
    <xf numFmtId="0" fontId="62" fillId="0" borderId="12" xfId="0" applyFont="1" applyBorder="1" applyAlignment="1">
      <alignment horizontal="left" vertical="center" wrapText="1"/>
    </xf>
    <xf numFmtId="14" fontId="65" fillId="0" borderId="12" xfId="0" applyNumberFormat="1" applyFont="1" applyBorder="1" applyAlignment="1">
      <alignment horizontal="left" vertical="center" wrapText="1"/>
    </xf>
    <xf numFmtId="0" fontId="64" fillId="0" borderId="24" xfId="0" applyFont="1" applyBorder="1" applyAlignment="1">
      <alignment horizontal="left" vertical="center" wrapText="1"/>
    </xf>
    <xf numFmtId="0" fontId="64" fillId="0" borderId="24" xfId="0" applyFont="1" applyBorder="1" applyAlignment="1">
      <alignment horizontal="center" vertical="center" wrapText="1"/>
    </xf>
    <xf numFmtId="0" fontId="62" fillId="0" borderId="24" xfId="0" applyFont="1" applyBorder="1" applyAlignment="1">
      <alignment horizontal="left" vertical="center" wrapText="1"/>
    </xf>
    <xf numFmtId="14" fontId="64" fillId="36" borderId="24" xfId="0" applyNumberFormat="1" applyFont="1" applyFill="1" applyBorder="1" applyAlignment="1">
      <alignment horizontal="left" vertical="center" wrapText="1"/>
    </xf>
    <xf numFmtId="0" fontId="10" fillId="4" borderId="12" xfId="0" applyFont="1" applyFill="1" applyBorder="1" applyAlignment="1">
      <alignment vertical="top" wrapText="1"/>
    </xf>
    <xf numFmtId="0" fontId="64" fillId="0" borderId="12" xfId="4" applyNumberFormat="1" applyFont="1" applyBorder="1" applyAlignment="1">
      <alignment horizontal="left" vertical="center" wrapText="1"/>
    </xf>
    <xf numFmtId="0" fontId="62" fillId="0" borderId="12" xfId="4" applyNumberFormat="1" applyFont="1" applyBorder="1" applyAlignment="1">
      <alignment horizontal="left" vertical="center" wrapText="1"/>
    </xf>
    <xf numFmtId="0" fontId="64" fillId="0" borderId="17" xfId="0" applyFont="1" applyBorder="1" applyAlignment="1">
      <alignment horizontal="center" vertical="center" wrapText="1"/>
    </xf>
    <xf numFmtId="0" fontId="65" fillId="34" borderId="12" xfId="0" applyFont="1" applyFill="1" applyBorder="1" applyAlignment="1">
      <alignment horizontal="left" vertical="center" wrapText="1"/>
    </xf>
    <xf numFmtId="0" fontId="61" fillId="0" borderId="0" xfId="0" applyFont="1" applyAlignment="1">
      <alignment horizontal="center" vertical="center" wrapText="1"/>
    </xf>
    <xf numFmtId="0" fontId="65" fillId="34" borderId="25" xfId="0" applyFont="1" applyFill="1" applyBorder="1" applyAlignment="1">
      <alignment horizontal="center" vertical="center" wrapText="1"/>
    </xf>
    <xf numFmtId="0" fontId="64" fillId="0" borderId="0" xfId="0" applyFont="1" applyAlignment="1">
      <alignment vertical="center" wrapText="1"/>
    </xf>
    <xf numFmtId="0" fontId="65" fillId="34" borderId="22" xfId="0" applyFont="1" applyFill="1" applyBorder="1" applyAlignment="1">
      <alignment vertical="center" wrapText="1"/>
    </xf>
    <xf numFmtId="0" fontId="64" fillId="0" borderId="12" xfId="0" applyFont="1" applyBorder="1" applyAlignment="1">
      <alignment vertical="center" wrapText="1"/>
    </xf>
    <xf numFmtId="0" fontId="64" fillId="0" borderId="0" xfId="20" applyFont="1" applyAlignment="1">
      <alignment vertical="center" wrapText="1"/>
    </xf>
    <xf numFmtId="0" fontId="64" fillId="0" borderId="12" xfId="4" applyNumberFormat="1" applyFont="1" applyBorder="1" applyAlignment="1">
      <alignment vertical="center" wrapText="1"/>
    </xf>
    <xf numFmtId="0" fontId="64" fillId="0" borderId="24" xfId="0" applyFont="1" applyBorder="1" applyAlignment="1">
      <alignment vertical="center" wrapText="1"/>
    </xf>
    <xf numFmtId="0" fontId="64" fillId="0" borderId="21" xfId="0" applyFont="1" applyBorder="1" applyAlignment="1">
      <alignment horizontal="center" vertical="center" wrapText="1"/>
    </xf>
    <xf numFmtId="0" fontId="64" fillId="0" borderId="21" xfId="20" applyFont="1" applyBorder="1" applyAlignment="1">
      <alignment horizontal="center" vertical="center" wrapText="1"/>
    </xf>
    <xf numFmtId="14" fontId="64" fillId="39" borderId="12" xfId="0" applyNumberFormat="1" applyFont="1" applyFill="1" applyBorder="1" applyAlignment="1">
      <alignment horizontal="left" vertical="center" wrapText="1"/>
    </xf>
    <xf numFmtId="0" fontId="62" fillId="0" borderId="12" xfId="0" applyFont="1" applyBorder="1" applyAlignment="1">
      <alignment horizontal="center" vertical="center" wrapText="1"/>
    </xf>
    <xf numFmtId="14" fontId="66" fillId="40" borderId="12" xfId="0" applyNumberFormat="1" applyFont="1" applyFill="1" applyBorder="1" applyAlignment="1">
      <alignment horizontal="center" vertical="center" wrapText="1"/>
    </xf>
    <xf numFmtId="14" fontId="64" fillId="0" borderId="12" xfId="20" applyNumberFormat="1" applyFont="1" applyBorder="1" applyAlignment="1">
      <alignment horizontal="left" vertical="center" wrapText="1"/>
    </xf>
    <xf numFmtId="0" fontId="64" fillId="0" borderId="12" xfId="20" applyFont="1" applyBorder="1" applyAlignment="1">
      <alignment horizontal="left" vertical="center" wrapText="1"/>
    </xf>
    <xf numFmtId="0" fontId="64" fillId="0" borderId="12" xfId="20" applyFont="1" applyBorder="1"/>
    <xf numFmtId="0" fontId="67" fillId="0" borderId="0" xfId="0" applyFont="1" applyAlignment="1">
      <alignment horizontal="left" vertical="center" wrapText="1"/>
    </xf>
    <xf numFmtId="14" fontId="64" fillId="15" borderId="12" xfId="0" applyNumberFormat="1" applyFont="1" applyFill="1" applyBorder="1" applyAlignment="1">
      <alignment horizontal="left" vertical="center" wrapText="1"/>
    </xf>
    <xf numFmtId="0" fontId="64" fillId="0" borderId="12" xfId="0" applyFont="1" applyBorder="1" applyAlignment="1">
      <alignment vertical="top" wrapText="1"/>
    </xf>
    <xf numFmtId="0" fontId="0" fillId="0" borderId="30" xfId="0" applyBorder="1"/>
    <xf numFmtId="14" fontId="66" fillId="27" borderId="12" xfId="0" applyNumberFormat="1" applyFont="1" applyFill="1" applyBorder="1" applyAlignment="1">
      <alignment horizontal="left" vertical="center" wrapText="1"/>
    </xf>
    <xf numFmtId="14" fontId="64" fillId="0" borderId="0" xfId="0" applyNumberFormat="1" applyFont="1" applyAlignment="1">
      <alignment horizontal="center" vertical="center" wrapText="1"/>
    </xf>
    <xf numFmtId="14" fontId="64" fillId="0" borderId="31" xfId="0" applyNumberFormat="1" applyFont="1" applyBorder="1" applyAlignment="1">
      <alignment horizontal="center" vertical="center" wrapText="1"/>
    </xf>
    <xf numFmtId="0" fontId="64" fillId="0" borderId="12" xfId="0" quotePrefix="1" applyFont="1" applyBorder="1" applyAlignment="1">
      <alignment horizontal="left" vertical="center" wrapText="1"/>
    </xf>
    <xf numFmtId="14" fontId="64" fillId="0" borderId="12" xfId="0" applyNumberFormat="1" applyFont="1" applyBorder="1" applyAlignment="1">
      <alignment vertical="center" wrapText="1"/>
    </xf>
    <xf numFmtId="0" fontId="3" fillId="0" borderId="0" xfId="0" applyFont="1"/>
    <xf numFmtId="0" fontId="71" fillId="34" borderId="12" xfId="0" applyFont="1" applyFill="1" applyBorder="1" applyAlignment="1">
      <alignment horizontal="left" vertical="top" wrapText="1"/>
    </xf>
    <xf numFmtId="0" fontId="71" fillId="34" borderId="22" xfId="0" applyFont="1" applyFill="1" applyBorder="1" applyAlignment="1">
      <alignment horizontal="left" vertical="top" wrapText="1"/>
    </xf>
    <xf numFmtId="0" fontId="71" fillId="34" borderId="22" xfId="0" applyFont="1" applyFill="1" applyBorder="1" applyAlignment="1">
      <alignment vertical="top" wrapText="1"/>
    </xf>
    <xf numFmtId="0" fontId="14" fillId="0" borderId="0" xfId="0" applyFont="1" applyAlignment="1">
      <alignment horizontal="left"/>
    </xf>
    <xf numFmtId="0" fontId="14" fillId="0" borderId="0" xfId="0" applyFont="1" applyAlignment="1">
      <alignment wrapText="1"/>
    </xf>
    <xf numFmtId="0" fontId="14" fillId="0" borderId="0" xfId="0" applyFont="1"/>
    <xf numFmtId="0" fontId="14" fillId="0" borderId="0" xfId="0" applyFont="1" applyAlignment="1">
      <alignment horizontal="left" vertical="top"/>
    </xf>
    <xf numFmtId="0" fontId="72" fillId="0" borderId="0" xfId="0" applyFont="1" applyAlignment="1">
      <alignment wrapText="1"/>
    </xf>
    <xf numFmtId="0" fontId="14" fillId="0" borderId="0" xfId="0" applyFont="1" applyAlignment="1">
      <alignment horizontal="center" wrapText="1"/>
    </xf>
    <xf numFmtId="0" fontId="14" fillId="0" borderId="0" xfId="0" applyFont="1" applyAlignment="1">
      <alignment horizontal="left" vertical="top" wrapText="1"/>
    </xf>
    <xf numFmtId="0" fontId="57" fillId="43" borderId="12" xfId="0" applyFont="1" applyFill="1" applyBorder="1" applyAlignment="1">
      <alignment vertical="top" wrapText="1"/>
    </xf>
    <xf numFmtId="0" fontId="57" fillId="43" borderId="17" xfId="0" applyFont="1" applyFill="1" applyBorder="1" applyAlignment="1">
      <alignment vertical="top" wrapText="1"/>
    </xf>
    <xf numFmtId="0" fontId="74" fillId="0" borderId="16" xfId="0" applyFont="1" applyBorder="1" applyAlignment="1">
      <alignment vertical="top" wrapText="1"/>
    </xf>
    <xf numFmtId="14" fontId="74" fillId="0" borderId="21" xfId="0" applyNumberFormat="1" applyFont="1" applyBorder="1" applyAlignment="1">
      <alignment horizontal="left" vertical="top"/>
    </xf>
    <xf numFmtId="0" fontId="74" fillId="0" borderId="21" xfId="0" applyFont="1" applyBorder="1" applyAlignment="1">
      <alignment vertical="top" wrapText="1"/>
    </xf>
    <xf numFmtId="0" fontId="74" fillId="0" borderId="21" xfId="0" applyFont="1" applyBorder="1" applyAlignment="1">
      <alignment horizontal="left" vertical="top"/>
    </xf>
    <xf numFmtId="0" fontId="75" fillId="0" borderId="26" xfId="0" applyFont="1" applyBorder="1" applyAlignment="1">
      <alignment vertical="top" wrapText="1"/>
    </xf>
    <xf numFmtId="0" fontId="0" fillId="0" borderId="10" xfId="0" applyBorder="1"/>
    <xf numFmtId="0" fontId="64" fillId="0" borderId="12" xfId="0" applyFont="1" applyBorder="1" applyAlignment="1">
      <alignment horizontal="left" vertical="center" wrapText="1"/>
    </xf>
    <xf numFmtId="14" fontId="64" fillId="0" borderId="16" xfId="0" applyNumberFormat="1" applyFont="1" applyBorder="1" applyAlignment="1">
      <alignment horizontal="center" vertical="center" wrapText="1"/>
    </xf>
    <xf numFmtId="0" fontId="64" fillId="0" borderId="16" xfId="0" applyFont="1" applyBorder="1" applyAlignment="1">
      <alignment horizontal="center" vertical="center" wrapText="1"/>
    </xf>
    <xf numFmtId="14" fontId="64" fillId="15" borderId="16" xfId="0" applyNumberFormat="1" applyFont="1" applyFill="1" applyBorder="1" applyAlignment="1">
      <alignment horizontal="center" vertical="center" wrapText="1"/>
    </xf>
    <xf numFmtId="0" fontId="64" fillId="0" borderId="12" xfId="0" applyFont="1" applyBorder="1" applyAlignment="1">
      <alignment horizontal="center" vertical="center" wrapText="1"/>
    </xf>
    <xf numFmtId="0" fontId="64" fillId="0" borderId="16" xfId="4" applyNumberFormat="1" applyFont="1" applyBorder="1" applyAlignment="1">
      <alignment horizontal="center" vertical="center" wrapText="1"/>
    </xf>
    <xf numFmtId="0" fontId="64" fillId="0" borderId="16" xfId="0" applyFont="1" applyBorder="1" applyAlignment="1">
      <alignment vertical="center" wrapText="1"/>
    </xf>
    <xf numFmtId="0" fontId="64" fillId="38" borderId="16" xfId="0" applyFont="1" applyFill="1" applyBorder="1" applyAlignment="1">
      <alignment horizontal="center" vertical="center" wrapText="1"/>
    </xf>
    <xf numFmtId="0" fontId="74" fillId="0" borderId="32" xfId="0" applyFont="1" applyBorder="1" applyAlignment="1">
      <alignment vertical="top" wrapText="1"/>
    </xf>
    <xf numFmtId="14" fontId="2" fillId="26" borderId="2" xfId="14" applyNumberFormat="1" applyFont="1" applyBorder="1" applyAlignment="1">
      <alignment horizontal="center" vertical="center"/>
    </xf>
    <xf numFmtId="0" fontId="2" fillId="0" borderId="0" xfId="0" applyFont="1"/>
    <xf numFmtId="0" fontId="2" fillId="0" borderId="12" xfId="0" applyFont="1" applyBorder="1" applyAlignment="1">
      <alignment horizontal="left" vertical="top" wrapText="1"/>
    </xf>
    <xf numFmtId="0" fontId="2" fillId="0" borderId="12" xfId="0" applyFont="1" applyBorder="1" applyAlignment="1">
      <alignment vertical="top" wrapText="1"/>
    </xf>
    <xf numFmtId="0" fontId="2" fillId="0" borderId="12" xfId="0" applyFont="1" applyBorder="1" applyAlignment="1">
      <alignment horizontal="left" vertical="top"/>
    </xf>
    <xf numFmtId="0" fontId="2" fillId="0" borderId="15" xfId="0" applyFont="1" applyBorder="1" applyAlignment="1">
      <alignment horizontal="left" vertical="top"/>
    </xf>
    <xf numFmtId="14" fontId="2" fillId="0" borderId="15" xfId="0" applyNumberFormat="1" applyFont="1" applyBorder="1" applyAlignment="1">
      <alignment horizontal="left" vertical="top"/>
    </xf>
    <xf numFmtId="14" fontId="2" fillId="0" borderId="15" xfId="0" applyNumberFormat="1" applyFont="1" applyBorder="1" applyAlignment="1">
      <alignment horizontal="left" vertical="top" wrapText="1"/>
    </xf>
    <xf numFmtId="0" fontId="2" fillId="0" borderId="0" xfId="0" applyFont="1" applyAlignment="1">
      <alignment vertical="top" wrapText="1"/>
    </xf>
    <xf numFmtId="0" fontId="2" fillId="0" borderId="16" xfId="0" applyFont="1" applyBorder="1" applyAlignment="1">
      <alignment horizontal="left" vertical="top"/>
    </xf>
    <xf numFmtId="14" fontId="2" fillId="0" borderId="12" xfId="0" applyNumberFormat="1" applyFont="1" applyBorder="1" applyAlignment="1">
      <alignment horizontal="left" vertical="top"/>
    </xf>
    <xf numFmtId="14" fontId="2" fillId="0" borderId="12" xfId="0" applyNumberFormat="1" applyFont="1" applyBorder="1" applyAlignment="1">
      <alignment horizontal="left" vertical="top" wrapText="1"/>
    </xf>
    <xf numFmtId="0" fontId="10" fillId="0" borderId="0" xfId="8" applyFont="1">
      <alignment horizontal="right" indent="1"/>
    </xf>
    <xf numFmtId="0" fontId="10" fillId="0" borderId="7" xfId="8" applyFont="1" applyBorder="1">
      <alignment horizontal="right" indent="1"/>
    </xf>
    <xf numFmtId="165" fontId="10" fillId="0" borderId="3" xfId="9" applyFont="1">
      <alignment horizontal="center" vertical="center"/>
    </xf>
    <xf numFmtId="166" fontId="0" fillId="7" borderId="4" xfId="0" applyNumberFormat="1" applyFill="1" applyBorder="1" applyAlignment="1">
      <alignment horizontal="left" vertical="center" wrapText="1" indent="1"/>
    </xf>
    <xf numFmtId="166" fontId="0" fillId="7" borderId="1" xfId="0" applyNumberFormat="1" applyFill="1" applyBorder="1" applyAlignment="1">
      <alignment horizontal="left" vertical="center" wrapText="1" indent="1"/>
    </xf>
    <xf numFmtId="166" fontId="0" fillId="7" borderId="5" xfId="0" applyNumberFormat="1" applyFill="1" applyBorder="1" applyAlignment="1">
      <alignment horizontal="left" vertical="center" wrapText="1" indent="1"/>
    </xf>
    <xf numFmtId="0" fontId="0" fillId="0" borderId="10" xfId="0" applyBorder="1"/>
    <xf numFmtId="165" fontId="10" fillId="0" borderId="18" xfId="9" applyFont="1" applyBorder="1">
      <alignment horizontal="center" vertical="center"/>
    </xf>
    <xf numFmtId="165" fontId="10" fillId="0" borderId="19" xfId="9" applyFont="1" applyBorder="1">
      <alignment horizontal="center" vertical="center"/>
    </xf>
    <xf numFmtId="0" fontId="0" fillId="0" borderId="15" xfId="0" applyBorder="1" applyAlignment="1">
      <alignment vertical="top" wrapText="1"/>
    </xf>
    <xf numFmtId="0" fontId="0" fillId="0" borderId="13" xfId="0" applyBorder="1" applyAlignment="1">
      <alignment vertical="top" wrapText="1"/>
    </xf>
    <xf numFmtId="0" fontId="0" fillId="0" borderId="16" xfId="0" applyBorder="1" applyAlignment="1">
      <alignment vertical="top" wrapText="1"/>
    </xf>
    <xf numFmtId="0" fontId="2" fillId="0" borderId="15" xfId="0" applyFont="1" applyBorder="1" applyAlignment="1">
      <alignment horizontal="left" vertical="top"/>
    </xf>
    <xf numFmtId="0" fontId="2" fillId="0" borderId="16" xfId="0" applyFont="1" applyBorder="1" applyAlignment="1">
      <alignment horizontal="left" vertical="top"/>
    </xf>
    <xf numFmtId="0" fontId="64" fillId="0" borderId="12" xfId="0" applyFont="1" applyBorder="1" applyAlignment="1">
      <alignment horizontal="left" vertical="center" wrapText="1"/>
    </xf>
    <xf numFmtId="14" fontId="64" fillId="0" borderId="15" xfId="0" applyNumberFormat="1" applyFont="1" applyBorder="1" applyAlignment="1">
      <alignment horizontal="center" vertical="center" wrapText="1"/>
    </xf>
    <xf numFmtId="14" fontId="64" fillId="0" borderId="13" xfId="0" applyNumberFormat="1" applyFont="1" applyBorder="1" applyAlignment="1">
      <alignment horizontal="center" vertical="center" wrapText="1"/>
    </xf>
    <xf numFmtId="14" fontId="64" fillId="0" borderId="16" xfId="0" applyNumberFormat="1" applyFont="1" applyBorder="1" applyAlignment="1">
      <alignment horizontal="center" vertical="center" wrapText="1"/>
    </xf>
    <xf numFmtId="14" fontId="64" fillId="0" borderId="27" xfId="0" applyNumberFormat="1" applyFont="1" applyBorder="1" applyAlignment="1">
      <alignment horizontal="center" vertical="center" wrapText="1"/>
    </xf>
    <xf numFmtId="14" fontId="64" fillId="0" borderId="28" xfId="0" applyNumberFormat="1" applyFont="1" applyBorder="1" applyAlignment="1">
      <alignment horizontal="center" vertical="center" wrapText="1"/>
    </xf>
    <xf numFmtId="14" fontId="64" fillId="0" borderId="29" xfId="0" applyNumberFormat="1" applyFont="1" applyBorder="1" applyAlignment="1">
      <alignment horizontal="center" vertical="center" wrapText="1"/>
    </xf>
    <xf numFmtId="0" fontId="64" fillId="0" borderId="15" xfId="0" applyFont="1" applyBorder="1" applyAlignment="1">
      <alignment horizontal="center" vertical="center" wrapText="1"/>
    </xf>
    <xf numFmtId="0" fontId="64" fillId="0" borderId="13" xfId="0" applyFont="1" applyBorder="1" applyAlignment="1">
      <alignment horizontal="center" vertical="center" wrapText="1"/>
    </xf>
    <xf numFmtId="0" fontId="64" fillId="0" borderId="16" xfId="0" applyFont="1" applyBorder="1" applyAlignment="1">
      <alignment horizontal="center" vertical="center" wrapText="1"/>
    </xf>
    <xf numFmtId="14" fontId="64" fillId="41" borderId="15" xfId="0" applyNumberFormat="1" applyFont="1" applyFill="1" applyBorder="1" applyAlignment="1">
      <alignment horizontal="center" vertical="center" wrapText="1"/>
    </xf>
    <xf numFmtId="14" fontId="64" fillId="41" borderId="13" xfId="0" applyNumberFormat="1" applyFont="1" applyFill="1" applyBorder="1" applyAlignment="1">
      <alignment horizontal="center" vertical="center" wrapText="1"/>
    </xf>
    <xf numFmtId="14" fontId="64" fillId="41" borderId="16" xfId="0" applyNumberFormat="1" applyFont="1" applyFill="1" applyBorder="1" applyAlignment="1">
      <alignment horizontal="center" vertical="center" wrapText="1"/>
    </xf>
    <xf numFmtId="14" fontId="66" fillId="42" borderId="15" xfId="0" applyNumberFormat="1" applyFont="1" applyFill="1" applyBorder="1" applyAlignment="1">
      <alignment horizontal="center" vertical="center" wrapText="1"/>
    </xf>
    <xf numFmtId="14" fontId="66" fillId="42" borderId="13" xfId="0" applyNumberFormat="1" applyFont="1" applyFill="1" applyBorder="1" applyAlignment="1">
      <alignment horizontal="center" vertical="center" wrapText="1"/>
    </xf>
    <xf numFmtId="14" fontId="66" fillId="42" borderId="16" xfId="0" applyNumberFormat="1" applyFont="1" applyFill="1" applyBorder="1" applyAlignment="1">
      <alignment horizontal="center" vertical="center" wrapText="1"/>
    </xf>
    <xf numFmtId="14" fontId="64" fillId="15" borderId="15" xfId="0" applyNumberFormat="1" applyFont="1" applyFill="1" applyBorder="1" applyAlignment="1">
      <alignment horizontal="center" vertical="center" wrapText="1"/>
    </xf>
    <xf numFmtId="14" fontId="64" fillId="15" borderId="13" xfId="0" applyNumberFormat="1" applyFont="1" applyFill="1" applyBorder="1" applyAlignment="1">
      <alignment horizontal="center" vertical="center" wrapText="1"/>
    </xf>
    <xf numFmtId="14" fontId="64" fillId="15" borderId="16" xfId="0" applyNumberFormat="1" applyFont="1" applyFill="1" applyBorder="1" applyAlignment="1">
      <alignment horizontal="center" vertical="center" wrapText="1"/>
    </xf>
    <xf numFmtId="14" fontId="69" fillId="41" borderId="15" xfId="0" applyNumberFormat="1" applyFont="1" applyFill="1" applyBorder="1" applyAlignment="1">
      <alignment horizontal="center" vertical="center" wrapText="1"/>
    </xf>
    <xf numFmtId="14" fontId="69" fillId="41" borderId="13" xfId="0" applyNumberFormat="1" applyFont="1" applyFill="1" applyBorder="1" applyAlignment="1">
      <alignment horizontal="center" vertical="center" wrapText="1"/>
    </xf>
    <xf numFmtId="14" fontId="69" fillId="41" borderId="16" xfId="0" applyNumberFormat="1" applyFont="1" applyFill="1" applyBorder="1" applyAlignment="1">
      <alignment horizontal="center" vertical="center" wrapText="1"/>
    </xf>
    <xf numFmtId="0" fontId="64" fillId="0" borderId="15" xfId="4" applyNumberFormat="1" applyFont="1" applyBorder="1" applyAlignment="1">
      <alignment horizontal="center" vertical="center" wrapText="1"/>
    </xf>
    <xf numFmtId="0" fontId="64" fillId="0" borderId="13" xfId="4" applyNumberFormat="1" applyFont="1" applyBorder="1" applyAlignment="1">
      <alignment horizontal="center" vertical="center" wrapText="1"/>
    </xf>
    <xf numFmtId="0" fontId="64" fillId="0" borderId="16" xfId="4" applyNumberFormat="1" applyFont="1" applyBorder="1" applyAlignment="1">
      <alignment horizontal="center" vertical="center" wrapText="1"/>
    </xf>
    <xf numFmtId="0" fontId="64" fillId="0" borderId="26" xfId="20" applyFont="1" applyBorder="1" applyAlignment="1">
      <alignment horizontal="center" vertical="center" wrapText="1"/>
    </xf>
    <xf numFmtId="0" fontId="64" fillId="0" borderId="15" xfId="0" applyFont="1" applyBorder="1" applyAlignment="1">
      <alignment vertical="center" wrapText="1"/>
    </xf>
    <xf numFmtId="0" fontId="64" fillId="0" borderId="13" xfId="0" applyFont="1" applyBorder="1" applyAlignment="1">
      <alignment vertical="center" wrapText="1"/>
    </xf>
    <xf numFmtId="0" fontId="64" fillId="0" borderId="16" xfId="0" applyFont="1" applyBorder="1" applyAlignment="1">
      <alignment vertical="center" wrapText="1"/>
    </xf>
    <xf numFmtId="0" fontId="64" fillId="38" borderId="15" xfId="0" applyFont="1" applyFill="1" applyBorder="1" applyAlignment="1">
      <alignment horizontal="center" vertical="center" wrapText="1"/>
    </xf>
    <xf numFmtId="0" fontId="64" fillId="38" borderId="13" xfId="0" applyFont="1" applyFill="1" applyBorder="1" applyAlignment="1">
      <alignment horizontal="center" vertical="center" wrapText="1"/>
    </xf>
    <xf numFmtId="0" fontId="64" fillId="38" borderId="16" xfId="0" applyFont="1" applyFill="1" applyBorder="1" applyAlignment="1">
      <alignment horizontal="center" vertical="center" wrapText="1"/>
    </xf>
    <xf numFmtId="0" fontId="0" fillId="0" borderId="0" xfId="0" applyAlignment="1">
      <alignment horizontal="center"/>
    </xf>
    <xf numFmtId="0" fontId="75" fillId="0" borderId="16" xfId="0" applyFont="1" applyBorder="1" applyAlignment="1">
      <alignment vertical="top" wrapText="1"/>
    </xf>
    <xf numFmtId="14" fontId="75" fillId="0" borderId="21" xfId="0" applyNumberFormat="1" applyFont="1" applyBorder="1" applyAlignment="1">
      <alignment horizontal="left" vertical="top"/>
    </xf>
    <xf numFmtId="0" fontId="75" fillId="0" borderId="21" xfId="0" applyFont="1" applyBorder="1" applyAlignment="1">
      <alignment vertical="top" wrapText="1"/>
    </xf>
    <xf numFmtId="0" fontId="57" fillId="43" borderId="30" xfId="0" applyFont="1" applyFill="1" applyBorder="1" applyAlignment="1">
      <alignment vertical="top" wrapText="1"/>
    </xf>
    <xf numFmtId="0" fontId="75" fillId="0" borderId="32" xfId="0" applyFont="1" applyBorder="1" applyAlignment="1">
      <alignment vertical="top" wrapText="1"/>
    </xf>
    <xf numFmtId="0" fontId="74" fillId="0" borderId="12" xfId="0" applyFont="1" applyBorder="1" applyAlignment="1">
      <alignment vertical="top" wrapText="1"/>
    </xf>
    <xf numFmtId="0" fontId="75" fillId="0" borderId="12" xfId="0" applyFont="1" applyBorder="1" applyAlignment="1">
      <alignment vertical="top" wrapText="1"/>
    </xf>
  </cellXfs>
  <cellStyles count="22">
    <cellStyle name="?蟓%U?&amp;H?_x0008__x001e__x000a_?_x000f__x0001__x0001_ 2 2" xfId="18" xr:uid="{1FFBDCEA-257F-EF4A-84E8-5210FDD1B855}"/>
    <cellStyle name="?蟓%U?&amp;H?_x0008__x001e__x000d_?_x000f__x0001__x0001_ 2 2" xfId="17" xr:uid="{AC883BF5-2A6B-B349-A662-1AFAF07C5AC5}"/>
    <cellStyle name="Bad" xfId="14" builtinId="27"/>
    <cellStyle name="Comma" xfId="4" builtinId="3" customBuiltin="1"/>
    <cellStyle name="Comma 2" xfId="21" xr:uid="{BA4B3C8A-A730-704C-A6C0-5D00446F0E7D}"/>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Hyperlink 2" xfId="13" xr:uid="{9A45B574-A87A-8042-B507-4189970CAB8D}"/>
    <cellStyle name="Name" xfId="11" xr:uid="{B2D3C1EE-6B41-4801-AAFC-C2274E49E503}"/>
    <cellStyle name="Normal" xfId="0" builtinId="0"/>
    <cellStyle name="Normal 2" xfId="15" xr:uid="{502DFF6C-702E-9049-907D-68A9F4F730AE}"/>
    <cellStyle name="Normal 27" xfId="16" xr:uid="{6D9E7C41-E283-514F-932C-369F841D95D1}"/>
    <cellStyle name="Normal 3" xfId="20" xr:uid="{34C6AEB5-882E-574B-908A-1D865A680BC3}"/>
    <cellStyle name="Normal 4 7" xfId="19" xr:uid="{86D02350-3119-0244-9A05-C128C2D8FD04}"/>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62">
    <dxf>
      <fill>
        <patternFill>
          <bgColor rgb="FFFFC7CE"/>
        </patternFill>
      </fill>
    </dxf>
    <dxf>
      <font>
        <color rgb="FF9C5700"/>
      </font>
      <fill>
        <patternFill>
          <bgColor rgb="FFFFEB9C"/>
        </patternFill>
      </fill>
    </dxf>
    <dxf>
      <font>
        <b/>
        <i val="0"/>
        <color theme="6" tint="-0.499984740745262"/>
      </font>
      <fill>
        <patternFill>
          <bgColor rgb="FF92D050"/>
        </patternFill>
      </fill>
    </dxf>
    <dxf>
      <font>
        <b val="0"/>
        <i val="0"/>
        <color theme="1" tint="0.34998626667073579"/>
      </font>
      <fill>
        <patternFill>
          <bgColor theme="0" tint="-0.14996795556505021"/>
        </patternFill>
      </fill>
    </dxf>
    <dxf>
      <font>
        <color rgb="FF9C5700"/>
      </font>
      <fill>
        <patternFill>
          <bgColor rgb="FFFFEB9C"/>
        </patternFill>
      </fill>
    </dxf>
    <dxf>
      <font>
        <color rgb="FF006100"/>
      </font>
      <fill>
        <patternFill>
          <bgColor rgb="FFC6EFCE"/>
        </patternFill>
      </fill>
    </dxf>
    <dxf>
      <font>
        <b/>
        <i val="0"/>
        <color theme="6" tint="-0.499984740745262"/>
      </font>
      <fill>
        <patternFill>
          <bgColor rgb="FF92D050"/>
        </patternFill>
      </fill>
    </dxf>
    <dxf>
      <font>
        <b val="0"/>
        <i val="0"/>
        <color theme="1" tint="0.34998626667073579"/>
      </font>
      <fill>
        <patternFill>
          <bgColor theme="0" tint="-0.14996795556505021"/>
        </patternFill>
      </fill>
    </dxf>
    <dxf>
      <font>
        <color rgb="FF9C5700"/>
      </font>
      <fill>
        <patternFill>
          <bgColor rgb="FFFFEB9C"/>
        </patternFill>
      </fill>
    </dxf>
    <dxf>
      <font>
        <color rgb="FF006100"/>
      </font>
      <fill>
        <patternFill>
          <bgColor rgb="FFC6EFCE"/>
        </patternFill>
      </fill>
    </dxf>
    <dxf>
      <font>
        <b/>
        <i val="0"/>
        <color theme="6" tint="-0.499984740745262"/>
      </font>
      <fill>
        <patternFill>
          <bgColor rgb="FF92D050"/>
        </patternFill>
      </fill>
    </dxf>
    <dxf>
      <font>
        <b val="0"/>
        <i val="0"/>
        <color theme="1" tint="0.34998626667073579"/>
      </font>
      <fill>
        <patternFill>
          <bgColor theme="0" tint="-0.14996795556505021"/>
        </patternFill>
      </fill>
    </dxf>
    <dxf>
      <font>
        <color rgb="FF9C5700"/>
      </font>
      <fill>
        <patternFill>
          <bgColor rgb="FFFFEB9C"/>
        </patternFill>
      </fill>
    </dxf>
    <dxf>
      <font>
        <color rgb="FF006100"/>
      </font>
      <fill>
        <patternFill>
          <bgColor rgb="FFC6EFCE"/>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b/>
        <i val="0"/>
        <color theme="6" tint="-0.499984740745262"/>
      </font>
      <fill>
        <patternFill>
          <bgColor rgb="FF92D050"/>
        </patternFill>
      </fill>
    </dxf>
    <dxf>
      <font>
        <b val="0"/>
        <i val="0"/>
        <color theme="1" tint="0.34998626667073579"/>
      </font>
      <fill>
        <patternFill>
          <bgColor theme="0" tint="-0.14996795556505021"/>
        </patternFill>
      </fill>
    </dxf>
    <dxf>
      <font>
        <color rgb="FF9C5700"/>
      </font>
      <fill>
        <patternFill>
          <bgColor rgb="FFFFEB9C"/>
        </patternFill>
      </fill>
    </dxf>
    <dxf>
      <font>
        <color rgb="FF006100"/>
      </font>
      <fill>
        <patternFill>
          <bgColor rgb="FFC6EFCE"/>
        </patternFill>
      </fill>
    </dxf>
    <dxf>
      <font>
        <b/>
        <i val="0"/>
        <color theme="6" tint="-0.499984740745262"/>
      </font>
      <fill>
        <patternFill>
          <bgColor rgb="FF92D050"/>
        </patternFill>
      </fill>
    </dxf>
    <dxf>
      <font>
        <b val="0"/>
        <i val="0"/>
        <color theme="1" tint="0.34998626667073579"/>
      </font>
      <fill>
        <patternFill>
          <bgColor theme="0" tint="-0.14996795556505021"/>
        </patternFill>
      </fill>
    </dxf>
    <dxf>
      <font>
        <color rgb="FF9C5700"/>
      </font>
      <fill>
        <patternFill>
          <bgColor rgb="FFFFEB9C"/>
        </patternFill>
      </fill>
    </dxf>
    <dxf>
      <font>
        <color rgb="FF006100"/>
      </font>
      <fill>
        <patternFill>
          <bgColor rgb="FFC6EFCE"/>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rgb="FFFFC7CE"/>
        </patternFill>
      </fill>
    </dxf>
    <dxf>
      <font>
        <color rgb="FF9C5700"/>
      </font>
      <fill>
        <patternFill>
          <bgColor rgb="FFFFEB9C"/>
        </patternFill>
      </fill>
    </dxf>
    <dxf>
      <font>
        <b/>
        <i val="0"/>
        <color theme="6" tint="-0.499984740745262"/>
      </font>
      <fill>
        <patternFill>
          <bgColor rgb="FF92D050"/>
        </patternFill>
      </fill>
    </dxf>
    <dxf>
      <font>
        <b val="0"/>
        <i val="0"/>
        <color theme="1" tint="0.34998626667073579"/>
      </font>
      <fill>
        <patternFill>
          <bgColor theme="0" tint="-0.14996795556505021"/>
        </patternFill>
      </fill>
    </dxf>
    <dxf>
      <font>
        <color rgb="FF9C5700"/>
      </font>
      <fill>
        <patternFill>
          <bgColor rgb="FFFFEB9C"/>
        </patternFill>
      </fill>
    </dxf>
    <dxf>
      <font>
        <color rgb="FF006100"/>
      </font>
      <fill>
        <patternFill>
          <bgColor rgb="FFC6EFCE"/>
        </patternFill>
      </fill>
    </dxf>
    <dxf>
      <font>
        <b/>
        <i val="0"/>
        <color theme="6" tint="-0.499984740745262"/>
      </font>
      <fill>
        <patternFill>
          <bgColor rgb="FF92D050"/>
        </patternFill>
      </fill>
    </dxf>
    <dxf>
      <font>
        <b val="0"/>
        <i val="0"/>
        <color theme="1" tint="0.34998626667073579"/>
      </font>
      <fill>
        <patternFill>
          <bgColor theme="0" tint="-0.14996795556505021"/>
        </patternFill>
      </fill>
    </dxf>
    <dxf>
      <font>
        <color rgb="FF9C5700"/>
      </font>
      <fill>
        <patternFill>
          <bgColor rgb="FFFFEB9C"/>
        </patternFill>
      </fill>
    </dxf>
    <dxf>
      <font>
        <color rgb="FF006100"/>
      </font>
      <fill>
        <patternFill>
          <bgColor rgb="FFC6EFCE"/>
        </patternFill>
      </fill>
    </dxf>
    <dxf>
      <font>
        <b/>
        <i val="0"/>
        <color theme="6" tint="-0.499984740745262"/>
      </font>
      <fill>
        <patternFill>
          <bgColor rgb="FF92D050"/>
        </patternFill>
      </fill>
    </dxf>
    <dxf>
      <font>
        <b val="0"/>
        <i val="0"/>
        <color theme="1" tint="0.34998626667073579"/>
      </font>
      <fill>
        <patternFill>
          <bgColor theme="0" tint="-0.14996795556505021"/>
        </patternFill>
      </fill>
    </dxf>
    <dxf>
      <font>
        <color rgb="FF9C5700"/>
      </font>
      <fill>
        <patternFill>
          <bgColor rgb="FFFFEB9C"/>
        </patternFill>
      </fill>
    </dxf>
    <dxf>
      <font>
        <color rgb="FF006100"/>
      </font>
      <fill>
        <patternFill>
          <bgColor rgb="FFC6EFCE"/>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ill>
        <patternFill>
          <bgColor theme="6"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ill>
        <patternFill>
          <bgColor theme="6" tint="0.59996337778862885"/>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rgb="FF9C0006"/>
      </font>
    </dxf>
    <dxf>
      <fill>
        <patternFill>
          <bgColor theme="6" tint="0.59996337778862885"/>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14996795556505021"/>
        </patternFill>
      </fill>
    </dxf>
    <dxf>
      <fill>
        <patternFill>
          <bgColor theme="6" tint="0.7999816888943144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14996795556505021"/>
        </patternFill>
      </fill>
    </dxf>
    <dxf>
      <fill>
        <patternFill>
          <bgColor theme="6" tint="0.79998168889431442"/>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5700"/>
      </font>
      <fill>
        <patternFill>
          <bgColor rgb="FFFFEB9C"/>
        </patternFill>
      </fill>
    </dxf>
    <dxf>
      <font>
        <color theme="1" tint="0.499984740745262"/>
      </font>
      <fill>
        <patternFill>
          <bgColor theme="0" tint="-0.14996795556505021"/>
        </patternFill>
      </fill>
    </dxf>
    <dxf>
      <fill>
        <patternFill>
          <bgColor theme="6" tint="0.79998168889431442"/>
        </patternFill>
      </fill>
    </dxf>
    <dxf>
      <font>
        <b/>
        <i val="0"/>
        <color theme="6" tint="-0.499984740745262"/>
      </font>
      <fill>
        <patternFill>
          <bgColor rgb="FF92D050"/>
        </patternFill>
      </fill>
    </dxf>
    <dxf>
      <font>
        <b val="0"/>
        <i val="0"/>
        <color theme="1" tint="0.34998626667073579"/>
      </font>
      <fill>
        <patternFill>
          <bgColor theme="0" tint="-0.14996795556505021"/>
        </patternFill>
      </fill>
    </dxf>
    <dxf>
      <font>
        <color rgb="FF9C5700"/>
      </font>
      <fill>
        <patternFill>
          <bgColor rgb="FFFFEB9C"/>
        </patternFill>
      </fill>
    </dxf>
    <dxf>
      <font>
        <color rgb="FF006100"/>
      </font>
      <fill>
        <patternFill>
          <bgColor rgb="FFC6EFCE"/>
        </patternFill>
      </fill>
    </dxf>
    <dxf>
      <font>
        <b val="0"/>
        <i val="0"/>
        <color theme="1" tint="0.34998626667073579"/>
      </font>
      <fill>
        <patternFill>
          <bgColor theme="0" tint="-0.34998626667073579"/>
        </patternFill>
      </fill>
    </dxf>
    <dxf>
      <font>
        <b/>
        <i val="0"/>
        <color theme="6" tint="-0.499984740745262"/>
      </font>
      <fill>
        <patternFill>
          <bgColor rgb="FF92D050"/>
        </patternFill>
      </fill>
    </dxf>
    <dxf>
      <font>
        <b val="0"/>
        <i val="0"/>
        <color theme="1" tint="0.34998626667073579"/>
      </font>
      <fill>
        <patternFill>
          <bgColor theme="0" tint="-0.14996795556505021"/>
        </patternFill>
      </fill>
    </dxf>
    <dxf>
      <font>
        <color rgb="FF9C5700"/>
      </font>
      <fill>
        <patternFill>
          <bgColor rgb="FFFFEB9C"/>
        </patternFill>
      </fill>
    </dxf>
    <dxf>
      <font>
        <color rgb="FF006100"/>
      </font>
      <fill>
        <patternFill>
          <bgColor rgb="FFC6EFCE"/>
        </patternFill>
      </fill>
    </dxf>
    <dxf>
      <font>
        <b val="0"/>
        <i val="0"/>
        <color theme="1" tint="0.34998626667073579"/>
      </font>
      <fill>
        <patternFill>
          <bgColor theme="0" tint="-0.34998626667073579"/>
        </patternFill>
      </fill>
    </dxf>
    <dxf>
      <font>
        <b/>
        <i val="0"/>
        <color theme="6" tint="-0.499984740745262"/>
      </font>
      <fill>
        <patternFill>
          <bgColor rgb="FF92D050"/>
        </patternFill>
      </fill>
    </dxf>
    <dxf>
      <font>
        <b val="0"/>
        <i val="0"/>
        <color theme="1" tint="0.34998626667073579"/>
      </font>
      <fill>
        <patternFill>
          <bgColor theme="0" tint="-0.14996795556505021"/>
        </patternFill>
      </fill>
    </dxf>
    <dxf>
      <font>
        <color rgb="FF9C5700"/>
      </font>
      <fill>
        <patternFill>
          <bgColor rgb="FFFFEB9C"/>
        </patternFill>
      </fill>
    </dxf>
    <dxf>
      <font>
        <color rgb="FF006100"/>
      </font>
      <fill>
        <patternFill>
          <bgColor rgb="FFC6EFCE"/>
        </patternFill>
      </fill>
    </dxf>
    <dxf>
      <font>
        <b val="0"/>
        <i val="0"/>
        <color theme="1" tint="0.34998626667073579"/>
      </font>
      <fill>
        <patternFill>
          <bgColor theme="0" tint="-0.34998626667073579"/>
        </patternFill>
      </fill>
    </dxf>
    <dxf>
      <font>
        <b/>
        <i val="0"/>
        <color theme="6" tint="-0.499984740745262"/>
      </font>
      <fill>
        <patternFill>
          <bgColor rgb="FF92D050"/>
        </patternFill>
      </fill>
    </dxf>
    <dxf>
      <font>
        <b val="0"/>
        <i val="0"/>
        <color theme="1" tint="0.34998626667073579"/>
      </font>
      <fill>
        <patternFill>
          <bgColor theme="0" tint="-0.14996795556505021"/>
        </patternFill>
      </fill>
    </dxf>
    <dxf>
      <font>
        <color rgb="FF9C5700"/>
      </font>
      <fill>
        <patternFill>
          <bgColor rgb="FFFFEB9C"/>
        </patternFill>
      </fill>
    </dxf>
    <dxf>
      <font>
        <color rgb="FF006100"/>
      </font>
      <fill>
        <patternFill>
          <bgColor rgb="FFC6EFCE"/>
        </patternFill>
      </fill>
    </dxf>
    <dxf>
      <font>
        <b val="0"/>
        <i val="0"/>
        <color theme="1" tint="0.34998626667073579"/>
      </font>
      <fill>
        <patternFill>
          <bgColor theme="0" tint="-0.34998626667073579"/>
        </patternFill>
      </fill>
    </dxf>
    <dxf>
      <fill>
        <patternFill>
          <bgColor rgb="FFFFC7CE"/>
        </patternFill>
      </fill>
    </dxf>
    <dxf>
      <font>
        <color rgb="FF9C5700"/>
      </font>
      <fill>
        <patternFill>
          <bgColor rgb="FFFFEB9C"/>
        </patternFill>
      </fill>
    </dxf>
    <dxf>
      <font>
        <b/>
        <i val="0"/>
        <color theme="6" tint="-0.499984740745262"/>
      </font>
      <fill>
        <patternFill>
          <bgColor rgb="FF92D050"/>
        </patternFill>
      </fill>
    </dxf>
    <dxf>
      <font>
        <b val="0"/>
        <i val="0"/>
        <color theme="1" tint="0.34998626667073579"/>
      </font>
      <fill>
        <patternFill>
          <bgColor theme="0" tint="-0.14996795556505021"/>
        </patternFill>
      </fill>
    </dxf>
    <dxf>
      <font>
        <color rgb="FF9C5700"/>
      </font>
      <fill>
        <patternFill>
          <bgColor rgb="FFFFEB9C"/>
        </patternFill>
      </fill>
    </dxf>
    <dxf>
      <font>
        <color rgb="FF006100"/>
      </font>
      <fill>
        <patternFill>
          <bgColor rgb="FFC6EFCE"/>
        </patternFill>
      </fill>
    </dxf>
    <dxf>
      <font>
        <b val="0"/>
        <i val="0"/>
        <color theme="1" tint="0.34998626667073579"/>
      </font>
      <fill>
        <patternFill>
          <bgColor theme="0" tint="-0.499984740745262"/>
        </patternFill>
      </fill>
    </dxf>
    <dxf>
      <font>
        <b/>
        <i val="0"/>
        <color theme="6" tint="-0.499984740745262"/>
      </font>
      <fill>
        <patternFill>
          <bgColor rgb="FF92D050"/>
        </patternFill>
      </fill>
    </dxf>
    <dxf>
      <font>
        <b val="0"/>
        <i val="0"/>
        <color theme="1" tint="0.34998626667073579"/>
      </font>
      <fill>
        <patternFill>
          <bgColor theme="0" tint="-0.14996795556505021"/>
        </patternFill>
      </fill>
    </dxf>
    <dxf>
      <font>
        <color rgb="FF9C5700"/>
      </font>
      <fill>
        <patternFill>
          <bgColor rgb="FFFFEB9C"/>
        </patternFill>
      </fill>
    </dxf>
    <dxf>
      <font>
        <color rgb="FF006100"/>
      </font>
      <fill>
        <patternFill>
          <bgColor rgb="FFC6EFCE"/>
        </patternFill>
      </fill>
    </dxf>
    <dxf>
      <font>
        <b/>
        <i val="0"/>
        <color theme="6" tint="-0.499984740745262"/>
      </font>
      <fill>
        <patternFill>
          <bgColor rgb="FF92D050"/>
        </patternFill>
      </fill>
    </dxf>
    <dxf>
      <font>
        <b val="0"/>
        <i val="0"/>
        <color theme="1" tint="0.34998626667073579"/>
      </font>
      <fill>
        <patternFill>
          <bgColor theme="0" tint="-0.14996795556505021"/>
        </patternFill>
      </fill>
    </dxf>
    <dxf>
      <font>
        <color rgb="FF9C5700"/>
      </font>
      <fill>
        <patternFill>
          <bgColor rgb="FFFFEB9C"/>
        </patternFill>
      </fill>
    </dxf>
    <dxf>
      <font>
        <color rgb="FF006100"/>
      </font>
      <fill>
        <patternFill>
          <bgColor rgb="FFC6EFCE"/>
        </patternFill>
      </fill>
    </dxf>
    <dxf>
      <font>
        <b val="0"/>
        <i val="0"/>
        <color theme="1" tint="0.34998626667073579"/>
      </font>
      <fill>
        <patternFill>
          <bgColor theme="0" tint="-0.34998626667073579"/>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ill>
        <patternFill>
          <bgColor rgb="FFFFC7CE"/>
        </patternFill>
      </fill>
    </dxf>
    <dxf>
      <font>
        <color rgb="FF9C5700"/>
      </font>
      <fill>
        <patternFill>
          <bgColor rgb="FFFFEB9C"/>
        </patternFill>
      </fill>
    </dxf>
    <dxf>
      <font>
        <b/>
        <i val="0"/>
        <color theme="6" tint="-0.499984740745262"/>
      </font>
      <fill>
        <patternFill>
          <bgColor rgb="FF92D050"/>
        </patternFill>
      </fill>
    </dxf>
    <dxf>
      <font>
        <b val="0"/>
        <i val="0"/>
        <color theme="1" tint="0.34998626667073579"/>
      </font>
      <fill>
        <patternFill>
          <bgColor theme="0" tint="-0.14996795556505021"/>
        </patternFill>
      </fill>
    </dxf>
    <dxf>
      <font>
        <color rgb="FF9C5700"/>
      </font>
      <fill>
        <patternFill>
          <bgColor rgb="FFFFEB9C"/>
        </patternFill>
      </fill>
    </dxf>
    <dxf>
      <font>
        <color rgb="FF006100"/>
      </font>
      <fill>
        <patternFill>
          <bgColor rgb="FFC6EFCE"/>
        </patternFill>
      </fill>
    </dxf>
    <dxf>
      <font>
        <b/>
        <i val="0"/>
        <color theme="6" tint="-0.499984740745262"/>
      </font>
      <fill>
        <patternFill>
          <bgColor rgb="FF92D050"/>
        </patternFill>
      </fill>
    </dxf>
    <dxf>
      <font>
        <b val="0"/>
        <i val="0"/>
        <color theme="1" tint="0.34998626667073579"/>
      </font>
      <fill>
        <patternFill>
          <bgColor theme="0" tint="-0.14996795556505021"/>
        </patternFill>
      </fill>
    </dxf>
    <dxf>
      <font>
        <color rgb="FF9C5700"/>
      </font>
      <fill>
        <patternFill>
          <bgColor rgb="FFFFEB9C"/>
        </patternFill>
      </fill>
    </dxf>
    <dxf>
      <font>
        <color rgb="FF006100"/>
      </font>
      <fill>
        <patternFill>
          <bgColor rgb="FFC6EFCE"/>
        </patternFill>
      </fill>
    </dxf>
    <dxf>
      <font>
        <b/>
        <i val="0"/>
        <color theme="6" tint="-0.499984740745262"/>
      </font>
      <fill>
        <patternFill>
          <bgColor rgb="FF92D050"/>
        </patternFill>
      </fill>
    </dxf>
    <dxf>
      <font>
        <b val="0"/>
        <i val="0"/>
        <color theme="1" tint="0.34998626667073579"/>
      </font>
      <fill>
        <patternFill>
          <bgColor theme="0" tint="-0.14996795556505021"/>
        </patternFill>
      </fill>
    </dxf>
    <dxf>
      <font>
        <color rgb="FF9C5700"/>
      </font>
      <fill>
        <patternFill>
          <bgColor rgb="FFFFEB9C"/>
        </patternFill>
      </fill>
    </dxf>
    <dxf>
      <font>
        <color rgb="FF006100"/>
      </font>
      <fill>
        <patternFill>
          <bgColor rgb="FFC6EFCE"/>
        </patternFill>
      </fill>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61"/>
      <tableStyleElement type="headerRow" dxfId="160"/>
      <tableStyleElement type="totalRow" dxfId="159"/>
      <tableStyleElement type="firstColumn" dxfId="158"/>
      <tableStyleElement type="lastColumn" dxfId="157"/>
      <tableStyleElement type="firstRowStripe" dxfId="156"/>
      <tableStyleElement type="secondRowStripe" dxfId="155"/>
      <tableStyleElement type="firstColumnStripe" dxfId="154"/>
      <tableStyleElement type="secondColumnStripe" dxfId="15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427FC2"/>
      <color rgb="FF215881"/>
      <color rgb="FF42648A"/>
      <color rgb="FF969696"/>
      <color rgb="FFC0C0C0"/>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101600</xdr:colOff>
      <xdr:row>27</xdr:row>
      <xdr:rowOff>88900</xdr:rowOff>
    </xdr:from>
    <xdr:to>
      <xdr:col>3</xdr:col>
      <xdr:colOff>975360</xdr:colOff>
      <xdr:row>53</xdr:row>
      <xdr:rowOff>38100</xdr:rowOff>
    </xdr:to>
    <xdr:pic>
      <xdr:nvPicPr>
        <xdr:cNvPr id="2" name="Picture 1">
          <a:extLst>
            <a:ext uri="{FF2B5EF4-FFF2-40B4-BE49-F238E27FC236}">
              <a16:creationId xmlns:a16="http://schemas.microsoft.com/office/drawing/2014/main" id="{4BB4AB70-1C42-BF5A-79E0-89F0532A8F3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27100" y="5422900"/>
          <a:ext cx="11097260" cy="492760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M3" dT="2022-01-26T02:07:27.56" personId="{00000000-0000-0000-0000-000000000000}" id="{4C7A8897-8B3C-2047-89D9-BE6671AC619A}">
    <text xml:space="preserve">As of 26 jan, OCBC still preparing the environment. Tentative: 3rd Feb
</text>
  </threadedComment>
  <threadedComment ref="M3" dT="2022-02-04T05:16:45.78" personId="{00000000-0000-0000-0000-000000000000}" id="{8674C6CE-137B-9D4A-8F06-B67DDD7F4801}" parentId="{4C7A8897-8B3C-2047-89D9-BE6671AC619A}">
    <text>As of 4th Feb, the tentative start date is 8th Feb</text>
  </threadedComment>
  <threadedComment ref="M3" dT="2022-02-10T01:18:39.69" personId="{00000000-0000-0000-0000-000000000000}" id="{9A4B20F6-5616-474E-8DEB-6215292E8F4A}" parentId="{4C7A8897-8B3C-2047-89D9-BE6671AC619A}">
    <text xml:space="preserve">As of 9th Feb, OCBC environment is ready for us but we need the dropbox access. This will determine the tentative start date.
</text>
  </threadedComment>
  <threadedComment ref="I6" dT="2022-01-19T03:40:45.22" personId="{00000000-0000-0000-0000-000000000000}" id="{D9263D72-BA8B-1846-8838-4933F026AD15}">
    <text xml:space="preserve">the cumulative (total) man-day required to complete this task from the start of the project </text>
  </threadedComment>
  <threadedComment ref="M6" dT="2022-01-13T02:26:13.13" personId="{00000000-0000-0000-0000-000000000000}" id="{C0A81ADE-4260-9A46-888A-1EE055712E15}">
    <text xml:space="preserve">Need to confirm the Effort day, and the Start + End date for the first stream of work
</text>
  </threadedComment>
  <threadedComment ref="M64" dT="2022-01-13T05:59:13.58" personId="{00000000-0000-0000-0000-000000000000}" id="{76DDC4A9-51BF-AB45-8E79-26B047F0515A}">
    <text xml:space="preserve">Critical Path: Task 5 (CP4D Install) Task 8 &gt; Task 12 and Task 14
</text>
  </threadedComment>
</ThreadedComments>
</file>

<file path=xl/threadedComments/threadedComment2.xml><?xml version="1.0" encoding="utf-8"?>
<ThreadedComments xmlns="http://schemas.microsoft.com/office/spreadsheetml/2018/threadedcomments" xmlns:x="http://schemas.openxmlformats.org/spreadsheetml/2006/main">
  <threadedComment ref="M3" dT="2022-01-26T02:07:27.56" personId="{00000000-0000-0000-0000-000000000000}" id="{D13D4388-2B7E-214B-8FE7-22C23DC4F5C7}">
    <text xml:space="preserve">As of 26 jan, OCBC still preparing the environment. Tentative: 3rd Feb
</text>
  </threadedComment>
  <threadedComment ref="M3" dT="2022-02-04T05:16:45.78" personId="{00000000-0000-0000-0000-000000000000}" id="{84CD1477-AECE-D941-A763-7BDB647E198C}" parentId="{D13D4388-2B7E-214B-8FE7-22C23DC4F5C7}">
    <text>As of 4th Feb, the tentative start date is 8th Feb</text>
  </threadedComment>
  <threadedComment ref="M3" dT="2022-02-10T01:18:39.69" personId="{00000000-0000-0000-0000-000000000000}" id="{06F80625-0DB6-9F49-8647-609C351176D6}" parentId="{D13D4388-2B7E-214B-8FE7-22C23DC4F5C7}">
    <text xml:space="preserve">As of 9th Feb, OCBC environment is ready for us but we need the dropbox access. This will determine the tentative start date.
</text>
  </threadedComment>
  <threadedComment ref="M6" dT="2022-01-13T02:26:13.13" personId="{00000000-0000-0000-0000-000000000000}" id="{CA4342CF-F00E-CE43-9E9B-B2DC18E75D64}">
    <text xml:space="preserve">Need to confirm the Effort day, and the Start + End date for the first stream of work
</text>
  </threadedComment>
  <threadedComment ref="C27" dT="2022-02-18T03:20:36.38" personId="{00000000-0000-0000-0000-000000000000}" id="{2DB00001-92BB-384A-9221-285F48F51B51}">
    <text xml:space="preserve">(double check with Son) </text>
  </threadedComment>
</ThreadedComments>
</file>

<file path=xl/threadedComments/threadedComment3.xml><?xml version="1.0" encoding="utf-8"?>
<ThreadedComments xmlns="http://schemas.microsoft.com/office/spreadsheetml/2018/threadedcomments" xmlns:x="http://schemas.openxmlformats.org/spreadsheetml/2006/main">
  <threadedComment ref="L3" dT="2022-01-26T02:07:27.56" personId="{00000000-0000-0000-0000-000000000000}" id="{8C367A06-99F2-274F-BA00-45B9BEF29E77}">
    <text xml:space="preserve">As of 26 jan, OCBC still preparing the environment. Tentative: 3rd Feb
</text>
  </threadedComment>
  <threadedComment ref="L3" dT="2022-02-04T05:16:45.78" personId="{00000000-0000-0000-0000-000000000000}" id="{1C3C5174-92EF-314B-815D-E59D8EAF0935}" parentId="{8C367A06-99F2-274F-BA00-45B9BEF29E77}">
    <text>As of 4th Feb, the tentative start date is 8th Feb</text>
  </threadedComment>
  <threadedComment ref="L3" dT="2022-02-10T01:18:39.69" personId="{00000000-0000-0000-0000-000000000000}" id="{C2E696CD-64AE-7E4B-870D-413057C0BA0F}" parentId="{8C367A06-99F2-274F-BA00-45B9BEF29E77}">
    <text xml:space="preserve">As of 9th Feb, OCBC environment is ready for us but we need the dropbox access. This will determine the tentative start date.
</text>
  </threadedComment>
  <threadedComment ref="G6" dT="2022-01-19T03:40:45.22" personId="{00000000-0000-0000-0000-000000000000}" id="{31698067-6D84-9C4E-A3C8-C3CB6582FE34}">
    <text xml:space="preserve">the cumulative (total) man-day required to complete this task from the start of the project </text>
  </threadedComment>
  <threadedComment ref="L6" dT="2022-01-13T02:26:13.13" personId="{00000000-0000-0000-0000-000000000000}" id="{77102895-0260-844D-848E-94384E0B95AB}">
    <text xml:space="preserve">Need to confirm the Effort day, and the Start + End date for the first stream of work
</text>
  </threadedComment>
</ThreadedComments>
</file>

<file path=xl/threadedComments/threadedComment4.xml><?xml version="1.0" encoding="utf-8"?>
<ThreadedComments xmlns="http://schemas.microsoft.com/office/spreadsheetml/2018/threadedcomments" xmlns:x="http://schemas.openxmlformats.org/spreadsheetml/2006/main">
  <threadedComment ref="L3" dT="2022-01-26T02:07:27.56" personId="{00000000-0000-0000-0000-000000000000}" id="{77B69B22-D151-5549-A47D-BCCF1689A4FF}">
    <text xml:space="preserve">As of 26 jan, OCBC still preparing the environment. Tentative: 3rd Feb
</text>
  </threadedComment>
  <threadedComment ref="L3" dT="2022-02-04T05:16:45.78" personId="{00000000-0000-0000-0000-000000000000}" id="{E42C1920-DB72-C748-8EE9-EFA9C0050E41}" parentId="{77B69B22-D151-5549-A47D-BCCF1689A4FF}">
    <text>As of 4th Feb, the tentative start date is 8th Feb</text>
  </threadedComment>
  <threadedComment ref="L3" dT="2022-02-10T01:18:39.69" personId="{00000000-0000-0000-0000-000000000000}" id="{EAEF7D6C-8191-D945-AA0C-A0E48ED510A5}" parentId="{77B69B22-D151-5549-A47D-BCCF1689A4FF}">
    <text xml:space="preserve">As of 9th Feb, OCBC environment is ready for us but we need the dropbox access. This will determine the tentative start date.
</text>
  </threadedComment>
  <threadedComment ref="G6" dT="2022-01-19T03:40:45.22" personId="{00000000-0000-0000-0000-000000000000}" id="{B3D859D3-34F2-F34E-8D2E-9B43724B4152}">
    <text xml:space="preserve">the cumulative (total) man-day required to complete this task from the start of the project </text>
  </threadedComment>
  <threadedComment ref="L6" dT="2022-01-13T02:26:13.13" personId="{00000000-0000-0000-0000-000000000000}" id="{80C45554-2A84-894E-9923-6190F936759A}">
    <text xml:space="preserve">Need to confirm the Effort day, and the Start + End date for the first stream of work
</text>
  </threadedComment>
  <threadedComment ref="C17" dT="2022-02-18T03:20:36.38" personId="{00000000-0000-0000-0000-000000000000}" id="{E18299F2-E568-B14C-9600-54F5FDBF2B77}">
    <text xml:space="preserve">(double check with Son) </text>
  </threadedComment>
  <threadedComment ref="L39" dT="2022-01-13T05:59:13.58" personId="{00000000-0000-0000-0000-000000000000}" id="{4ACC2B2E-6F32-C942-85FC-21857B2F791C}">
    <text xml:space="preserve">Critical Path: Task 5 (CP4D Install) Task 8 &gt; Task 12 and Task 14
</text>
  </threadedComment>
</ThreadedComments>
</file>

<file path=xl/threadedComments/threadedComment5.xml><?xml version="1.0" encoding="utf-8"?>
<ThreadedComments xmlns="http://schemas.microsoft.com/office/spreadsheetml/2018/threadedcomments" xmlns:x="http://schemas.openxmlformats.org/spreadsheetml/2006/main">
  <threadedComment ref="M3" dT="2022-01-26T02:07:27.56" personId="{00000000-0000-0000-0000-000000000000}" id="{10B66020-7DD4-844E-8A33-9BB6FA406E46}">
    <text xml:space="preserve">As of 26 jan, OCBC still preparing the environment. Tentative: 3rd Feb
</text>
  </threadedComment>
  <threadedComment ref="M3" dT="2022-02-04T05:16:45.78" personId="{00000000-0000-0000-0000-000000000000}" id="{C6FCEE2F-00AA-214F-BF7A-E9D31C2E38A2}" parentId="{10B66020-7DD4-844E-8A33-9BB6FA406E46}">
    <text>As of 4th Feb, the tentative start date is 8th Feb</text>
  </threadedComment>
  <threadedComment ref="M3" dT="2022-02-10T01:18:39.69" personId="{00000000-0000-0000-0000-000000000000}" id="{20250AD8-AF96-7040-8CBD-44AFE63B6056}" parentId="{10B66020-7DD4-844E-8A33-9BB6FA406E46}">
    <text xml:space="preserve">As of 9th Feb, OCBC environment is ready for us but we need the dropbox access. This will determine the tentative start date.
</text>
  </threadedComment>
  <threadedComment ref="H6" dT="2022-01-19T03:40:45.22" personId="{00000000-0000-0000-0000-000000000000}" id="{44FBD0C5-37A5-C54C-8DA0-5F80F84C6C31}">
    <text xml:space="preserve">the cumulative (total) man-day required to complete this task from the start of the project </text>
  </threadedComment>
  <threadedComment ref="M6" dT="2022-01-13T02:26:13.13" personId="{00000000-0000-0000-0000-000000000000}" id="{2F8CBFB4-CC8A-504D-8E91-DFB6339098F3}">
    <text xml:space="preserve">Need to confirm the Effort day, and the Start + End date for the first stream of work
</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1" Type="http://schemas.openxmlformats.org/officeDocument/2006/relationships/hyperlink" Target="https://www.ibm.com/docs/en/cloud-paks/cp-data/4.6.x?topic=catalogs-apache-hive-connection" TargetMode="External"/></Relationships>
</file>

<file path=xl/worksheets/_rels/sheet1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 Id="rId4" Type="http://schemas.microsoft.com/office/2017/10/relationships/threadedComment" Target="../threadedComments/threadedComment3.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 Id="rId4" Type="http://schemas.microsoft.com/office/2017/10/relationships/threadedComment" Target="../threadedComments/threadedComment4.xml"/></Relationships>
</file>

<file path=xl/worksheets/_rels/sheet21.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 Id="rId4" Type="http://schemas.microsoft.com/office/2017/10/relationships/threadedComment" Target="../threadedComments/threadedComment5.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 Id="rId4" Type="http://schemas.microsoft.com/office/2017/10/relationships/threadedComment" Target="../threadedComments/threadedComment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128135-6526-E543-9CE3-36B8329BBF61}">
  <sheetPr>
    <tabColor theme="8" tint="0.59999389629810485"/>
    <pageSetUpPr fitToPage="1"/>
  </sheetPr>
  <dimension ref="A1:CA84"/>
  <sheetViews>
    <sheetView showGridLines="0" showRuler="0" zoomScaleNormal="120" zoomScalePageLayoutView="70" workbookViewId="0">
      <pane ySplit="6" topLeftCell="A14" activePane="bottomLeft" state="frozen"/>
      <selection activeCell="B28" sqref="B28"/>
      <selection pane="bottomLeft" activeCell="N19" sqref="N19"/>
    </sheetView>
  </sheetViews>
  <sheetFormatPr baseColWidth="10" defaultColWidth="8.83203125" defaultRowHeight="30" customHeight="1" x14ac:dyDescent="0.2"/>
  <cols>
    <col min="1" max="1" width="2" style="46" customWidth="1"/>
    <col min="2" max="2" width="8" style="117" customWidth="1"/>
    <col min="3" max="3" width="48.5" customWidth="1"/>
    <col min="4" max="4" width="12.83203125" style="72" customWidth="1"/>
    <col min="5" max="5" width="14.1640625" bestFit="1" customWidth="1"/>
    <col min="6" max="6" width="25.33203125" bestFit="1" customWidth="1"/>
    <col min="7" max="7" width="10" bestFit="1" customWidth="1"/>
    <col min="8" max="8" width="7" customWidth="1"/>
    <col min="9" max="9" width="11.6640625" customWidth="1"/>
    <col min="10" max="10" width="12.1640625" customWidth="1"/>
    <col min="11" max="11" width="19.33203125" customWidth="1"/>
    <col min="12" max="12" width="7.83203125" bestFit="1" customWidth="1"/>
    <col min="13" max="13" width="10.5" style="6" customWidth="1"/>
    <col min="14" max="14" width="10.5" customWidth="1"/>
    <col min="15" max="15" width="2.6640625" hidden="1" customWidth="1"/>
    <col min="16" max="16" width="6.1640625" hidden="1" customWidth="1"/>
    <col min="17" max="72" width="2.5" customWidth="1"/>
    <col min="73" max="73" width="2.1640625" bestFit="1" customWidth="1"/>
    <col min="74" max="74" width="2" bestFit="1" customWidth="1"/>
    <col min="75" max="75" width="2.1640625" bestFit="1" customWidth="1"/>
    <col min="76" max="79" width="2.83203125" bestFit="1" customWidth="1"/>
  </cols>
  <sheetData>
    <row r="1" spans="1:79" ht="19" customHeight="1" x14ac:dyDescent="0.3">
      <c r="A1" s="47" t="s">
        <v>0</v>
      </c>
      <c r="B1" s="118"/>
      <c r="C1" s="1" t="s">
        <v>1</v>
      </c>
      <c r="D1" s="1"/>
      <c r="E1" s="1"/>
      <c r="F1" s="3"/>
      <c r="G1" s="3"/>
      <c r="H1" s="3"/>
      <c r="I1" s="3"/>
      <c r="J1" s="3"/>
      <c r="K1" s="3"/>
      <c r="L1" s="4"/>
      <c r="M1" s="139">
        <v>44606</v>
      </c>
      <c r="N1" s="45"/>
      <c r="P1" s="4"/>
      <c r="Q1" s="14"/>
    </row>
    <row r="2" spans="1:79" ht="15" x14ac:dyDescent="0.2">
      <c r="A2" s="46" t="s">
        <v>2</v>
      </c>
      <c r="C2" s="1"/>
      <c r="D2" s="1"/>
      <c r="E2" s="1"/>
      <c r="Q2" s="49"/>
    </row>
    <row r="3" spans="1:79" ht="15" x14ac:dyDescent="0.2">
      <c r="A3" s="46" t="s">
        <v>3</v>
      </c>
      <c r="C3" s="1"/>
      <c r="D3" s="1"/>
      <c r="E3" s="1"/>
      <c r="F3" s="450" t="s">
        <v>4</v>
      </c>
      <c r="G3" s="450"/>
      <c r="H3" s="450"/>
      <c r="I3" s="450"/>
      <c r="J3" s="450"/>
      <c r="K3" s="450"/>
      <c r="L3" s="451"/>
      <c r="M3" s="452">
        <f>M1</f>
        <v>44606</v>
      </c>
      <c r="N3" s="452"/>
    </row>
    <row r="4" spans="1:79" ht="28" customHeight="1" x14ac:dyDescent="0.2">
      <c r="A4" s="47" t="s">
        <v>5</v>
      </c>
      <c r="B4" s="118"/>
      <c r="C4" s="50"/>
      <c r="F4" s="450" t="s">
        <v>6</v>
      </c>
      <c r="G4" s="450"/>
      <c r="H4" s="450"/>
      <c r="I4" s="450"/>
      <c r="J4" s="450"/>
      <c r="K4" s="450"/>
      <c r="L4" s="451"/>
      <c r="M4" s="125">
        <v>1</v>
      </c>
      <c r="N4" s="126"/>
      <c r="Q4" s="453">
        <f>Q5</f>
        <v>44606</v>
      </c>
      <c r="R4" s="454"/>
      <c r="S4" s="454"/>
      <c r="T4" s="454"/>
      <c r="U4" s="454"/>
      <c r="V4" s="454"/>
      <c r="W4" s="455"/>
      <c r="X4" s="453">
        <f>X5</f>
        <v>44613</v>
      </c>
      <c r="Y4" s="454"/>
      <c r="Z4" s="454"/>
      <c r="AA4" s="454"/>
      <c r="AB4" s="454"/>
      <c r="AC4" s="454"/>
      <c r="AD4" s="455"/>
      <c r="AE4" s="453">
        <f>AE5</f>
        <v>44620</v>
      </c>
      <c r="AF4" s="454"/>
      <c r="AG4" s="454"/>
      <c r="AH4" s="454"/>
      <c r="AI4" s="454"/>
      <c r="AJ4" s="454"/>
      <c r="AK4" s="455"/>
      <c r="AL4" s="453">
        <f>AL5</f>
        <v>44627</v>
      </c>
      <c r="AM4" s="454"/>
      <c r="AN4" s="454"/>
      <c r="AO4" s="454"/>
      <c r="AP4" s="454"/>
      <c r="AQ4" s="454"/>
      <c r="AR4" s="455"/>
      <c r="AS4" s="453">
        <f>AS5</f>
        <v>44634</v>
      </c>
      <c r="AT4" s="454"/>
      <c r="AU4" s="454"/>
      <c r="AV4" s="454"/>
      <c r="AW4" s="454"/>
      <c r="AX4" s="454"/>
      <c r="AY4" s="455"/>
      <c r="AZ4" s="453">
        <f>AZ5</f>
        <v>44641</v>
      </c>
      <c r="BA4" s="454"/>
      <c r="BB4" s="454"/>
      <c r="BC4" s="454"/>
      <c r="BD4" s="454"/>
      <c r="BE4" s="454"/>
      <c r="BF4" s="455"/>
      <c r="BG4" s="453">
        <f>BG5</f>
        <v>44648</v>
      </c>
      <c r="BH4" s="454"/>
      <c r="BI4" s="454"/>
      <c r="BJ4" s="454"/>
      <c r="BK4" s="454"/>
      <c r="BL4" s="454"/>
      <c r="BM4" s="455"/>
      <c r="BN4" s="453">
        <f>BN5</f>
        <v>44655</v>
      </c>
      <c r="BO4" s="454"/>
      <c r="BP4" s="454"/>
      <c r="BQ4" s="454"/>
      <c r="BR4" s="454"/>
      <c r="BS4" s="454"/>
      <c r="BT4" s="455"/>
      <c r="BU4" s="453">
        <f>BU5</f>
        <v>44662</v>
      </c>
      <c r="BV4" s="454"/>
      <c r="BW4" s="454"/>
      <c r="BX4" s="454"/>
      <c r="BY4" s="454"/>
      <c r="BZ4" s="454"/>
      <c r="CA4" s="455"/>
    </row>
    <row r="5" spans="1:79" ht="15" customHeight="1" x14ac:dyDescent="0.2">
      <c r="A5" s="47" t="s">
        <v>7</v>
      </c>
      <c r="B5" s="118"/>
      <c r="C5" s="456"/>
      <c r="D5" s="456"/>
      <c r="E5" s="456"/>
      <c r="F5" s="456"/>
      <c r="G5" s="456"/>
      <c r="H5" s="456"/>
      <c r="I5" s="456"/>
      <c r="J5" s="456"/>
      <c r="K5" s="456"/>
      <c r="L5" s="456"/>
      <c r="M5" s="456"/>
      <c r="N5" s="456"/>
      <c r="O5" s="456"/>
      <c r="Q5" s="11">
        <f>Project_Start-WEEKDAY(Project_Start,1)+2+7*(Display_Week-1)</f>
        <v>44606</v>
      </c>
      <c r="R5" s="10">
        <f t="shared" ref="R5:CA5" si="0">Q5+1</f>
        <v>44607</v>
      </c>
      <c r="S5" s="10">
        <f t="shared" si="0"/>
        <v>44608</v>
      </c>
      <c r="T5" s="10">
        <f t="shared" si="0"/>
        <v>44609</v>
      </c>
      <c r="U5" s="10">
        <f t="shared" si="0"/>
        <v>44610</v>
      </c>
      <c r="V5" s="10">
        <f t="shared" si="0"/>
        <v>44611</v>
      </c>
      <c r="W5" s="12">
        <f t="shared" si="0"/>
        <v>44612</v>
      </c>
      <c r="X5" s="11">
        <f t="shared" si="0"/>
        <v>44613</v>
      </c>
      <c r="Y5" s="10">
        <f t="shared" si="0"/>
        <v>44614</v>
      </c>
      <c r="Z5" s="10">
        <f t="shared" si="0"/>
        <v>44615</v>
      </c>
      <c r="AA5" s="10">
        <f t="shared" si="0"/>
        <v>44616</v>
      </c>
      <c r="AB5" s="10">
        <f t="shared" si="0"/>
        <v>44617</v>
      </c>
      <c r="AC5" s="10">
        <f t="shared" si="0"/>
        <v>44618</v>
      </c>
      <c r="AD5" s="12">
        <f t="shared" si="0"/>
        <v>44619</v>
      </c>
      <c r="AE5" s="11">
        <f t="shared" si="0"/>
        <v>44620</v>
      </c>
      <c r="AF5" s="10">
        <f t="shared" si="0"/>
        <v>44621</v>
      </c>
      <c r="AG5" s="10">
        <f t="shared" si="0"/>
        <v>44622</v>
      </c>
      <c r="AH5" s="10">
        <f t="shared" si="0"/>
        <v>44623</v>
      </c>
      <c r="AI5" s="10">
        <f t="shared" si="0"/>
        <v>44624</v>
      </c>
      <c r="AJ5" s="10">
        <f t="shared" si="0"/>
        <v>44625</v>
      </c>
      <c r="AK5" s="12">
        <f t="shared" si="0"/>
        <v>44626</v>
      </c>
      <c r="AL5" s="11">
        <f t="shared" si="0"/>
        <v>44627</v>
      </c>
      <c r="AM5" s="10">
        <f t="shared" si="0"/>
        <v>44628</v>
      </c>
      <c r="AN5" s="10">
        <f t="shared" si="0"/>
        <v>44629</v>
      </c>
      <c r="AO5" s="10">
        <f t="shared" si="0"/>
        <v>44630</v>
      </c>
      <c r="AP5" s="10">
        <f t="shared" si="0"/>
        <v>44631</v>
      </c>
      <c r="AQ5" s="10">
        <f t="shared" si="0"/>
        <v>44632</v>
      </c>
      <c r="AR5" s="12">
        <f t="shared" si="0"/>
        <v>44633</v>
      </c>
      <c r="AS5" s="11">
        <f t="shared" si="0"/>
        <v>44634</v>
      </c>
      <c r="AT5" s="10">
        <f t="shared" si="0"/>
        <v>44635</v>
      </c>
      <c r="AU5" s="10">
        <f t="shared" si="0"/>
        <v>44636</v>
      </c>
      <c r="AV5" s="10">
        <f t="shared" si="0"/>
        <v>44637</v>
      </c>
      <c r="AW5" s="10">
        <f t="shared" si="0"/>
        <v>44638</v>
      </c>
      <c r="AX5" s="10">
        <f t="shared" si="0"/>
        <v>44639</v>
      </c>
      <c r="AY5" s="12">
        <f t="shared" si="0"/>
        <v>44640</v>
      </c>
      <c r="AZ5" s="11">
        <f t="shared" si="0"/>
        <v>44641</v>
      </c>
      <c r="BA5" s="10">
        <f t="shared" si="0"/>
        <v>44642</v>
      </c>
      <c r="BB5" s="10">
        <f t="shared" si="0"/>
        <v>44643</v>
      </c>
      <c r="BC5" s="10">
        <f t="shared" si="0"/>
        <v>44644</v>
      </c>
      <c r="BD5" s="10">
        <f t="shared" si="0"/>
        <v>44645</v>
      </c>
      <c r="BE5" s="10">
        <f t="shared" si="0"/>
        <v>44646</v>
      </c>
      <c r="BF5" s="12">
        <f t="shared" si="0"/>
        <v>44647</v>
      </c>
      <c r="BG5" s="11">
        <f t="shared" si="0"/>
        <v>44648</v>
      </c>
      <c r="BH5" s="10">
        <f t="shared" si="0"/>
        <v>44649</v>
      </c>
      <c r="BI5" s="10">
        <f t="shared" si="0"/>
        <v>44650</v>
      </c>
      <c r="BJ5" s="10">
        <f t="shared" si="0"/>
        <v>44651</v>
      </c>
      <c r="BK5" s="10">
        <f t="shared" si="0"/>
        <v>44652</v>
      </c>
      <c r="BL5" s="10">
        <f t="shared" si="0"/>
        <v>44653</v>
      </c>
      <c r="BM5" s="12">
        <f t="shared" si="0"/>
        <v>44654</v>
      </c>
      <c r="BN5" s="11">
        <f t="shared" si="0"/>
        <v>44655</v>
      </c>
      <c r="BO5" s="10">
        <f t="shared" si="0"/>
        <v>44656</v>
      </c>
      <c r="BP5" s="10">
        <f t="shared" si="0"/>
        <v>44657</v>
      </c>
      <c r="BQ5" s="10">
        <f t="shared" si="0"/>
        <v>44658</v>
      </c>
      <c r="BR5" s="10">
        <f t="shared" si="0"/>
        <v>44659</v>
      </c>
      <c r="BS5" s="10">
        <f t="shared" si="0"/>
        <v>44660</v>
      </c>
      <c r="BT5" s="12">
        <f t="shared" si="0"/>
        <v>44661</v>
      </c>
      <c r="BU5" s="11">
        <f t="shared" si="0"/>
        <v>44662</v>
      </c>
      <c r="BV5" s="10">
        <f t="shared" si="0"/>
        <v>44663</v>
      </c>
      <c r="BW5" s="10">
        <f t="shared" si="0"/>
        <v>44664</v>
      </c>
      <c r="BX5" s="10">
        <f t="shared" si="0"/>
        <v>44665</v>
      </c>
      <c r="BY5" s="10">
        <f t="shared" si="0"/>
        <v>44666</v>
      </c>
      <c r="BZ5" s="10">
        <f t="shared" si="0"/>
        <v>44667</v>
      </c>
      <c r="CA5" s="12">
        <f t="shared" si="0"/>
        <v>44668</v>
      </c>
    </row>
    <row r="6" spans="1:79" ht="30" customHeight="1" thickBot="1" x14ac:dyDescent="0.25">
      <c r="A6" s="47" t="s">
        <v>8</v>
      </c>
      <c r="B6" s="69" t="s">
        <v>9</v>
      </c>
      <c r="C6" s="8" t="s">
        <v>10</v>
      </c>
      <c r="D6" s="70" t="s">
        <v>11</v>
      </c>
      <c r="E6" s="84" t="s">
        <v>12</v>
      </c>
      <c r="F6" s="9" t="s">
        <v>13</v>
      </c>
      <c r="G6" s="9" t="s">
        <v>14</v>
      </c>
      <c r="H6" s="9" t="s">
        <v>15</v>
      </c>
      <c r="I6" s="9" t="s">
        <v>16</v>
      </c>
      <c r="J6" s="9" t="s">
        <v>17</v>
      </c>
      <c r="K6" s="9" t="s">
        <v>18</v>
      </c>
      <c r="L6" s="9" t="s">
        <v>19</v>
      </c>
      <c r="M6" s="9" t="s">
        <v>20</v>
      </c>
      <c r="N6" s="9" t="s">
        <v>21</v>
      </c>
      <c r="O6" s="9"/>
      <c r="P6" s="9" t="s">
        <v>22</v>
      </c>
      <c r="Q6" s="13" t="str">
        <f t="shared" ref="Q6:CA6" si="1">LEFT(TEXT(Q5,"ddd"),1)</f>
        <v>M</v>
      </c>
      <c r="R6" s="13" t="str">
        <f t="shared" si="1"/>
        <v>T</v>
      </c>
      <c r="S6" s="13" t="str">
        <f t="shared" si="1"/>
        <v>W</v>
      </c>
      <c r="T6" s="13" t="str">
        <f t="shared" si="1"/>
        <v>T</v>
      </c>
      <c r="U6" s="13" t="str">
        <f t="shared" si="1"/>
        <v>F</v>
      </c>
      <c r="V6" s="86" t="str">
        <f t="shared" si="1"/>
        <v>S</v>
      </c>
      <c r="W6" s="86" t="str">
        <f t="shared" si="1"/>
        <v>S</v>
      </c>
      <c r="X6" s="13" t="str">
        <f t="shared" si="1"/>
        <v>M</v>
      </c>
      <c r="Y6" s="13" t="str">
        <f t="shared" si="1"/>
        <v>T</v>
      </c>
      <c r="Z6" s="13" t="str">
        <f t="shared" si="1"/>
        <v>W</v>
      </c>
      <c r="AA6" s="13" t="str">
        <f t="shared" si="1"/>
        <v>T</v>
      </c>
      <c r="AB6" s="13" t="str">
        <f t="shared" si="1"/>
        <v>F</v>
      </c>
      <c r="AC6" s="86" t="str">
        <f t="shared" si="1"/>
        <v>S</v>
      </c>
      <c r="AD6" s="86" t="str">
        <f t="shared" si="1"/>
        <v>S</v>
      </c>
      <c r="AE6" s="13" t="str">
        <f t="shared" si="1"/>
        <v>M</v>
      </c>
      <c r="AF6" s="13" t="str">
        <f t="shared" si="1"/>
        <v>T</v>
      </c>
      <c r="AG6" s="13" t="str">
        <f t="shared" si="1"/>
        <v>W</v>
      </c>
      <c r="AH6" s="13" t="str">
        <f t="shared" si="1"/>
        <v>T</v>
      </c>
      <c r="AI6" s="13" t="str">
        <f t="shared" si="1"/>
        <v>F</v>
      </c>
      <c r="AJ6" s="86" t="str">
        <f t="shared" si="1"/>
        <v>S</v>
      </c>
      <c r="AK6" s="86" t="str">
        <f t="shared" si="1"/>
        <v>S</v>
      </c>
      <c r="AL6" s="13" t="str">
        <f t="shared" si="1"/>
        <v>M</v>
      </c>
      <c r="AM6" s="13" t="str">
        <f t="shared" si="1"/>
        <v>T</v>
      </c>
      <c r="AN6" s="177" t="str">
        <f t="shared" si="1"/>
        <v>W</v>
      </c>
      <c r="AO6" s="13" t="str">
        <f t="shared" si="1"/>
        <v>T</v>
      </c>
      <c r="AP6" s="13" t="str">
        <f t="shared" si="1"/>
        <v>F</v>
      </c>
      <c r="AQ6" s="86" t="str">
        <f t="shared" si="1"/>
        <v>S</v>
      </c>
      <c r="AR6" s="86" t="str">
        <f t="shared" si="1"/>
        <v>S</v>
      </c>
      <c r="AS6" s="13" t="str">
        <f t="shared" si="1"/>
        <v>M</v>
      </c>
      <c r="AT6" s="13" t="str">
        <f t="shared" si="1"/>
        <v>T</v>
      </c>
      <c r="AU6" s="13" t="str">
        <f t="shared" si="1"/>
        <v>W</v>
      </c>
      <c r="AV6" s="13" t="str">
        <f t="shared" si="1"/>
        <v>T</v>
      </c>
      <c r="AW6" s="13" t="str">
        <f t="shared" si="1"/>
        <v>F</v>
      </c>
      <c r="AX6" s="86" t="str">
        <f t="shared" si="1"/>
        <v>S</v>
      </c>
      <c r="AY6" s="86" t="str">
        <f t="shared" si="1"/>
        <v>S</v>
      </c>
      <c r="AZ6" s="13" t="str">
        <f t="shared" si="1"/>
        <v>M</v>
      </c>
      <c r="BA6" s="13" t="str">
        <f t="shared" si="1"/>
        <v>T</v>
      </c>
      <c r="BB6" s="13" t="str">
        <f t="shared" si="1"/>
        <v>W</v>
      </c>
      <c r="BC6" s="13" t="str">
        <f t="shared" si="1"/>
        <v>T</v>
      </c>
      <c r="BD6" s="13" t="str">
        <f t="shared" si="1"/>
        <v>F</v>
      </c>
      <c r="BE6" s="86" t="str">
        <f t="shared" si="1"/>
        <v>S</v>
      </c>
      <c r="BF6" s="86" t="str">
        <f t="shared" si="1"/>
        <v>S</v>
      </c>
      <c r="BG6" s="13" t="str">
        <f t="shared" si="1"/>
        <v>M</v>
      </c>
      <c r="BH6" s="13" t="str">
        <f t="shared" si="1"/>
        <v>T</v>
      </c>
      <c r="BI6" s="13" t="str">
        <f t="shared" si="1"/>
        <v>W</v>
      </c>
      <c r="BJ6" s="13" t="str">
        <f t="shared" si="1"/>
        <v>T</v>
      </c>
      <c r="BK6" s="13" t="str">
        <f t="shared" si="1"/>
        <v>F</v>
      </c>
      <c r="BL6" s="86" t="str">
        <f t="shared" si="1"/>
        <v>S</v>
      </c>
      <c r="BM6" s="86" t="str">
        <f t="shared" si="1"/>
        <v>S</v>
      </c>
      <c r="BN6" s="178" t="str">
        <f t="shared" si="1"/>
        <v>M</v>
      </c>
      <c r="BO6" s="13" t="str">
        <f t="shared" si="1"/>
        <v>T</v>
      </c>
      <c r="BP6" s="13" t="str">
        <f t="shared" si="1"/>
        <v>W</v>
      </c>
      <c r="BQ6" s="13" t="str">
        <f t="shared" si="1"/>
        <v>T</v>
      </c>
      <c r="BR6" s="13" t="str">
        <f t="shared" si="1"/>
        <v>F</v>
      </c>
      <c r="BS6" s="86" t="str">
        <f t="shared" si="1"/>
        <v>S</v>
      </c>
      <c r="BT6" s="86" t="str">
        <f t="shared" si="1"/>
        <v>S</v>
      </c>
      <c r="BU6" s="13" t="str">
        <f t="shared" si="1"/>
        <v>M</v>
      </c>
      <c r="BV6" s="13" t="str">
        <f t="shared" si="1"/>
        <v>T</v>
      </c>
      <c r="BW6" s="13" t="str">
        <f t="shared" si="1"/>
        <v>W</v>
      </c>
      <c r="BX6" s="13" t="str">
        <f t="shared" si="1"/>
        <v>T</v>
      </c>
      <c r="BY6" s="13" t="str">
        <f t="shared" si="1"/>
        <v>F</v>
      </c>
      <c r="BZ6" s="86" t="str">
        <f t="shared" si="1"/>
        <v>S</v>
      </c>
      <c r="CA6" s="86" t="str">
        <f t="shared" si="1"/>
        <v>S</v>
      </c>
    </row>
    <row r="7" spans="1:79" ht="30" hidden="1" customHeight="1" thickBot="1" x14ac:dyDescent="0.25">
      <c r="A7" s="46" t="s">
        <v>23</v>
      </c>
      <c r="F7" s="50"/>
      <c r="G7" s="50"/>
      <c r="H7" s="50"/>
      <c r="I7" s="50"/>
      <c r="J7" s="50"/>
      <c r="K7" s="50"/>
      <c r="M7"/>
      <c r="P7" t="str">
        <f>IF(OR(ISBLANK(task_start),ISBLANK(task_end)),"",task_end-task_start+1)</f>
        <v/>
      </c>
      <c r="Q7" s="43"/>
      <c r="R7" s="43"/>
      <c r="S7" s="43"/>
      <c r="T7" s="43"/>
      <c r="U7" s="43"/>
      <c r="V7" s="87"/>
      <c r="W7" s="87"/>
      <c r="X7" s="43"/>
      <c r="Y7" s="43"/>
      <c r="Z7" s="43"/>
      <c r="AA7" s="43"/>
      <c r="AB7" s="43"/>
      <c r="AC7" s="87"/>
      <c r="AD7" s="87"/>
      <c r="AE7" s="43"/>
      <c r="AF7" s="43"/>
      <c r="AG7" s="43"/>
      <c r="AH7" s="43"/>
      <c r="AI7" s="43"/>
      <c r="AJ7" s="87"/>
      <c r="AK7" s="87"/>
      <c r="AL7" s="43"/>
      <c r="AM7" s="43"/>
      <c r="AN7" s="43"/>
      <c r="AO7" s="43"/>
      <c r="AP7" s="43"/>
      <c r="AQ7" s="87"/>
      <c r="AR7" s="87"/>
      <c r="AS7" s="43"/>
      <c r="AT7" s="43"/>
      <c r="AU7" s="43"/>
      <c r="AV7" s="43"/>
      <c r="AW7" s="43"/>
      <c r="AX7" s="87"/>
      <c r="AY7" s="87"/>
      <c r="AZ7" s="43"/>
      <c r="BA7" s="43"/>
      <c r="BB7" s="43"/>
      <c r="BC7" s="43"/>
      <c r="BD7" s="89"/>
      <c r="BE7" s="87"/>
      <c r="BF7" s="87"/>
      <c r="BG7" s="43"/>
      <c r="BH7" s="43"/>
      <c r="BI7" s="43"/>
      <c r="BJ7" s="43"/>
      <c r="BK7" s="43"/>
      <c r="BL7" s="43"/>
      <c r="BM7" s="43"/>
      <c r="BN7" s="43"/>
      <c r="BO7" s="43"/>
      <c r="BP7" s="159"/>
      <c r="BQ7" s="43"/>
      <c r="BR7" s="43"/>
      <c r="BS7" s="87"/>
      <c r="BT7" s="87"/>
      <c r="BU7" s="43"/>
      <c r="BV7" s="43"/>
      <c r="BW7" s="43"/>
      <c r="BX7" s="43"/>
      <c r="BY7" s="43"/>
      <c r="BZ7" s="87"/>
      <c r="CA7" s="87"/>
    </row>
    <row r="8" spans="1:79" ht="32" customHeight="1" thickBot="1" x14ac:dyDescent="0.25">
      <c r="B8" s="117" t="s">
        <v>24</v>
      </c>
      <c r="C8" s="18" t="s">
        <v>25</v>
      </c>
      <c r="D8" s="73"/>
      <c r="E8" s="21"/>
      <c r="F8" s="55" t="s">
        <v>26</v>
      </c>
      <c r="G8" s="55"/>
      <c r="H8" s="55"/>
      <c r="I8" s="55"/>
      <c r="J8" s="55" t="s">
        <v>27</v>
      </c>
      <c r="K8" s="92"/>
      <c r="L8" s="19">
        <v>1</v>
      </c>
      <c r="M8" s="20">
        <v>44579</v>
      </c>
      <c r="N8" s="21">
        <f>M8</f>
        <v>44579</v>
      </c>
      <c r="Q8" s="43"/>
      <c r="R8" s="43"/>
      <c r="S8" s="43"/>
      <c r="T8" s="43"/>
      <c r="U8" s="43"/>
      <c r="V8" s="87"/>
      <c r="W8" s="87"/>
      <c r="X8" s="43"/>
      <c r="Y8" s="43"/>
      <c r="Z8" s="43"/>
      <c r="AA8" s="43"/>
      <c r="AB8" s="43"/>
      <c r="AC8" s="87"/>
      <c r="AD8" s="87"/>
      <c r="AE8" s="43"/>
      <c r="AF8" s="43"/>
      <c r="AG8" s="43"/>
      <c r="AH8" s="43"/>
      <c r="AI8" s="43"/>
      <c r="AJ8" s="87"/>
      <c r="AK8" s="87"/>
      <c r="AL8" s="43"/>
      <c r="AM8" s="43"/>
      <c r="AN8" s="188"/>
      <c r="AO8" s="43"/>
      <c r="AP8" s="43"/>
      <c r="AQ8" s="87"/>
      <c r="AR8" s="87"/>
      <c r="AS8" s="43"/>
      <c r="AT8" s="43"/>
      <c r="AU8" s="43"/>
      <c r="AV8" s="43"/>
      <c r="AW8" s="43"/>
      <c r="AX8" s="87"/>
      <c r="AY8" s="87"/>
      <c r="AZ8" s="43"/>
      <c r="BA8" s="43"/>
      <c r="BB8" s="43"/>
      <c r="BC8" s="43"/>
      <c r="BD8" s="43"/>
      <c r="BE8" s="87"/>
      <c r="BF8" s="87"/>
      <c r="BG8" s="43"/>
      <c r="BH8" s="43"/>
      <c r="BI8" s="43"/>
      <c r="BJ8" s="43"/>
      <c r="BK8" s="43"/>
      <c r="BL8" s="87"/>
      <c r="BM8" s="87"/>
      <c r="BN8" s="170"/>
      <c r="BO8" s="43"/>
      <c r="BP8" s="43"/>
      <c r="BQ8" s="43"/>
      <c r="BR8" s="43"/>
      <c r="BS8" s="87"/>
      <c r="BT8" s="87"/>
      <c r="BU8" s="43"/>
      <c r="BV8" s="43"/>
      <c r="BW8" s="43"/>
      <c r="BX8" s="43"/>
      <c r="BY8" s="43"/>
      <c r="BZ8" s="87"/>
      <c r="CA8" s="87"/>
    </row>
    <row r="9" spans="1:79" ht="32" customHeight="1" thickBot="1" x14ac:dyDescent="0.25">
      <c r="B9" s="117" t="s">
        <v>28</v>
      </c>
      <c r="C9" s="18" t="s">
        <v>29</v>
      </c>
      <c r="D9" s="73"/>
      <c r="E9" s="21"/>
      <c r="F9" s="55" t="s">
        <v>30</v>
      </c>
      <c r="G9" s="55"/>
      <c r="H9" s="55">
        <v>2</v>
      </c>
      <c r="I9" s="55"/>
      <c r="J9" s="55" t="s">
        <v>31</v>
      </c>
      <c r="K9" s="92" t="s">
        <v>32</v>
      </c>
      <c r="L9" s="19">
        <v>1</v>
      </c>
      <c r="M9" s="20">
        <f>$M$1</f>
        <v>44606</v>
      </c>
      <c r="N9" s="20">
        <f>$M$1+H9-1</f>
        <v>44607</v>
      </c>
      <c r="Q9" s="43"/>
      <c r="R9" s="43"/>
      <c r="S9" s="43"/>
      <c r="T9" s="43"/>
      <c r="U9" s="43"/>
      <c r="V9" s="87"/>
      <c r="W9" s="87"/>
      <c r="X9" s="43"/>
      <c r="Y9" s="43"/>
      <c r="Z9" s="43"/>
      <c r="AA9" s="43"/>
      <c r="AB9" s="43"/>
      <c r="AC9" s="87"/>
      <c r="AD9" s="87"/>
      <c r="AE9" s="43"/>
      <c r="AF9" s="43"/>
      <c r="AG9" s="43"/>
      <c r="AH9" s="43"/>
      <c r="AI9" s="43"/>
      <c r="AJ9" s="87"/>
      <c r="AK9" s="87"/>
      <c r="AL9" s="43"/>
      <c r="AM9" s="43"/>
      <c r="AN9" s="188"/>
      <c r="AO9" s="43"/>
      <c r="AP9" s="43"/>
      <c r="AQ9" s="87"/>
      <c r="AR9" s="87"/>
      <c r="AS9" s="43"/>
      <c r="AT9" s="43"/>
      <c r="AU9" s="43"/>
      <c r="AV9" s="43"/>
      <c r="AW9" s="43"/>
      <c r="AX9" s="87"/>
      <c r="AY9" s="87"/>
      <c r="AZ9" s="43"/>
      <c r="BA9" s="43"/>
      <c r="BB9" s="43"/>
      <c r="BC9" s="43"/>
      <c r="BD9" s="43"/>
      <c r="BE9" s="87"/>
      <c r="BF9" s="87"/>
      <c r="BG9" s="43"/>
      <c r="BH9" s="43"/>
      <c r="BI9" s="43"/>
      <c r="BJ9" s="43"/>
      <c r="BK9" s="43"/>
      <c r="BL9" s="87"/>
      <c r="BM9" s="87"/>
      <c r="BN9" s="170"/>
      <c r="BO9" s="43"/>
      <c r="BP9" s="43"/>
      <c r="BQ9" s="43"/>
      <c r="BR9" s="43"/>
      <c r="BS9" s="87"/>
      <c r="BT9" s="87"/>
      <c r="BU9" s="43"/>
      <c r="BV9" s="43"/>
      <c r="BW9" s="43"/>
      <c r="BX9" s="43"/>
      <c r="BY9" s="43"/>
      <c r="BZ9" s="87"/>
      <c r="CA9" s="87"/>
    </row>
    <row r="10" spans="1:79" ht="32" customHeight="1" thickBot="1" x14ac:dyDescent="0.25">
      <c r="B10" s="117" t="s">
        <v>33</v>
      </c>
      <c r="C10" s="18" t="s">
        <v>34</v>
      </c>
      <c r="D10" s="73"/>
      <c r="E10" s="21"/>
      <c r="F10" s="55" t="s">
        <v>35</v>
      </c>
      <c r="G10" s="55"/>
      <c r="H10" s="55">
        <v>5</v>
      </c>
      <c r="I10" s="55">
        <v>1</v>
      </c>
      <c r="J10" s="55" t="s">
        <v>36</v>
      </c>
      <c r="K10" s="92" t="s">
        <v>37</v>
      </c>
      <c r="L10" s="19">
        <v>0.5</v>
      </c>
      <c r="M10" s="20">
        <f>$M$1</f>
        <v>44606</v>
      </c>
      <c r="N10" s="20">
        <f>$M$1+H10-1</f>
        <v>44610</v>
      </c>
      <c r="O10" s="20">
        <f>$M$1</f>
        <v>44606</v>
      </c>
      <c r="P10" s="21">
        <f>O10</f>
        <v>44606</v>
      </c>
      <c r="Q10" s="43"/>
      <c r="R10" s="43"/>
      <c r="S10" s="43"/>
      <c r="T10" s="43"/>
      <c r="U10" s="43"/>
      <c r="V10" s="87"/>
      <c r="W10" s="87"/>
      <c r="X10" s="43"/>
      <c r="Y10" s="43"/>
      <c r="Z10" s="43"/>
      <c r="AA10" s="43"/>
      <c r="AB10" s="43"/>
      <c r="AC10" s="87"/>
      <c r="AD10" s="87"/>
      <c r="AE10" s="43"/>
      <c r="AF10" s="43"/>
      <c r="AG10" s="43"/>
      <c r="AH10" s="43"/>
      <c r="AI10" s="43"/>
      <c r="AJ10" s="87"/>
      <c r="AK10" s="87"/>
      <c r="AL10" s="43"/>
      <c r="AM10" s="43"/>
      <c r="AN10" s="188"/>
      <c r="AO10" s="43"/>
      <c r="AP10" s="43"/>
      <c r="AQ10" s="87"/>
      <c r="AR10" s="87"/>
      <c r="AS10" s="43"/>
      <c r="AT10" s="43"/>
      <c r="AU10" s="43"/>
      <c r="AV10" s="43"/>
      <c r="AW10" s="43"/>
      <c r="AX10" s="87"/>
      <c r="AY10" s="87"/>
      <c r="AZ10" s="43"/>
      <c r="BA10" s="43"/>
      <c r="BB10" s="43"/>
      <c r="BC10" s="43"/>
      <c r="BD10" s="43"/>
      <c r="BE10" s="87"/>
      <c r="BF10" s="87"/>
      <c r="BG10" s="43"/>
      <c r="BH10" s="43"/>
      <c r="BI10" s="43"/>
      <c r="BJ10" s="43"/>
      <c r="BK10" s="43"/>
      <c r="BL10" s="87"/>
      <c r="BM10" s="87"/>
      <c r="BN10" s="170"/>
      <c r="BO10" s="43"/>
      <c r="BP10" s="43"/>
      <c r="BQ10" s="43"/>
      <c r="BR10" s="43"/>
      <c r="BS10" s="87"/>
      <c r="BT10" s="87"/>
      <c r="BU10" s="43"/>
      <c r="BV10" s="43"/>
      <c r="BW10" s="43"/>
      <c r="BX10" s="43"/>
      <c r="BY10" s="43"/>
      <c r="BZ10" s="87"/>
      <c r="CA10" s="87"/>
    </row>
    <row r="11" spans="1:79" ht="27" customHeight="1" thickBot="1" x14ac:dyDescent="0.25">
      <c r="B11" s="117">
        <v>1</v>
      </c>
      <c r="C11" s="18" t="s">
        <v>38</v>
      </c>
      <c r="D11" s="73"/>
      <c r="E11" s="21"/>
      <c r="F11" s="55" t="s">
        <v>39</v>
      </c>
      <c r="G11" s="55"/>
      <c r="H11" s="55"/>
      <c r="I11" s="55"/>
      <c r="J11" s="55" t="s">
        <v>27</v>
      </c>
      <c r="K11" s="158" t="s">
        <v>40</v>
      </c>
      <c r="L11" s="19">
        <v>1</v>
      </c>
      <c r="M11" s="20">
        <f>$M$1</f>
        <v>44606</v>
      </c>
      <c r="N11" s="21">
        <f>M11</f>
        <v>44606</v>
      </c>
      <c r="Q11" s="43"/>
      <c r="R11" s="43"/>
      <c r="S11" s="43"/>
      <c r="T11" s="43"/>
      <c r="U11" s="43"/>
      <c r="V11" s="87"/>
      <c r="W11" s="87"/>
      <c r="X11" s="43"/>
      <c r="Y11" s="43"/>
      <c r="Z11" s="43"/>
      <c r="AA11" s="43"/>
      <c r="AB11" s="43"/>
      <c r="AC11" s="87"/>
      <c r="AD11" s="87"/>
      <c r="AE11" s="43"/>
      <c r="AF11" s="43"/>
      <c r="AG11" s="43"/>
      <c r="AH11" s="43"/>
      <c r="AI11" s="43"/>
      <c r="AJ11" s="87"/>
      <c r="AK11" s="87"/>
      <c r="AL11" s="43"/>
      <c r="AM11" s="43"/>
      <c r="AN11" s="188"/>
      <c r="AO11" s="43"/>
      <c r="AP11" s="43"/>
      <c r="AQ11" s="87"/>
      <c r="AR11" s="87"/>
      <c r="AS11" s="43"/>
      <c r="AT11" s="43"/>
      <c r="AU11" s="43"/>
      <c r="AV11" s="43"/>
      <c r="AW11" s="43"/>
      <c r="AX11" s="87"/>
      <c r="AY11" s="87"/>
      <c r="AZ11" s="43"/>
      <c r="BA11" s="43"/>
      <c r="BB11" s="43"/>
      <c r="BC11" s="43"/>
      <c r="BD11" s="43"/>
      <c r="BE11" s="87"/>
      <c r="BF11" s="87"/>
      <c r="BG11" s="43"/>
      <c r="BH11" s="43"/>
      <c r="BI11" s="43"/>
      <c r="BJ11" s="43"/>
      <c r="BK11" s="43"/>
      <c r="BL11" s="87"/>
      <c r="BM11" s="87"/>
      <c r="BN11" s="170"/>
      <c r="BO11" s="43"/>
      <c r="BP11" s="43"/>
      <c r="BQ11" s="43"/>
      <c r="BR11" s="43"/>
      <c r="BS11" s="87"/>
      <c r="BT11" s="87"/>
      <c r="BU11" s="43"/>
      <c r="BV11" s="43"/>
      <c r="BW11" s="43"/>
      <c r="BX11" s="43"/>
      <c r="BY11" s="43"/>
      <c r="BZ11" s="87"/>
      <c r="CA11" s="87"/>
    </row>
    <row r="12" spans="1:79" ht="30" customHeight="1" thickBot="1" x14ac:dyDescent="0.25">
      <c r="B12" s="117">
        <v>1.1000000000000001</v>
      </c>
      <c r="C12" s="64" t="s">
        <v>41</v>
      </c>
      <c r="D12" s="74"/>
      <c r="E12" s="64"/>
      <c r="F12" s="56" t="s">
        <v>42</v>
      </c>
      <c r="G12" s="56"/>
      <c r="H12" s="56">
        <v>1</v>
      </c>
      <c r="I12" s="56">
        <f>IF(OR($M$3=0,N12=0)," - ",NETWORKDAYS($M$3,N12))</f>
        <v>1</v>
      </c>
      <c r="J12" s="56" t="s">
        <v>27</v>
      </c>
      <c r="K12" s="94"/>
      <c r="L12" s="22">
        <v>1</v>
      </c>
      <c r="M12" s="90">
        <f>$N$11</f>
        <v>44606</v>
      </c>
      <c r="N12" s="85">
        <f>M12</f>
        <v>44606</v>
      </c>
      <c r="Q12" s="43"/>
      <c r="R12" s="43"/>
      <c r="S12" s="43"/>
      <c r="T12" s="43"/>
      <c r="U12" s="43"/>
      <c r="V12" s="87"/>
      <c r="W12" s="87"/>
      <c r="X12" s="43"/>
      <c r="Y12" s="43"/>
      <c r="Z12" s="43"/>
      <c r="AA12" s="43"/>
      <c r="AB12" s="43"/>
      <c r="AC12" s="87"/>
      <c r="AD12" s="87"/>
      <c r="AE12" s="43"/>
      <c r="AF12" s="43"/>
      <c r="AG12" s="43"/>
      <c r="AH12" s="43"/>
      <c r="AI12" s="43"/>
      <c r="AJ12" s="87"/>
      <c r="AK12" s="87"/>
      <c r="AL12" s="43"/>
      <c r="AM12" s="43"/>
      <c r="AN12" s="188"/>
      <c r="AO12" s="43"/>
      <c r="AP12" s="43"/>
      <c r="AQ12" s="87"/>
      <c r="AR12" s="87"/>
      <c r="AS12" s="43"/>
      <c r="AT12" s="43"/>
      <c r="AU12" s="43"/>
      <c r="AV12" s="43"/>
      <c r="AW12" s="43"/>
      <c r="AX12" s="87"/>
      <c r="AY12" s="87"/>
      <c r="AZ12" s="43"/>
      <c r="BA12" s="43"/>
      <c r="BB12" s="43"/>
      <c r="BC12" s="43"/>
      <c r="BD12" s="43"/>
      <c r="BE12" s="87"/>
      <c r="BF12" s="87"/>
      <c r="BG12" s="43"/>
      <c r="BH12" s="43"/>
      <c r="BI12" s="43"/>
      <c r="BJ12" s="43"/>
      <c r="BK12" s="43"/>
      <c r="BL12" s="87"/>
      <c r="BM12" s="87"/>
      <c r="BN12" s="170"/>
      <c r="BO12" s="43"/>
      <c r="BP12" s="43"/>
      <c r="BQ12" s="43"/>
      <c r="BR12" s="43"/>
      <c r="BS12" s="87"/>
      <c r="BT12" s="87"/>
      <c r="BU12" s="43"/>
      <c r="BV12" s="43"/>
      <c r="BW12" s="43"/>
      <c r="BX12" s="43"/>
      <c r="BY12" s="43"/>
      <c r="BZ12" s="87"/>
      <c r="CA12" s="87"/>
    </row>
    <row r="13" spans="1:79" ht="30" customHeight="1" thickBot="1" x14ac:dyDescent="0.25">
      <c r="B13" s="117">
        <v>1.2</v>
      </c>
      <c r="C13" s="64" t="s">
        <v>43</v>
      </c>
      <c r="D13" s="74"/>
      <c r="E13" s="64"/>
      <c r="F13" s="56" t="s">
        <v>42</v>
      </c>
      <c r="G13" s="56"/>
      <c r="H13" s="56">
        <v>1</v>
      </c>
      <c r="I13" s="56">
        <f>IF(OR($M$3=0,N13=0)," - ",NETWORKDAYS($M$3,N13))</f>
        <v>1</v>
      </c>
      <c r="J13" s="56" t="s">
        <v>27</v>
      </c>
      <c r="K13" s="94"/>
      <c r="L13" s="22">
        <v>1</v>
      </c>
      <c r="M13" s="90">
        <f>$N$11</f>
        <v>44606</v>
      </c>
      <c r="N13" s="85">
        <f>WORKDAY(M13+(H13-1),0)</f>
        <v>44606</v>
      </c>
      <c r="Q13" s="43"/>
      <c r="R13" s="43"/>
      <c r="S13" s="43"/>
      <c r="T13" s="43"/>
      <c r="U13" s="43"/>
      <c r="V13" s="87"/>
      <c r="W13" s="87"/>
      <c r="X13" s="43"/>
      <c r="Y13" s="43"/>
      <c r="Z13" s="43"/>
      <c r="AA13" s="43"/>
      <c r="AB13" s="43"/>
      <c r="AC13" s="87"/>
      <c r="AD13" s="87"/>
      <c r="AE13" s="43"/>
      <c r="AF13" s="43"/>
      <c r="AG13" s="43"/>
      <c r="AH13" s="43"/>
      <c r="AI13" s="43"/>
      <c r="AJ13" s="87"/>
      <c r="AK13" s="87"/>
      <c r="AL13" s="43"/>
      <c r="AM13" s="43"/>
      <c r="AN13" s="188"/>
      <c r="AO13" s="43"/>
      <c r="AP13" s="43"/>
      <c r="AQ13" s="87"/>
      <c r="AR13" s="87"/>
      <c r="AS13" s="43"/>
      <c r="AT13" s="43"/>
      <c r="AU13" s="43"/>
      <c r="AV13" s="43"/>
      <c r="AW13" s="43"/>
      <c r="AX13" s="87"/>
      <c r="AY13" s="87"/>
      <c r="AZ13" s="43"/>
      <c r="BA13" s="43"/>
      <c r="BB13" s="43"/>
      <c r="BC13" s="43"/>
      <c r="BD13" s="43"/>
      <c r="BE13" s="87"/>
      <c r="BF13" s="87"/>
      <c r="BG13" s="43"/>
      <c r="BH13" s="43"/>
      <c r="BI13" s="43"/>
      <c r="BJ13" s="43"/>
      <c r="BK13" s="43"/>
      <c r="BL13" s="87"/>
      <c r="BM13" s="87"/>
      <c r="BN13" s="170"/>
      <c r="BO13" s="43"/>
      <c r="BP13" s="43"/>
      <c r="BQ13" s="43"/>
      <c r="BR13" s="43"/>
      <c r="BS13" s="87"/>
      <c r="BT13" s="87"/>
      <c r="BU13" s="43"/>
      <c r="BV13" s="43"/>
      <c r="BW13" s="43"/>
      <c r="BX13" s="43"/>
      <c r="BY13" s="43"/>
      <c r="BZ13" s="87"/>
      <c r="CA13" s="87"/>
    </row>
    <row r="14" spans="1:79" ht="30" customHeight="1" thickBot="1" x14ac:dyDescent="0.25">
      <c r="B14" s="117">
        <v>1.3</v>
      </c>
      <c r="C14" s="95" t="s">
        <v>44</v>
      </c>
      <c r="D14" s="74"/>
      <c r="E14" s="64"/>
      <c r="F14" s="56" t="s">
        <v>45</v>
      </c>
      <c r="G14" s="56"/>
      <c r="H14" s="56"/>
      <c r="I14" s="56"/>
      <c r="J14" s="56" t="s">
        <v>27</v>
      </c>
      <c r="K14" s="94"/>
      <c r="L14" s="22">
        <v>1</v>
      </c>
      <c r="M14" s="90">
        <v>44574</v>
      </c>
      <c r="N14" s="85">
        <f>M14</f>
        <v>44574</v>
      </c>
      <c r="Q14" s="43"/>
      <c r="R14" s="43"/>
      <c r="S14" s="43"/>
      <c r="T14" s="43"/>
      <c r="U14" s="43"/>
      <c r="V14" s="87"/>
      <c r="W14" s="87"/>
      <c r="X14" s="43"/>
      <c r="Y14" s="43"/>
      <c r="Z14" s="43"/>
      <c r="AA14" s="43"/>
      <c r="AB14" s="43"/>
      <c r="AC14" s="87"/>
      <c r="AD14" s="87"/>
      <c r="AE14" s="43"/>
      <c r="AF14" s="43"/>
      <c r="AG14" s="43"/>
      <c r="AH14" s="43"/>
      <c r="AI14" s="43"/>
      <c r="AJ14" s="87"/>
      <c r="AK14" s="87"/>
      <c r="AL14" s="43"/>
      <c r="AM14" s="43"/>
      <c r="AN14" s="188"/>
      <c r="AO14" s="43"/>
      <c r="AP14" s="43"/>
      <c r="AQ14" s="87"/>
      <c r="AR14" s="87"/>
      <c r="AS14" s="43"/>
      <c r="AT14" s="43"/>
      <c r="AU14" s="43"/>
      <c r="AV14" s="43"/>
      <c r="AW14" s="43"/>
      <c r="AX14" s="87"/>
      <c r="AY14" s="87"/>
      <c r="AZ14" s="43"/>
      <c r="BA14" s="43"/>
      <c r="BB14" s="43"/>
      <c r="BC14" s="43"/>
      <c r="BD14" s="43"/>
      <c r="BE14" s="87"/>
      <c r="BF14" s="87"/>
      <c r="BG14" s="43"/>
      <c r="BH14" s="43"/>
      <c r="BI14" s="43"/>
      <c r="BJ14" s="43"/>
      <c r="BK14" s="43"/>
      <c r="BL14" s="87"/>
      <c r="BM14" s="87"/>
      <c r="BN14" s="170"/>
      <c r="BO14" s="43"/>
      <c r="BP14" s="43"/>
      <c r="BQ14" s="43"/>
      <c r="BR14" s="43"/>
      <c r="BS14" s="87"/>
      <c r="BT14" s="87"/>
      <c r="BU14" s="43"/>
      <c r="BV14" s="43"/>
      <c r="BW14" s="43"/>
      <c r="BX14" s="43"/>
      <c r="BY14" s="43"/>
      <c r="BZ14" s="87"/>
      <c r="CA14" s="87"/>
    </row>
    <row r="15" spans="1:79" ht="30" customHeight="1" thickBot="1" x14ac:dyDescent="0.25">
      <c r="B15" s="117">
        <v>1.4</v>
      </c>
      <c r="C15" s="95" t="s">
        <v>46</v>
      </c>
      <c r="D15" s="74"/>
      <c r="E15" s="64"/>
      <c r="F15" s="56" t="s">
        <v>47</v>
      </c>
      <c r="G15" s="56"/>
      <c r="H15" s="56"/>
      <c r="I15" s="56"/>
      <c r="J15" s="56" t="s">
        <v>27</v>
      </c>
      <c r="K15" s="98"/>
      <c r="L15" s="22">
        <v>1</v>
      </c>
      <c r="M15" s="90">
        <v>44574</v>
      </c>
      <c r="N15" s="85">
        <f>M15</f>
        <v>44574</v>
      </c>
      <c r="Q15" s="43"/>
      <c r="R15" s="43"/>
      <c r="S15" s="43"/>
      <c r="T15" s="43"/>
      <c r="U15" s="43"/>
      <c r="V15" s="87"/>
      <c r="W15" s="87"/>
      <c r="X15" s="43"/>
      <c r="Y15" s="43"/>
      <c r="Z15" s="43"/>
      <c r="AA15" s="43"/>
      <c r="AB15" s="43"/>
      <c r="AC15" s="87"/>
      <c r="AD15" s="87"/>
      <c r="AE15" s="43"/>
      <c r="AF15" s="43"/>
      <c r="AG15" s="43"/>
      <c r="AH15" s="43"/>
      <c r="AI15" s="43"/>
      <c r="AJ15" s="87"/>
      <c r="AK15" s="87"/>
      <c r="AL15" s="43"/>
      <c r="AM15" s="43"/>
      <c r="AN15" s="188"/>
      <c r="AO15" s="43"/>
      <c r="AP15" s="43"/>
      <c r="AQ15" s="87"/>
      <c r="AR15" s="87"/>
      <c r="AS15" s="43"/>
      <c r="AT15" s="43"/>
      <c r="AU15" s="43"/>
      <c r="AV15" s="43"/>
      <c r="AW15" s="43"/>
      <c r="AX15" s="87"/>
      <c r="AY15" s="87"/>
      <c r="AZ15" s="43"/>
      <c r="BA15" s="43"/>
      <c r="BB15" s="43"/>
      <c r="BC15" s="43"/>
      <c r="BD15" s="43"/>
      <c r="BE15" s="87"/>
      <c r="BF15" s="87"/>
      <c r="BG15" s="43"/>
      <c r="BH15" s="43"/>
      <c r="BI15" s="43"/>
      <c r="BJ15" s="43"/>
      <c r="BK15" s="43"/>
      <c r="BL15" s="87"/>
      <c r="BM15" s="87"/>
      <c r="BN15" s="170"/>
      <c r="BO15" s="43"/>
      <c r="BP15" s="43"/>
      <c r="BQ15" s="43"/>
      <c r="BR15" s="43"/>
      <c r="BS15" s="87"/>
      <c r="BT15" s="87"/>
      <c r="BU15" s="43"/>
      <c r="BV15" s="43"/>
      <c r="BW15" s="43"/>
      <c r="BX15" s="43"/>
      <c r="BY15" s="43"/>
      <c r="BZ15" s="87"/>
      <c r="CA15" s="87"/>
    </row>
    <row r="16" spans="1:79" ht="41" customHeight="1" thickBot="1" x14ac:dyDescent="0.25">
      <c r="B16" s="117">
        <v>2</v>
      </c>
      <c r="C16" s="18" t="s">
        <v>48</v>
      </c>
      <c r="D16" s="73"/>
      <c r="E16" s="18"/>
      <c r="F16" s="55" t="s">
        <v>49</v>
      </c>
      <c r="G16" s="55"/>
      <c r="H16" s="55">
        <v>3</v>
      </c>
      <c r="I16" s="55">
        <f>IF(OR($M$3=0,N16=0)," - ",NETWORKDAYS($M$3,N16))</f>
        <v>3</v>
      </c>
      <c r="J16" s="55" t="s">
        <v>27</v>
      </c>
      <c r="K16" s="92" t="s">
        <v>50</v>
      </c>
      <c r="L16" s="19">
        <v>1</v>
      </c>
      <c r="M16" s="21">
        <f>$N$11</f>
        <v>44606</v>
      </c>
      <c r="N16" s="21">
        <f>WORKDAY(M16+H16-1,0)</f>
        <v>44608</v>
      </c>
      <c r="Q16" s="43"/>
      <c r="R16" s="43"/>
      <c r="S16" s="43"/>
      <c r="T16" s="43"/>
      <c r="U16" s="43"/>
      <c r="V16" s="87"/>
      <c r="W16" s="87"/>
      <c r="X16" s="43"/>
      <c r="Y16" s="43"/>
      <c r="Z16" s="43"/>
      <c r="AA16" s="43"/>
      <c r="AB16" s="43"/>
      <c r="AC16" s="87"/>
      <c r="AD16" s="87"/>
      <c r="AE16" s="43"/>
      <c r="AF16" s="43"/>
      <c r="AG16" s="43"/>
      <c r="AH16" s="43"/>
      <c r="AI16" s="43"/>
      <c r="AJ16" s="87"/>
      <c r="AK16" s="87"/>
      <c r="AL16" s="43"/>
      <c r="AM16" s="43"/>
      <c r="AN16" s="188"/>
      <c r="AO16" s="43"/>
      <c r="AP16" s="43"/>
      <c r="AQ16" s="87"/>
      <c r="AR16" s="87"/>
      <c r="AS16" s="43"/>
      <c r="AT16" s="43"/>
      <c r="AU16" s="43"/>
      <c r="AV16" s="43"/>
      <c r="AW16" s="43"/>
      <c r="AX16" s="87"/>
      <c r="AY16" s="87"/>
      <c r="AZ16" s="43"/>
      <c r="BA16" s="43"/>
      <c r="BB16" s="43"/>
      <c r="BC16" s="43"/>
      <c r="BD16" s="43"/>
      <c r="BE16" s="87"/>
      <c r="BF16" s="87"/>
      <c r="BG16" s="43"/>
      <c r="BH16" s="43"/>
      <c r="BI16" s="43"/>
      <c r="BJ16" s="43"/>
      <c r="BK16" s="43"/>
      <c r="BL16" s="87"/>
      <c r="BM16" s="87"/>
      <c r="BN16" s="170"/>
      <c r="BO16" s="43"/>
      <c r="BP16" s="43"/>
      <c r="BQ16" s="43"/>
      <c r="BR16" s="43"/>
      <c r="BS16" s="87"/>
      <c r="BT16" s="87"/>
      <c r="BU16" s="43"/>
      <c r="BV16" s="43"/>
      <c r="BW16" s="43"/>
      <c r="BX16" s="43"/>
      <c r="BY16" s="43"/>
      <c r="BZ16" s="87"/>
      <c r="CA16" s="87"/>
    </row>
    <row r="17" spans="1:79" ht="30" customHeight="1" thickBot="1" x14ac:dyDescent="0.25">
      <c r="B17" s="117">
        <v>3</v>
      </c>
      <c r="C17" s="18" t="s">
        <v>51</v>
      </c>
      <c r="D17" s="73"/>
      <c r="E17" s="18"/>
      <c r="F17" s="55" t="s">
        <v>52</v>
      </c>
      <c r="G17" s="55"/>
      <c r="H17" s="55">
        <v>3</v>
      </c>
      <c r="I17" s="55"/>
      <c r="J17" s="55" t="s">
        <v>27</v>
      </c>
      <c r="K17" s="92"/>
      <c r="L17" s="19">
        <v>1</v>
      </c>
      <c r="M17" s="21">
        <v>44575</v>
      </c>
      <c r="N17" s="21">
        <f>WORKDAY(M17+H17,1)</f>
        <v>44579</v>
      </c>
      <c r="Q17" s="43"/>
      <c r="R17" s="43"/>
      <c r="S17" s="43"/>
      <c r="T17" s="43"/>
      <c r="U17" s="43"/>
      <c r="V17" s="87"/>
      <c r="W17" s="87"/>
      <c r="X17" s="43"/>
      <c r="Y17" s="43"/>
      <c r="Z17" s="43"/>
      <c r="AA17" s="43"/>
      <c r="AB17" s="43"/>
      <c r="AC17" s="87"/>
      <c r="AD17" s="87"/>
      <c r="AE17" s="43"/>
      <c r="AF17" s="43"/>
      <c r="AG17" s="43"/>
      <c r="AH17" s="43"/>
      <c r="AI17" s="43"/>
      <c r="AJ17" s="87"/>
      <c r="AK17" s="87"/>
      <c r="AL17" s="43"/>
      <c r="AM17" s="43"/>
      <c r="AN17" s="188"/>
      <c r="AO17" s="43"/>
      <c r="AP17" s="43"/>
      <c r="AQ17" s="87"/>
      <c r="AR17" s="87"/>
      <c r="AS17" s="43"/>
      <c r="AT17" s="43"/>
      <c r="AU17" s="43"/>
      <c r="AV17" s="43"/>
      <c r="AW17" s="43"/>
      <c r="AX17" s="87"/>
      <c r="AY17" s="87"/>
      <c r="AZ17" s="43"/>
      <c r="BA17" s="43"/>
      <c r="BB17" s="43"/>
      <c r="BC17" s="43"/>
      <c r="BD17" s="43"/>
      <c r="BE17" s="87"/>
      <c r="BF17" s="87"/>
      <c r="BG17" s="43"/>
      <c r="BH17" s="43"/>
      <c r="BI17" s="43"/>
      <c r="BJ17" s="43"/>
      <c r="BK17" s="43"/>
      <c r="BL17" s="87"/>
      <c r="BM17" s="87"/>
      <c r="BN17" s="170"/>
      <c r="BO17" s="43"/>
      <c r="BP17" s="43"/>
      <c r="BQ17" s="43"/>
      <c r="BR17" s="43"/>
      <c r="BS17" s="87"/>
      <c r="BT17" s="87"/>
      <c r="BU17" s="43"/>
      <c r="BV17" s="43"/>
      <c r="BW17" s="43"/>
      <c r="BX17" s="43"/>
      <c r="BY17" s="43"/>
      <c r="BZ17" s="87"/>
      <c r="CA17" s="87"/>
    </row>
    <row r="18" spans="1:79" ht="30" customHeight="1" thickBot="1" x14ac:dyDescent="0.25">
      <c r="B18" s="117">
        <v>4</v>
      </c>
      <c r="C18" s="18" t="s">
        <v>53</v>
      </c>
      <c r="D18" s="73" t="s">
        <v>54</v>
      </c>
      <c r="E18" s="162">
        <v>44610</v>
      </c>
      <c r="F18" s="55" t="s">
        <v>55</v>
      </c>
      <c r="G18" s="55"/>
      <c r="H18" s="55">
        <v>5</v>
      </c>
      <c r="I18" s="55"/>
      <c r="J18" s="55" t="s">
        <v>56</v>
      </c>
      <c r="K18" s="92" t="s">
        <v>57</v>
      </c>
      <c r="L18" s="19">
        <v>0</v>
      </c>
      <c r="M18" s="21">
        <f>MAX(WORKDAY($N$17,1),WORKDAY($N$16,1),WORKDAY($N$10,1))</f>
        <v>44613</v>
      </c>
      <c r="N18" s="21">
        <f>WORKDAY(M18+H18-1,0)</f>
        <v>44617</v>
      </c>
      <c r="Q18" s="43"/>
      <c r="R18" s="43"/>
      <c r="S18" s="43"/>
      <c r="T18" s="43"/>
      <c r="U18" s="43"/>
      <c r="V18" s="87"/>
      <c r="W18" s="87"/>
      <c r="X18" s="43"/>
      <c r="Y18" s="43"/>
      <c r="Z18" s="43"/>
      <c r="AA18" s="43"/>
      <c r="AB18" s="43"/>
      <c r="AC18" s="87"/>
      <c r="AD18" s="87"/>
      <c r="AE18" s="43"/>
      <c r="AF18" s="43"/>
      <c r="AG18" s="43"/>
      <c r="AH18" s="43"/>
      <c r="AI18" s="43"/>
      <c r="AJ18" s="87"/>
      <c r="AK18" s="87"/>
      <c r="AL18" s="43"/>
      <c r="AM18" s="43"/>
      <c r="AN18" s="188"/>
      <c r="AO18" s="43"/>
      <c r="AP18" s="43"/>
      <c r="AQ18" s="87"/>
      <c r="AR18" s="87"/>
      <c r="AS18" s="43"/>
      <c r="AT18" s="43"/>
      <c r="AU18" s="43"/>
      <c r="AV18" s="43"/>
      <c r="AW18" s="43"/>
      <c r="AX18" s="87"/>
      <c r="AY18" s="87"/>
      <c r="AZ18" s="43"/>
      <c r="BA18" s="43"/>
      <c r="BB18" s="43"/>
      <c r="BC18" s="43"/>
      <c r="BD18" s="43"/>
      <c r="BE18" s="87"/>
      <c r="BF18" s="87"/>
      <c r="BG18" s="43"/>
      <c r="BH18" s="43"/>
      <c r="BI18" s="43"/>
      <c r="BJ18" s="43"/>
      <c r="BK18" s="43"/>
      <c r="BL18" s="87"/>
      <c r="BM18" s="87"/>
      <c r="BN18" s="170"/>
      <c r="BO18" s="43"/>
      <c r="BP18" s="43"/>
      <c r="BQ18" s="43"/>
      <c r="BR18" s="43"/>
      <c r="BS18" s="87"/>
      <c r="BT18" s="87"/>
      <c r="BU18" s="43"/>
      <c r="BV18" s="43"/>
      <c r="BW18" s="43"/>
      <c r="BX18" s="43"/>
      <c r="BY18" s="43"/>
      <c r="BZ18" s="87"/>
      <c r="CA18" s="87"/>
    </row>
    <row r="19" spans="1:79" s="5" customFormat="1" ht="30" customHeight="1" thickBot="1" x14ac:dyDescent="0.25">
      <c r="A19" s="47" t="s">
        <v>58</v>
      </c>
      <c r="B19" s="118">
        <v>5</v>
      </c>
      <c r="C19" s="18" t="s">
        <v>59</v>
      </c>
      <c r="D19" s="73">
        <v>4</v>
      </c>
      <c r="E19" s="162">
        <v>44610</v>
      </c>
      <c r="F19" s="93" t="s">
        <v>47</v>
      </c>
      <c r="G19" s="93"/>
      <c r="H19" s="93">
        <v>7</v>
      </c>
      <c r="I19" s="93">
        <f>IF(OR($M$3=0,N19=0)," - ",NETWORKDAYS($M$3,N19))-2</f>
        <v>15</v>
      </c>
      <c r="J19" s="93" t="s">
        <v>56</v>
      </c>
      <c r="K19" s="92" t="s">
        <v>60</v>
      </c>
      <c r="L19" s="135">
        <v>0</v>
      </c>
      <c r="M19" s="20">
        <f>(WORKDAY($N$18,1))</f>
        <v>44620</v>
      </c>
      <c r="N19" s="20">
        <f>WORKDAY(M19+(H19-1),2)</f>
        <v>44628</v>
      </c>
      <c r="O19" s="17"/>
      <c r="P19" s="17">
        <f>IF(OR(ISBLANK(task_start),ISBLANK(task_end)),"",task_end-task_start+1)</f>
        <v>9</v>
      </c>
      <c r="Q19" s="43"/>
      <c r="R19" s="43"/>
      <c r="S19" s="43"/>
      <c r="T19" s="43"/>
      <c r="U19" s="43"/>
      <c r="V19" s="87"/>
      <c r="W19" s="87"/>
      <c r="X19" s="43"/>
      <c r="Y19" s="43"/>
      <c r="Z19" s="43"/>
      <c r="AA19" s="43"/>
      <c r="AB19" s="43"/>
      <c r="AC19" s="87"/>
      <c r="AD19" s="87"/>
      <c r="AE19" s="43"/>
      <c r="AF19" s="43"/>
      <c r="AG19" s="43"/>
      <c r="AH19" s="43"/>
      <c r="AI19" s="43"/>
      <c r="AJ19" s="87"/>
      <c r="AK19" s="87"/>
      <c r="AL19" s="43"/>
      <c r="AM19" s="43"/>
      <c r="AN19" s="188"/>
      <c r="AO19" s="43"/>
      <c r="AP19" s="43"/>
      <c r="AQ19" s="87"/>
      <c r="AR19" s="87"/>
      <c r="AS19" s="43"/>
      <c r="AT19" s="43"/>
      <c r="AU19" s="43"/>
      <c r="AV19" s="43"/>
      <c r="AW19" s="43"/>
      <c r="AX19" s="87"/>
      <c r="AY19" s="87"/>
      <c r="AZ19" s="43"/>
      <c r="BA19" s="43"/>
      <c r="BB19" s="43"/>
      <c r="BC19" s="43"/>
      <c r="BD19" s="43"/>
      <c r="BE19" s="87"/>
      <c r="BF19" s="87"/>
      <c r="BG19" s="43"/>
      <c r="BH19" s="43"/>
      <c r="BI19" s="43"/>
      <c r="BJ19" s="43"/>
      <c r="BK19" s="43"/>
      <c r="BL19" s="87"/>
      <c r="BM19" s="87"/>
      <c r="BN19" s="170"/>
      <c r="BO19" s="43"/>
      <c r="BP19" s="43"/>
      <c r="BQ19" s="43"/>
      <c r="BR19" s="43"/>
      <c r="BS19" s="87"/>
      <c r="BT19" s="87"/>
      <c r="BU19" s="43"/>
      <c r="BV19" s="43"/>
      <c r="BW19" s="43"/>
      <c r="BX19" s="43"/>
      <c r="BY19" s="43"/>
      <c r="BZ19" s="87"/>
      <c r="CA19" s="87"/>
    </row>
    <row r="20" spans="1:79" s="5" customFormat="1" ht="30" customHeight="1" thickBot="1" x14ac:dyDescent="0.25">
      <c r="A20" s="47" t="s">
        <v>61</v>
      </c>
      <c r="B20" s="118">
        <v>5.0999999999999996</v>
      </c>
      <c r="C20" s="64" t="s">
        <v>62</v>
      </c>
      <c r="D20" s="74">
        <v>4</v>
      </c>
      <c r="E20" s="163"/>
      <c r="F20" s="136" t="s">
        <v>47</v>
      </c>
      <c r="G20" s="136"/>
      <c r="H20" s="136"/>
      <c r="I20" s="136"/>
      <c r="J20" s="136" t="s">
        <v>56</v>
      </c>
      <c r="K20" s="136"/>
      <c r="L20" s="137">
        <v>0</v>
      </c>
      <c r="M20" s="90">
        <f t="shared" ref="M20:N23" si="2">M19</f>
        <v>44620</v>
      </c>
      <c r="N20" s="90">
        <f t="shared" si="2"/>
        <v>44628</v>
      </c>
      <c r="O20" s="17"/>
      <c r="P20" s="17">
        <f>IF(OR(ISBLANK(task_start),ISBLANK(task_end)),"",task_end-task_start+1)</f>
        <v>9</v>
      </c>
      <c r="Q20" s="43"/>
      <c r="R20" s="43"/>
      <c r="S20" s="43"/>
      <c r="T20" s="43"/>
      <c r="U20" s="43"/>
      <c r="V20" s="87"/>
      <c r="W20" s="87"/>
      <c r="X20" s="43"/>
      <c r="Y20" s="43"/>
      <c r="Z20" s="43"/>
      <c r="AA20" s="43"/>
      <c r="AB20" s="43"/>
      <c r="AC20" s="87"/>
      <c r="AD20" s="87"/>
      <c r="AE20" s="43"/>
      <c r="AF20" s="43"/>
      <c r="AG20" s="43"/>
      <c r="AH20" s="43"/>
      <c r="AI20" s="43"/>
      <c r="AJ20" s="87"/>
      <c r="AK20" s="87"/>
      <c r="AL20" s="43"/>
      <c r="AM20" s="43"/>
      <c r="AN20" s="188"/>
      <c r="AO20" s="43"/>
      <c r="AP20" s="43"/>
      <c r="AQ20" s="87"/>
      <c r="AR20" s="87"/>
      <c r="AS20" s="43"/>
      <c r="AT20" s="43"/>
      <c r="AU20" s="43"/>
      <c r="AV20" s="43"/>
      <c r="AW20" s="43"/>
      <c r="AX20" s="87"/>
      <c r="AY20" s="87"/>
      <c r="AZ20" s="43"/>
      <c r="BA20" s="43"/>
      <c r="BB20" s="43"/>
      <c r="BC20" s="43"/>
      <c r="BD20" s="43"/>
      <c r="BE20" s="87"/>
      <c r="BF20" s="87"/>
      <c r="BG20" s="43"/>
      <c r="BH20" s="43"/>
      <c r="BI20" s="43"/>
      <c r="BJ20" s="43"/>
      <c r="BK20" s="43"/>
      <c r="BL20" s="87"/>
      <c r="BM20" s="87"/>
      <c r="BN20" s="170"/>
      <c r="BO20" s="43"/>
      <c r="BP20" s="43"/>
      <c r="BQ20" s="43"/>
      <c r="BR20" s="43"/>
      <c r="BS20" s="87"/>
      <c r="BT20" s="87"/>
      <c r="BU20" s="43"/>
      <c r="BV20" s="43"/>
      <c r="BW20" s="43"/>
      <c r="BX20" s="43"/>
      <c r="BY20" s="43"/>
      <c r="BZ20" s="87"/>
      <c r="CA20" s="87"/>
    </row>
    <row r="21" spans="1:79" s="5" customFormat="1" ht="30" customHeight="1" thickBot="1" x14ac:dyDescent="0.25">
      <c r="A21" s="47" t="s">
        <v>63</v>
      </c>
      <c r="B21" s="118">
        <v>5.2</v>
      </c>
      <c r="C21" s="64" t="s">
        <v>64</v>
      </c>
      <c r="D21" s="74">
        <v>4</v>
      </c>
      <c r="E21" s="163"/>
      <c r="F21" s="136" t="s">
        <v>47</v>
      </c>
      <c r="G21" s="136"/>
      <c r="H21" s="136"/>
      <c r="I21" s="136"/>
      <c r="J21" s="136" t="s">
        <v>56</v>
      </c>
      <c r="K21" s="136"/>
      <c r="L21" s="137">
        <v>0</v>
      </c>
      <c r="M21" s="90">
        <f t="shared" si="2"/>
        <v>44620</v>
      </c>
      <c r="N21" s="90">
        <f t="shared" si="2"/>
        <v>44628</v>
      </c>
      <c r="O21" s="17"/>
      <c r="P21" s="17">
        <f>IF(OR(ISBLANK(task_start),ISBLANK(task_end)),"",task_end-task_start+1)</f>
        <v>9</v>
      </c>
      <c r="Q21" s="43"/>
      <c r="R21" s="43"/>
      <c r="S21" s="43"/>
      <c r="T21" s="43"/>
      <c r="U21" s="43"/>
      <c r="V21" s="87"/>
      <c r="W21" s="87"/>
      <c r="X21" s="43"/>
      <c r="Y21" s="43"/>
      <c r="Z21" s="43"/>
      <c r="AA21" s="43"/>
      <c r="AB21" s="43"/>
      <c r="AC21" s="88"/>
      <c r="AD21" s="88"/>
      <c r="AE21" s="43"/>
      <c r="AF21" s="43"/>
      <c r="AG21" s="43"/>
      <c r="AH21" s="43"/>
      <c r="AI21" s="43"/>
      <c r="AJ21" s="87"/>
      <c r="AK21" s="87"/>
      <c r="AL21" s="43"/>
      <c r="AM21" s="43"/>
      <c r="AN21" s="188"/>
      <c r="AO21" s="43"/>
      <c r="AP21" s="43"/>
      <c r="AQ21" s="87"/>
      <c r="AR21" s="87"/>
      <c r="AS21" s="43"/>
      <c r="AT21" s="43"/>
      <c r="AU21" s="43"/>
      <c r="AV21" s="43"/>
      <c r="AW21" s="43"/>
      <c r="AX21" s="87"/>
      <c r="AY21" s="87"/>
      <c r="AZ21" s="43"/>
      <c r="BA21" s="43"/>
      <c r="BB21" s="43"/>
      <c r="BC21" s="43"/>
      <c r="BD21" s="43"/>
      <c r="BE21" s="87"/>
      <c r="BF21" s="87"/>
      <c r="BG21" s="43"/>
      <c r="BH21" s="43"/>
      <c r="BI21" s="43"/>
      <c r="BJ21" s="43"/>
      <c r="BK21" s="43"/>
      <c r="BL21" s="87"/>
      <c r="BM21" s="87"/>
      <c r="BN21" s="170"/>
      <c r="BO21" s="43"/>
      <c r="BP21" s="43"/>
      <c r="BQ21" s="43"/>
      <c r="BR21" s="43"/>
      <c r="BS21" s="87"/>
      <c r="BT21" s="87"/>
      <c r="BU21" s="43"/>
      <c r="BV21" s="43"/>
      <c r="BW21" s="43"/>
      <c r="BX21" s="43"/>
      <c r="BY21" s="43"/>
      <c r="BZ21" s="87"/>
      <c r="CA21" s="87"/>
    </row>
    <row r="22" spans="1:79" s="5" customFormat="1" ht="30" customHeight="1" thickBot="1" x14ac:dyDescent="0.25">
      <c r="A22" s="46"/>
      <c r="B22" s="117">
        <v>5.3</v>
      </c>
      <c r="C22" s="64" t="s">
        <v>65</v>
      </c>
      <c r="D22" s="74">
        <v>4</v>
      </c>
      <c r="E22" s="163"/>
      <c r="F22" s="136" t="s">
        <v>47</v>
      </c>
      <c r="G22" s="136"/>
      <c r="H22" s="136"/>
      <c r="I22" s="136"/>
      <c r="J22" s="136" t="s">
        <v>56</v>
      </c>
      <c r="K22" s="136"/>
      <c r="L22" s="137">
        <v>0</v>
      </c>
      <c r="M22" s="90">
        <f t="shared" si="2"/>
        <v>44620</v>
      </c>
      <c r="N22" s="90">
        <f t="shared" si="2"/>
        <v>44628</v>
      </c>
      <c r="O22" s="17"/>
      <c r="P22" s="17">
        <f>IF(OR(ISBLANK(task_start),ISBLANK(task_end)),"",task_end-task_start+1)</f>
        <v>9</v>
      </c>
      <c r="Q22" s="43"/>
      <c r="R22" s="43"/>
      <c r="S22" s="43"/>
      <c r="T22" s="43"/>
      <c r="U22" s="43"/>
      <c r="V22" s="87"/>
      <c r="W22" s="87"/>
      <c r="X22" s="43"/>
      <c r="Y22" s="43"/>
      <c r="Z22" s="43"/>
      <c r="AA22" s="43"/>
      <c r="AB22" s="43"/>
      <c r="AC22" s="87"/>
      <c r="AD22" s="87"/>
      <c r="AE22" s="43"/>
      <c r="AF22" s="43"/>
      <c r="AG22" s="43"/>
      <c r="AH22" s="43"/>
      <c r="AI22" s="43"/>
      <c r="AJ22" s="87"/>
      <c r="AK22" s="87"/>
      <c r="AL22" s="43"/>
      <c r="AM22" s="43"/>
      <c r="AN22" s="188"/>
      <c r="AO22" s="43"/>
      <c r="AP22" s="43"/>
      <c r="AQ22" s="87"/>
      <c r="AR22" s="87"/>
      <c r="AS22" s="43"/>
      <c r="AT22" s="43"/>
      <c r="AU22" s="43"/>
      <c r="AV22" s="43"/>
      <c r="AW22" s="43"/>
      <c r="AX22" s="87"/>
      <c r="AY22" s="87"/>
      <c r="AZ22" s="43"/>
      <c r="BA22" s="43"/>
      <c r="BB22" s="43"/>
      <c r="BC22" s="43"/>
      <c r="BD22" s="43"/>
      <c r="BE22" s="87"/>
      <c r="BF22" s="87"/>
      <c r="BG22" s="43"/>
      <c r="BH22" s="43"/>
      <c r="BI22" s="43"/>
      <c r="BJ22" s="43"/>
      <c r="BK22" s="43"/>
      <c r="BL22" s="87"/>
      <c r="BM22" s="87"/>
      <c r="BN22" s="170"/>
      <c r="BO22" s="43"/>
      <c r="BP22" s="43"/>
      <c r="BQ22" s="43"/>
      <c r="BR22" s="43"/>
      <c r="BS22" s="87"/>
      <c r="BT22" s="87"/>
      <c r="BU22" s="43"/>
      <c r="BV22" s="43"/>
      <c r="BW22" s="43"/>
      <c r="BX22" s="43"/>
      <c r="BY22" s="43"/>
      <c r="BZ22" s="87"/>
      <c r="CA22" s="87"/>
    </row>
    <row r="23" spans="1:79" s="5" customFormat="1" ht="30" customHeight="1" thickBot="1" x14ac:dyDescent="0.25">
      <c r="A23" s="46"/>
      <c r="B23" s="117">
        <v>5.4</v>
      </c>
      <c r="C23" s="64" t="s">
        <v>66</v>
      </c>
      <c r="D23" s="74">
        <v>4</v>
      </c>
      <c r="E23" s="163"/>
      <c r="F23" s="136" t="s">
        <v>47</v>
      </c>
      <c r="G23" s="136"/>
      <c r="H23" s="136"/>
      <c r="I23" s="136"/>
      <c r="J23" s="136" t="s">
        <v>56</v>
      </c>
      <c r="K23" s="136"/>
      <c r="L23" s="137">
        <v>0</v>
      </c>
      <c r="M23" s="90">
        <f t="shared" si="2"/>
        <v>44620</v>
      </c>
      <c r="N23" s="90">
        <f t="shared" si="2"/>
        <v>44628</v>
      </c>
      <c r="O23" s="17"/>
      <c r="P23" s="17">
        <f>IF(OR(ISBLANK(task_start),ISBLANK(task_end)),"",task_end-task_start+1)</f>
        <v>9</v>
      </c>
      <c r="Q23" s="43"/>
      <c r="R23" s="43"/>
      <c r="S23" s="43"/>
      <c r="T23" s="43"/>
      <c r="U23" s="43"/>
      <c r="V23" s="87"/>
      <c r="W23" s="87"/>
      <c r="X23" s="43"/>
      <c r="Y23" s="43"/>
      <c r="Z23" s="43"/>
      <c r="AA23" s="43"/>
      <c r="AB23" s="43"/>
      <c r="AC23" s="87"/>
      <c r="AD23" s="87"/>
      <c r="AE23" s="43"/>
      <c r="AF23" s="43"/>
      <c r="AG23" s="144"/>
      <c r="AH23" s="43"/>
      <c r="AI23" s="43"/>
      <c r="AJ23" s="87"/>
      <c r="AK23" s="87"/>
      <c r="AL23" s="43"/>
      <c r="AM23" s="43"/>
      <c r="AN23" s="188"/>
      <c r="AO23" s="43"/>
      <c r="AP23" s="43"/>
      <c r="AQ23" s="87"/>
      <c r="AR23" s="87"/>
      <c r="AS23" s="43"/>
      <c r="AT23" s="43"/>
      <c r="AU23" s="43"/>
      <c r="AV23" s="43"/>
      <c r="AW23" s="43"/>
      <c r="AX23" s="87"/>
      <c r="AY23" s="87"/>
      <c r="AZ23" s="43"/>
      <c r="BA23" s="43"/>
      <c r="BB23" s="43"/>
      <c r="BC23" s="43"/>
      <c r="BD23" s="43"/>
      <c r="BE23" s="87"/>
      <c r="BF23" s="87"/>
      <c r="BG23" s="43"/>
      <c r="BH23" s="43"/>
      <c r="BI23" s="43"/>
      <c r="BJ23" s="43"/>
      <c r="BK23" s="43"/>
      <c r="BL23" s="87"/>
      <c r="BM23" s="87"/>
      <c r="BN23" s="170"/>
      <c r="BO23" s="43"/>
      <c r="BP23" s="43"/>
      <c r="BQ23" s="43"/>
      <c r="BR23" s="43"/>
      <c r="BS23" s="87"/>
      <c r="BT23" s="87"/>
      <c r="BU23" s="43"/>
      <c r="BV23" s="43"/>
      <c r="BW23" s="43"/>
      <c r="BX23" s="43"/>
      <c r="BY23" s="43"/>
      <c r="BZ23" s="87"/>
      <c r="CA23" s="87"/>
    </row>
    <row r="24" spans="1:79" s="5" customFormat="1" ht="30" customHeight="1" thickBot="1" x14ac:dyDescent="0.25">
      <c r="A24" s="46"/>
      <c r="B24" s="117">
        <v>6</v>
      </c>
      <c r="C24" s="18" t="s">
        <v>67</v>
      </c>
      <c r="D24" s="73" t="s">
        <v>68</v>
      </c>
      <c r="E24" s="162">
        <v>44610</v>
      </c>
      <c r="F24" s="93" t="s">
        <v>69</v>
      </c>
      <c r="G24" s="93"/>
      <c r="H24" s="93">
        <v>2</v>
      </c>
      <c r="I24" s="93">
        <f t="shared" ref="I24:I43" si="3">IF(OR($M$3=0,N24=0)," - ",NETWORKDAYS($M$3,N24))</f>
        <v>5</v>
      </c>
      <c r="J24" s="93" t="s">
        <v>56</v>
      </c>
      <c r="K24" s="92" t="s">
        <v>70</v>
      </c>
      <c r="L24" s="135">
        <v>0</v>
      </c>
      <c r="M24" s="20">
        <f>MAX((WORKDAY($N$16,1)),(WORKDAY($N$8,1)))</f>
        <v>44609</v>
      </c>
      <c r="N24" s="20">
        <f>WORKDAY(M24+(H24-1),0)</f>
        <v>44610</v>
      </c>
      <c r="O24" s="17"/>
      <c r="P24" s="17"/>
      <c r="Q24" s="43"/>
      <c r="R24" s="43"/>
      <c r="S24" s="43"/>
      <c r="T24" s="43"/>
      <c r="U24" s="43"/>
      <c r="V24" s="87"/>
      <c r="W24" s="87"/>
      <c r="X24" s="43"/>
      <c r="Y24" s="43"/>
      <c r="Z24" s="43"/>
      <c r="AA24" s="43"/>
      <c r="AB24" s="43"/>
      <c r="AC24" s="87"/>
      <c r="AD24" s="87"/>
      <c r="AE24" s="43"/>
      <c r="AF24" s="43"/>
      <c r="AG24" s="43"/>
      <c r="AH24" s="43"/>
      <c r="AI24" s="43"/>
      <c r="AJ24" s="87"/>
      <c r="AK24" s="87"/>
      <c r="AL24" s="43"/>
      <c r="AM24" s="43"/>
      <c r="AN24" s="188"/>
      <c r="AO24" s="43"/>
      <c r="AP24" s="43"/>
      <c r="AQ24" s="87"/>
      <c r="AR24" s="87"/>
      <c r="AS24" s="43"/>
      <c r="AT24" s="43"/>
      <c r="AU24" s="43"/>
      <c r="AV24" s="43"/>
      <c r="AW24" s="43"/>
      <c r="AX24" s="87"/>
      <c r="AY24" s="87"/>
      <c r="AZ24" s="43"/>
      <c r="BA24" s="43"/>
      <c r="BB24" s="43"/>
      <c r="BC24" s="43"/>
      <c r="BD24" s="43"/>
      <c r="BE24" s="87"/>
      <c r="BF24" s="87"/>
      <c r="BG24" s="43"/>
      <c r="BH24" s="43"/>
      <c r="BI24" s="43"/>
      <c r="BJ24" s="43"/>
      <c r="BK24" s="43"/>
      <c r="BL24" s="87"/>
      <c r="BM24" s="87"/>
      <c r="BN24" s="170"/>
      <c r="BO24" s="43"/>
      <c r="BP24" s="43"/>
      <c r="BQ24" s="43"/>
      <c r="BR24" s="43"/>
      <c r="BS24" s="87"/>
      <c r="BT24" s="87"/>
      <c r="BU24" s="43"/>
      <c r="BV24" s="43"/>
      <c r="BW24" s="43"/>
      <c r="BX24" s="43"/>
      <c r="BY24" s="43"/>
      <c r="BZ24" s="87"/>
      <c r="CA24" s="87"/>
    </row>
    <row r="25" spans="1:79" s="5" customFormat="1" ht="30" customHeight="1" thickBot="1" x14ac:dyDescent="0.25">
      <c r="A25" s="46"/>
      <c r="B25" s="117">
        <v>7</v>
      </c>
      <c r="C25" s="18" t="s">
        <v>71</v>
      </c>
      <c r="D25" s="73">
        <v>6</v>
      </c>
      <c r="E25" s="162">
        <v>44610</v>
      </c>
      <c r="F25" s="93" t="s">
        <v>69</v>
      </c>
      <c r="G25" s="93"/>
      <c r="H25" s="93">
        <v>2</v>
      </c>
      <c r="I25" s="93">
        <f t="shared" si="3"/>
        <v>7</v>
      </c>
      <c r="J25" s="93" t="s">
        <v>56</v>
      </c>
      <c r="K25" s="93"/>
      <c r="L25" s="135">
        <v>0</v>
      </c>
      <c r="M25" s="20">
        <f>WORKDAY($N$24,1)</f>
        <v>44613</v>
      </c>
      <c r="N25" s="20">
        <f>WORKDAY(M25+(H25-1),0)</f>
        <v>44614</v>
      </c>
      <c r="O25" s="17"/>
      <c r="P25" s="17"/>
      <c r="Q25" s="43"/>
      <c r="R25" s="43"/>
      <c r="S25" s="43"/>
      <c r="T25" s="43"/>
      <c r="U25" s="43"/>
      <c r="V25" s="87"/>
      <c r="W25" s="87"/>
      <c r="X25" s="43"/>
      <c r="Y25" s="43"/>
      <c r="Z25" s="43"/>
      <c r="AA25" s="43"/>
      <c r="AB25" s="43"/>
      <c r="AC25" s="87"/>
      <c r="AD25" s="87"/>
      <c r="AE25" s="43"/>
      <c r="AF25" s="43"/>
      <c r="AG25" s="43"/>
      <c r="AH25" s="43"/>
      <c r="AI25" s="43"/>
      <c r="AJ25" s="87"/>
      <c r="AK25" s="87"/>
      <c r="AL25" s="43"/>
      <c r="AM25" s="43"/>
      <c r="AN25" s="188"/>
      <c r="AO25" s="43"/>
      <c r="AP25" s="43"/>
      <c r="AQ25" s="87"/>
      <c r="AR25" s="87"/>
      <c r="AS25" s="43"/>
      <c r="AT25" s="43"/>
      <c r="AU25" s="43"/>
      <c r="AV25" s="43"/>
      <c r="AW25" s="43"/>
      <c r="AX25" s="87"/>
      <c r="AY25" s="87"/>
      <c r="AZ25" s="43"/>
      <c r="BA25" s="43"/>
      <c r="BB25" s="43"/>
      <c r="BC25" s="43"/>
      <c r="BD25" s="43"/>
      <c r="BE25" s="87"/>
      <c r="BF25" s="87"/>
      <c r="BG25" s="43"/>
      <c r="BH25" s="43"/>
      <c r="BI25" s="43"/>
      <c r="BJ25" s="43"/>
      <c r="BK25" s="43"/>
      <c r="BL25" s="87"/>
      <c r="BM25" s="87"/>
      <c r="BN25" s="170"/>
      <c r="BO25" s="43"/>
      <c r="BP25" s="43"/>
      <c r="BQ25" s="43"/>
      <c r="BR25" s="43"/>
      <c r="BS25" s="87"/>
      <c r="BT25" s="87"/>
      <c r="BU25" s="43"/>
      <c r="BV25" s="43"/>
      <c r="BW25" s="43"/>
      <c r="BX25" s="43"/>
      <c r="BY25" s="43"/>
      <c r="BZ25" s="87"/>
      <c r="CA25" s="87"/>
    </row>
    <row r="26" spans="1:79" s="5" customFormat="1" ht="30" customHeight="1" thickBot="1" x14ac:dyDescent="0.25">
      <c r="A26" s="46"/>
      <c r="B26" s="117">
        <v>8</v>
      </c>
      <c r="C26" s="18" t="s">
        <v>72</v>
      </c>
      <c r="D26" s="73" t="s">
        <v>73</v>
      </c>
      <c r="E26" s="162">
        <v>44610</v>
      </c>
      <c r="F26" s="93" t="s">
        <v>69</v>
      </c>
      <c r="G26" s="93"/>
      <c r="H26" s="93">
        <v>3</v>
      </c>
      <c r="I26" s="93">
        <f t="shared" si="3"/>
        <v>20</v>
      </c>
      <c r="J26" s="93" t="s">
        <v>56</v>
      </c>
      <c r="K26" s="93" t="s">
        <v>74</v>
      </c>
      <c r="L26" s="135">
        <v>0</v>
      </c>
      <c r="M26" s="20">
        <f>MAX(WORKDAY($N$23,1),WORKDAY($N$24,1))</f>
        <v>44629</v>
      </c>
      <c r="N26" s="20">
        <f>WORKDAY(M26+(H26-1),0)</f>
        <v>44631</v>
      </c>
      <c r="O26" s="17"/>
      <c r="P26" s="17"/>
      <c r="Q26" s="43"/>
      <c r="R26" s="43"/>
      <c r="S26" s="43"/>
      <c r="T26" s="43"/>
      <c r="U26" s="43"/>
      <c r="V26" s="87"/>
      <c r="W26" s="87"/>
      <c r="X26" s="43"/>
      <c r="Y26" s="43"/>
      <c r="Z26" s="43"/>
      <c r="AA26" s="43"/>
      <c r="AB26" s="43"/>
      <c r="AC26" s="87"/>
      <c r="AD26" s="87"/>
      <c r="AE26" s="43"/>
      <c r="AF26" s="43"/>
      <c r="AG26" s="43"/>
      <c r="AH26" s="43"/>
      <c r="AI26" s="43"/>
      <c r="AJ26" s="87"/>
      <c r="AK26" s="87"/>
      <c r="AL26" s="43"/>
      <c r="AM26" s="43"/>
      <c r="AN26" s="188"/>
      <c r="AO26" s="43"/>
      <c r="AP26" s="43"/>
      <c r="AQ26" s="87"/>
      <c r="AR26" s="87"/>
      <c r="AS26" s="43"/>
      <c r="AT26" s="43"/>
      <c r="AU26" s="43"/>
      <c r="AV26" s="43"/>
      <c r="AW26" s="43"/>
      <c r="AX26" s="87"/>
      <c r="AY26" s="87"/>
      <c r="AZ26" s="43"/>
      <c r="BA26" s="43"/>
      <c r="BB26" s="43"/>
      <c r="BC26" s="43"/>
      <c r="BD26" s="43"/>
      <c r="BE26" s="87"/>
      <c r="BF26" s="87"/>
      <c r="BG26" s="43"/>
      <c r="BH26" s="43"/>
      <c r="BI26" s="43"/>
      <c r="BJ26" s="43"/>
      <c r="BK26" s="43"/>
      <c r="BL26" s="87"/>
      <c r="BM26" s="87"/>
      <c r="BN26" s="170"/>
      <c r="BO26" s="43"/>
      <c r="BP26" s="43"/>
      <c r="BQ26" s="43"/>
      <c r="BR26" s="43"/>
      <c r="BS26" s="87"/>
      <c r="BT26" s="87"/>
      <c r="BU26" s="43"/>
      <c r="BV26" s="43"/>
      <c r="BW26" s="43"/>
      <c r="BX26" s="43"/>
      <c r="BY26" s="43"/>
      <c r="BZ26" s="87"/>
      <c r="CA26" s="87"/>
    </row>
    <row r="27" spans="1:79" s="5" customFormat="1" ht="30" customHeight="1" thickBot="1" x14ac:dyDescent="0.25">
      <c r="A27" s="46"/>
      <c r="B27" s="117">
        <v>9</v>
      </c>
      <c r="C27" s="18" t="s">
        <v>75</v>
      </c>
      <c r="D27" s="73">
        <v>5.3</v>
      </c>
      <c r="E27" s="162">
        <v>44610</v>
      </c>
      <c r="F27" s="93" t="s">
        <v>69</v>
      </c>
      <c r="G27" s="93"/>
      <c r="H27" s="93">
        <v>2</v>
      </c>
      <c r="I27" s="93">
        <f t="shared" si="3"/>
        <v>21</v>
      </c>
      <c r="J27" s="93" t="s">
        <v>56</v>
      </c>
      <c r="K27" s="92" t="s">
        <v>76</v>
      </c>
      <c r="L27" s="135">
        <v>0</v>
      </c>
      <c r="M27" s="20">
        <f>WORKDAY($N$22,3)</f>
        <v>44631</v>
      </c>
      <c r="N27" s="20">
        <f>WORKDAY(M27+(H27-1),1)</f>
        <v>44634</v>
      </c>
      <c r="O27" s="17"/>
      <c r="P27" s="17"/>
      <c r="Q27" s="43"/>
      <c r="R27" s="43"/>
      <c r="S27" s="43"/>
      <c r="T27" s="43"/>
      <c r="U27" s="43"/>
      <c r="V27" s="87"/>
      <c r="W27" s="87"/>
      <c r="X27" s="43"/>
      <c r="Y27" s="43"/>
      <c r="Z27" s="43"/>
      <c r="AA27" s="43"/>
      <c r="AB27" s="43"/>
      <c r="AC27" s="87"/>
      <c r="AD27" s="87"/>
      <c r="AE27" s="43"/>
      <c r="AF27" s="43"/>
      <c r="AG27" s="43"/>
      <c r="AH27" s="43"/>
      <c r="AI27" s="43"/>
      <c r="AJ27" s="87"/>
      <c r="AK27" s="87"/>
      <c r="AL27" s="43"/>
      <c r="AM27" s="43"/>
      <c r="AN27" s="188"/>
      <c r="AO27" s="43"/>
      <c r="AP27" s="43"/>
      <c r="AQ27" s="87"/>
      <c r="AR27" s="87"/>
      <c r="AS27" s="43"/>
      <c r="AT27" s="43"/>
      <c r="AU27" s="43"/>
      <c r="AV27" s="43"/>
      <c r="AW27" s="43"/>
      <c r="AX27" s="87"/>
      <c r="AY27" s="87"/>
      <c r="AZ27" s="43"/>
      <c r="BA27" s="43"/>
      <c r="BB27" s="43"/>
      <c r="BC27" s="43"/>
      <c r="BD27" s="43"/>
      <c r="BE27" s="87"/>
      <c r="BF27" s="87"/>
      <c r="BG27" s="43"/>
      <c r="BH27" s="43"/>
      <c r="BI27" s="43"/>
      <c r="BJ27" s="43"/>
      <c r="BK27" s="43"/>
      <c r="BL27" s="87"/>
      <c r="BM27" s="87"/>
      <c r="BN27" s="170"/>
      <c r="BO27" s="43"/>
      <c r="BP27" s="43"/>
      <c r="BQ27" s="43"/>
      <c r="BR27" s="43"/>
      <c r="BS27" s="87"/>
      <c r="BT27" s="87"/>
      <c r="BU27" s="43"/>
      <c r="BV27" s="43"/>
      <c r="BW27" s="43"/>
      <c r="BX27" s="43"/>
      <c r="BY27" s="43"/>
      <c r="BZ27" s="87"/>
      <c r="CA27" s="87"/>
    </row>
    <row r="28" spans="1:79" s="5" customFormat="1" ht="30" customHeight="1" thickBot="1" x14ac:dyDescent="0.25">
      <c r="A28" s="46"/>
      <c r="B28" s="117">
        <v>10</v>
      </c>
      <c r="C28" s="18" t="s">
        <v>77</v>
      </c>
      <c r="D28" s="73">
        <v>8</v>
      </c>
      <c r="E28" s="162">
        <v>44610</v>
      </c>
      <c r="F28" s="55" t="s">
        <v>78</v>
      </c>
      <c r="G28" s="55"/>
      <c r="H28" s="55">
        <v>2</v>
      </c>
      <c r="I28" s="55">
        <f t="shared" si="3"/>
        <v>23</v>
      </c>
      <c r="J28" s="55" t="s">
        <v>56</v>
      </c>
      <c r="K28" s="55"/>
      <c r="L28" s="19">
        <v>0</v>
      </c>
      <c r="M28" s="20">
        <f>WORKDAY($N$27,1)</f>
        <v>44635</v>
      </c>
      <c r="N28" s="20">
        <f>WORKDAY(M28+(H28-1),0)</f>
        <v>44636</v>
      </c>
      <c r="O28" s="17"/>
      <c r="P28" s="17"/>
      <c r="Q28" s="43"/>
      <c r="R28" s="43"/>
      <c r="S28" s="43"/>
      <c r="T28" s="43"/>
      <c r="U28" s="43"/>
      <c r="V28" s="87"/>
      <c r="W28" s="87"/>
      <c r="X28" s="43"/>
      <c r="Y28" s="43"/>
      <c r="Z28" s="43"/>
      <c r="AA28" s="43"/>
      <c r="AB28" s="43"/>
      <c r="AC28" s="87"/>
      <c r="AD28" s="87"/>
      <c r="AE28" s="43"/>
      <c r="AF28" s="43"/>
      <c r="AG28" s="43"/>
      <c r="AH28" s="43"/>
      <c r="AI28" s="43"/>
      <c r="AJ28" s="87"/>
      <c r="AK28" s="87"/>
      <c r="AL28" s="43"/>
      <c r="AM28" s="43"/>
      <c r="AN28" s="188"/>
      <c r="AO28" s="43"/>
      <c r="AP28" s="43"/>
      <c r="AQ28" s="87"/>
      <c r="AR28" s="87"/>
      <c r="AS28" s="43"/>
      <c r="AT28" s="43"/>
      <c r="AU28" s="43"/>
      <c r="AV28" s="43"/>
      <c r="AW28" s="43"/>
      <c r="AX28" s="87"/>
      <c r="AY28" s="87"/>
      <c r="AZ28" s="43"/>
      <c r="BA28" s="43"/>
      <c r="BB28" s="43"/>
      <c r="BC28" s="43"/>
      <c r="BD28" s="43"/>
      <c r="BE28" s="87"/>
      <c r="BF28" s="87"/>
      <c r="BG28" s="43"/>
      <c r="BH28" s="43"/>
      <c r="BI28" s="43"/>
      <c r="BJ28" s="43"/>
      <c r="BK28" s="43"/>
      <c r="BL28" s="87"/>
      <c r="BM28" s="87"/>
      <c r="BN28" s="170"/>
      <c r="BO28" s="43"/>
      <c r="BP28" s="43"/>
      <c r="BQ28" s="43"/>
      <c r="BR28" s="43"/>
      <c r="BS28" s="87"/>
      <c r="BT28" s="87"/>
      <c r="BU28" s="43"/>
      <c r="BV28" s="43"/>
      <c r="BW28" s="43"/>
      <c r="BX28" s="43"/>
      <c r="BY28" s="43"/>
      <c r="BZ28" s="87"/>
      <c r="CA28" s="87"/>
    </row>
    <row r="29" spans="1:79" s="5" customFormat="1" ht="30" customHeight="1" thickBot="1" x14ac:dyDescent="0.25">
      <c r="A29" s="47" t="s">
        <v>79</v>
      </c>
      <c r="B29" s="118">
        <v>11</v>
      </c>
      <c r="C29" s="23" t="s">
        <v>80</v>
      </c>
      <c r="D29" s="75"/>
      <c r="E29" s="23"/>
      <c r="F29" s="57"/>
      <c r="G29" s="57"/>
      <c r="H29" s="57"/>
      <c r="I29" s="57">
        <f t="shared" si="3"/>
        <v>20</v>
      </c>
      <c r="J29" s="57"/>
      <c r="K29" s="57"/>
      <c r="L29" s="24"/>
      <c r="M29" s="25">
        <f>MIN(M30:M45)</f>
        <v>44628</v>
      </c>
      <c r="N29" s="25">
        <f>MAX(N30:N42)</f>
        <v>44633</v>
      </c>
      <c r="O29" s="17"/>
      <c r="P29" s="17">
        <f>IF(OR(ISBLANK(task_start),ISBLANK(task_end)),"",task_end-task_start+1)</f>
        <v>6</v>
      </c>
      <c r="Q29" s="43"/>
      <c r="R29" s="43"/>
      <c r="S29" s="43"/>
      <c r="T29" s="43"/>
      <c r="U29" s="43"/>
      <c r="V29" s="87"/>
      <c r="W29" s="87"/>
      <c r="X29" s="43"/>
      <c r="Y29" s="43"/>
      <c r="Z29" s="43"/>
      <c r="AA29" s="43"/>
      <c r="AB29" s="43"/>
      <c r="AC29" s="87"/>
      <c r="AD29" s="87"/>
      <c r="AE29" s="43"/>
      <c r="AF29" s="43"/>
      <c r="AG29" s="43"/>
      <c r="AH29" s="43"/>
      <c r="AI29" s="43"/>
      <c r="AJ29" s="87"/>
      <c r="AK29" s="87"/>
      <c r="AL29" s="43"/>
      <c r="AM29" s="43"/>
      <c r="AN29" s="188"/>
      <c r="AO29" s="43"/>
      <c r="AP29" s="43"/>
      <c r="AQ29" s="87"/>
      <c r="AR29" s="87"/>
      <c r="AS29" s="43"/>
      <c r="AT29" s="43"/>
      <c r="AU29" s="43"/>
      <c r="AV29" s="43"/>
      <c r="AW29" s="43"/>
      <c r="AX29" s="87"/>
      <c r="AY29" s="87"/>
      <c r="AZ29" s="43"/>
      <c r="BA29" s="43"/>
      <c r="BB29" s="43"/>
      <c r="BC29" s="43"/>
      <c r="BD29" s="43"/>
      <c r="BE29" s="87"/>
      <c r="BF29" s="87"/>
      <c r="BG29" s="43"/>
      <c r="BH29" s="43"/>
      <c r="BI29" s="43"/>
      <c r="BJ29" s="43"/>
      <c r="BK29" s="43"/>
      <c r="BL29" s="87"/>
      <c r="BM29" s="87"/>
      <c r="BN29" s="170"/>
      <c r="BO29" s="43"/>
      <c r="BP29" s="43"/>
      <c r="BQ29" s="43"/>
      <c r="BR29" s="43"/>
      <c r="BS29" s="87"/>
      <c r="BT29" s="87"/>
      <c r="BU29" s="43"/>
      <c r="BV29" s="43"/>
      <c r="BW29" s="43"/>
      <c r="BX29" s="43"/>
      <c r="BY29" s="43"/>
      <c r="BZ29" s="87"/>
      <c r="CA29" s="87"/>
    </row>
    <row r="30" spans="1:79" s="5" customFormat="1" ht="30" customHeight="1" thickBot="1" x14ac:dyDescent="0.25">
      <c r="A30" s="47"/>
      <c r="B30" s="173">
        <v>11.1</v>
      </c>
      <c r="C30" s="65" t="s">
        <v>81</v>
      </c>
      <c r="D30" s="76">
        <v>5.3</v>
      </c>
      <c r="E30" s="161">
        <v>44617</v>
      </c>
      <c r="F30" s="58" t="s">
        <v>82</v>
      </c>
      <c r="G30" s="58"/>
      <c r="H30" s="58">
        <v>3</v>
      </c>
      <c r="I30" s="58">
        <f t="shared" si="3"/>
        <v>20</v>
      </c>
      <c r="J30" s="58" t="s">
        <v>56</v>
      </c>
      <c r="K30" s="58"/>
      <c r="L30" s="26">
        <v>0</v>
      </c>
      <c r="M30" s="51">
        <f>WORKDAY($N$22,1)</f>
        <v>44629</v>
      </c>
      <c r="N30" s="51">
        <f>WORKDAY(M30+(H30-1),0)</f>
        <v>44631</v>
      </c>
      <c r="O30" s="17"/>
      <c r="P30" s="17">
        <f>IF(OR(ISBLANK(task_start),ISBLANK(task_end)),"",task_end-task_start+1)</f>
        <v>3</v>
      </c>
      <c r="Q30" s="43"/>
      <c r="R30" s="43"/>
      <c r="S30" s="43"/>
      <c r="T30" s="43"/>
      <c r="U30" s="43"/>
      <c r="V30" s="87"/>
      <c r="W30" s="87"/>
      <c r="X30" s="43"/>
      <c r="Y30" s="43"/>
      <c r="Z30" s="43"/>
      <c r="AA30" s="43"/>
      <c r="AB30" s="43"/>
      <c r="AC30" s="87"/>
      <c r="AD30" s="87"/>
      <c r="AE30" s="43"/>
      <c r="AF30" s="43"/>
      <c r="AG30" s="43"/>
      <c r="AH30" s="43"/>
      <c r="AI30" s="43"/>
      <c r="AJ30" s="87"/>
      <c r="AK30" s="87"/>
      <c r="AL30" s="43"/>
      <c r="AM30" s="43"/>
      <c r="AN30" s="188"/>
      <c r="AO30" s="43"/>
      <c r="AP30" s="43"/>
      <c r="AQ30" s="87"/>
      <c r="AR30" s="87"/>
      <c r="AS30" s="43"/>
      <c r="AT30" s="43"/>
      <c r="AU30" s="43"/>
      <c r="AV30" s="43"/>
      <c r="AW30" s="43"/>
      <c r="AX30" s="87"/>
      <c r="AY30" s="87"/>
      <c r="AZ30" s="43"/>
      <c r="BA30" s="43"/>
      <c r="BB30" s="43"/>
      <c r="BC30" s="43"/>
      <c r="BD30" s="43"/>
      <c r="BE30" s="87"/>
      <c r="BF30" s="87"/>
      <c r="BG30" s="43"/>
      <c r="BH30" s="43"/>
      <c r="BI30" s="43"/>
      <c r="BJ30" s="43"/>
      <c r="BK30" s="43"/>
      <c r="BL30" s="87"/>
      <c r="BM30" s="87"/>
      <c r="BN30" s="170"/>
      <c r="BO30" s="43"/>
      <c r="BP30" s="43"/>
      <c r="BQ30" s="43"/>
      <c r="BR30" s="43"/>
      <c r="BS30" s="87"/>
      <c r="BT30" s="87"/>
      <c r="BU30" s="43"/>
      <c r="BV30" s="43"/>
      <c r="BW30" s="43"/>
      <c r="BX30" s="43"/>
      <c r="BY30" s="43"/>
      <c r="BZ30" s="87"/>
      <c r="CA30" s="87"/>
    </row>
    <row r="31" spans="1:79" s="5" customFormat="1" ht="30" customHeight="1" thickBot="1" x14ac:dyDescent="0.25">
      <c r="A31" s="46"/>
      <c r="B31" s="172">
        <v>11.2</v>
      </c>
      <c r="C31" s="65" t="s">
        <v>83</v>
      </c>
      <c r="D31" s="76">
        <v>5.3</v>
      </c>
      <c r="E31" s="161">
        <v>44617</v>
      </c>
      <c r="F31" s="58" t="s">
        <v>82</v>
      </c>
      <c r="G31" s="58"/>
      <c r="H31" s="58">
        <v>3</v>
      </c>
      <c r="I31" s="58">
        <f t="shared" si="3"/>
        <v>20</v>
      </c>
      <c r="J31" s="58" t="s">
        <v>56</v>
      </c>
      <c r="K31" s="58"/>
      <c r="L31" s="26">
        <v>0</v>
      </c>
      <c r="M31" s="51">
        <f t="shared" ref="M31:M44" si="4">WORKDAY($N$22,1)</f>
        <v>44629</v>
      </c>
      <c r="N31" s="51">
        <f t="shared" ref="N31:N45" si="5">WORKDAY(M31+(H31-1),0)</f>
        <v>44631</v>
      </c>
      <c r="O31" s="17"/>
      <c r="P31" s="17">
        <f>IF(OR(ISBLANK(task_start),ISBLANK(task_end)),"",task_end-task_start+1)</f>
        <v>3</v>
      </c>
      <c r="Q31" s="43"/>
      <c r="R31" s="43"/>
      <c r="S31" s="43"/>
      <c r="T31" s="43"/>
      <c r="U31" s="43"/>
      <c r="V31" s="87"/>
      <c r="W31" s="87"/>
      <c r="X31" s="43"/>
      <c r="Y31" s="43"/>
      <c r="Z31" s="43"/>
      <c r="AA31" s="43"/>
      <c r="AB31" s="43"/>
      <c r="AC31" s="88"/>
      <c r="AD31" s="88"/>
      <c r="AE31" s="43"/>
      <c r="AF31" s="43"/>
      <c r="AG31" s="43"/>
      <c r="AH31" s="43"/>
      <c r="AI31" s="43"/>
      <c r="AJ31" s="87"/>
      <c r="AK31" s="87"/>
      <c r="AL31" s="43"/>
      <c r="AM31" s="43"/>
      <c r="AN31" s="188"/>
      <c r="AO31" s="43"/>
      <c r="AP31" s="43"/>
      <c r="AQ31" s="87"/>
      <c r="AR31" s="87"/>
      <c r="AS31" s="43"/>
      <c r="AT31" s="43"/>
      <c r="AU31" s="43"/>
      <c r="AV31" s="43"/>
      <c r="AW31" s="43"/>
      <c r="AX31" s="87"/>
      <c r="AY31" s="87"/>
      <c r="AZ31" s="43"/>
      <c r="BA31" s="43"/>
      <c r="BB31" s="43"/>
      <c r="BC31" s="43"/>
      <c r="BD31" s="43"/>
      <c r="BE31" s="87"/>
      <c r="BF31" s="87"/>
      <c r="BG31" s="43"/>
      <c r="BH31" s="43"/>
      <c r="BI31" s="43"/>
      <c r="BJ31" s="43"/>
      <c r="BK31" s="43"/>
      <c r="BL31" s="87"/>
      <c r="BM31" s="87"/>
      <c r="BN31" s="170"/>
      <c r="BO31" s="43"/>
      <c r="BP31" s="43"/>
      <c r="BQ31" s="43"/>
      <c r="BR31" s="43"/>
      <c r="BS31" s="87"/>
      <c r="BT31" s="87"/>
      <c r="BU31" s="43"/>
      <c r="BV31" s="43"/>
      <c r="BW31" s="43"/>
      <c r="BX31" s="43"/>
      <c r="BY31" s="43"/>
      <c r="BZ31" s="87"/>
      <c r="CA31" s="87"/>
    </row>
    <row r="32" spans="1:79" s="5" customFormat="1" ht="30" customHeight="1" thickBot="1" x14ac:dyDescent="0.25">
      <c r="A32" s="46"/>
      <c r="B32" s="172">
        <v>11.3</v>
      </c>
      <c r="C32" s="65" t="s">
        <v>84</v>
      </c>
      <c r="D32" s="76">
        <v>5.3</v>
      </c>
      <c r="E32" s="161">
        <v>44617</v>
      </c>
      <c r="F32" s="58" t="s">
        <v>82</v>
      </c>
      <c r="G32" s="58"/>
      <c r="H32" s="58">
        <v>3</v>
      </c>
      <c r="I32" s="58">
        <f t="shared" si="3"/>
        <v>20</v>
      </c>
      <c r="J32" s="58" t="s">
        <v>56</v>
      </c>
      <c r="K32" s="58"/>
      <c r="L32" s="26">
        <v>0</v>
      </c>
      <c r="M32" s="51">
        <f t="shared" si="4"/>
        <v>44629</v>
      </c>
      <c r="N32" s="51">
        <f t="shared" si="5"/>
        <v>44631</v>
      </c>
      <c r="O32" s="17"/>
      <c r="P32" s="17"/>
      <c r="Q32" s="43"/>
      <c r="R32" s="43"/>
      <c r="S32" s="43"/>
      <c r="T32" s="43"/>
      <c r="U32" s="43"/>
      <c r="V32" s="87"/>
      <c r="W32" s="87"/>
      <c r="X32" s="43"/>
      <c r="Y32" s="43"/>
      <c r="Z32" s="43"/>
      <c r="AA32" s="43"/>
      <c r="AB32" s="43"/>
      <c r="AC32" s="88"/>
      <c r="AD32" s="88"/>
      <c r="AE32" s="43"/>
      <c r="AF32" s="43"/>
      <c r="AG32" s="43"/>
      <c r="AH32" s="43"/>
      <c r="AI32" s="43"/>
      <c r="AJ32" s="87"/>
      <c r="AK32" s="87"/>
      <c r="AL32" s="43"/>
      <c r="AM32" s="43"/>
      <c r="AN32" s="188"/>
      <c r="AO32" s="43"/>
      <c r="AP32" s="43"/>
      <c r="AQ32" s="87"/>
      <c r="AR32" s="87"/>
      <c r="AS32" s="43"/>
      <c r="AT32" s="43"/>
      <c r="AU32" s="43"/>
      <c r="AV32" s="43"/>
      <c r="AW32" s="43"/>
      <c r="AX32" s="87"/>
      <c r="AY32" s="87"/>
      <c r="AZ32" s="43"/>
      <c r="BA32" s="43"/>
      <c r="BB32" s="43"/>
      <c r="BC32" s="43"/>
      <c r="BD32" s="43"/>
      <c r="BE32" s="87"/>
      <c r="BF32" s="87"/>
      <c r="BG32" s="43"/>
      <c r="BH32" s="43"/>
      <c r="BI32" s="43"/>
      <c r="BJ32" s="43"/>
      <c r="BK32" s="43"/>
      <c r="BL32" s="87"/>
      <c r="BM32" s="87"/>
      <c r="BN32" s="170"/>
      <c r="BO32" s="43"/>
      <c r="BP32" s="43"/>
      <c r="BQ32" s="43"/>
      <c r="BR32" s="43"/>
      <c r="BS32" s="87"/>
      <c r="BT32" s="87"/>
      <c r="BU32" s="43"/>
      <c r="BV32" s="43"/>
      <c r="BW32" s="43"/>
      <c r="BX32" s="43"/>
      <c r="BY32" s="43"/>
      <c r="BZ32" s="87"/>
      <c r="CA32" s="87"/>
    </row>
    <row r="33" spans="1:79" s="5" customFormat="1" ht="30" customHeight="1" thickBot="1" x14ac:dyDescent="0.25">
      <c r="A33" s="46"/>
      <c r="B33" s="174">
        <v>11.4</v>
      </c>
      <c r="C33" s="180" t="s">
        <v>85</v>
      </c>
      <c r="D33" s="181">
        <v>5.3</v>
      </c>
      <c r="E33" s="182">
        <v>44617</v>
      </c>
      <c r="F33" s="183" t="s">
        <v>86</v>
      </c>
      <c r="G33" s="183"/>
      <c r="H33" s="183">
        <v>1</v>
      </c>
      <c r="I33" s="183">
        <f t="shared" si="3"/>
        <v>18</v>
      </c>
      <c r="J33" s="183" t="s">
        <v>56</v>
      </c>
      <c r="K33" s="184" t="s">
        <v>87</v>
      </c>
      <c r="L33" s="185">
        <v>0</v>
      </c>
      <c r="M33" s="186">
        <f t="shared" si="4"/>
        <v>44629</v>
      </c>
      <c r="N33" s="186">
        <f t="shared" si="5"/>
        <v>44629</v>
      </c>
      <c r="O33" s="17"/>
      <c r="P33" s="17"/>
      <c r="Q33" s="43"/>
      <c r="R33" s="43"/>
      <c r="S33" s="43"/>
      <c r="T33" s="43"/>
      <c r="U33" s="43"/>
      <c r="V33" s="87"/>
      <c r="W33" s="87"/>
      <c r="X33" s="43"/>
      <c r="Y33" s="43"/>
      <c r="Z33" s="43"/>
      <c r="AA33" s="43"/>
      <c r="AB33" s="43"/>
      <c r="AC33" s="88"/>
      <c r="AD33" s="88"/>
      <c r="AE33" s="43"/>
      <c r="AF33" s="43"/>
      <c r="AG33" s="43"/>
      <c r="AH33" s="43"/>
      <c r="AI33" s="43"/>
      <c r="AJ33" s="87"/>
      <c r="AK33" s="87"/>
      <c r="AL33" s="43"/>
      <c r="AM33" s="43"/>
      <c r="AN33" s="188"/>
      <c r="AO33" s="43"/>
      <c r="AP33" s="43"/>
      <c r="AQ33" s="87"/>
      <c r="AR33" s="87"/>
      <c r="AS33" s="43"/>
      <c r="AT33" s="43"/>
      <c r="AU33" s="43"/>
      <c r="AV33" s="43"/>
      <c r="AW33" s="43"/>
      <c r="AX33" s="87"/>
      <c r="AY33" s="87"/>
      <c r="AZ33" s="43"/>
      <c r="BA33" s="43"/>
      <c r="BB33" s="43"/>
      <c r="BC33" s="43"/>
      <c r="BD33" s="43"/>
      <c r="BE33" s="87"/>
      <c r="BF33" s="87"/>
      <c r="BG33" s="43"/>
      <c r="BH33" s="43"/>
      <c r="BI33" s="43"/>
      <c r="BJ33" s="43"/>
      <c r="BK33" s="43"/>
      <c r="BL33" s="87"/>
      <c r="BM33" s="87"/>
      <c r="BN33" s="170"/>
      <c r="BO33" s="43"/>
      <c r="BP33" s="43"/>
      <c r="BQ33" s="43"/>
      <c r="BR33" s="43"/>
      <c r="BS33" s="87"/>
      <c r="BT33" s="87"/>
      <c r="BU33" s="43"/>
      <c r="BV33" s="43"/>
      <c r="BW33" s="43"/>
      <c r="BX33" s="43"/>
      <c r="BY33" s="43"/>
      <c r="BZ33" s="87"/>
      <c r="CA33" s="87"/>
    </row>
    <row r="34" spans="1:79" s="5" customFormat="1" ht="30" customHeight="1" thickBot="1" x14ac:dyDescent="0.25">
      <c r="A34" s="46"/>
      <c r="B34" s="175">
        <v>11.5</v>
      </c>
      <c r="C34" s="180" t="s">
        <v>88</v>
      </c>
      <c r="D34" s="181">
        <v>5.3</v>
      </c>
      <c r="E34" s="182">
        <v>44617</v>
      </c>
      <c r="F34" s="183" t="s">
        <v>86</v>
      </c>
      <c r="G34" s="183"/>
      <c r="H34" s="183">
        <v>2</v>
      </c>
      <c r="I34" s="183">
        <f t="shared" si="3"/>
        <v>19</v>
      </c>
      <c r="J34" s="183" t="s">
        <v>56</v>
      </c>
      <c r="K34" s="184"/>
      <c r="L34" s="185">
        <v>0</v>
      </c>
      <c r="M34" s="186">
        <f t="shared" si="4"/>
        <v>44629</v>
      </c>
      <c r="N34" s="186">
        <f t="shared" si="5"/>
        <v>44630</v>
      </c>
      <c r="O34" s="17"/>
      <c r="P34" s="17"/>
      <c r="Q34" s="43"/>
      <c r="R34" s="43"/>
      <c r="S34" s="43"/>
      <c r="T34" s="43"/>
      <c r="U34" s="43"/>
      <c r="V34" s="87"/>
      <c r="W34" s="87"/>
      <c r="X34" s="43"/>
      <c r="Y34" s="43"/>
      <c r="Z34" s="43"/>
      <c r="AA34" s="43"/>
      <c r="AB34" s="43"/>
      <c r="AC34" s="88"/>
      <c r="AD34" s="88"/>
      <c r="AE34" s="43"/>
      <c r="AF34" s="43"/>
      <c r="AG34" s="43"/>
      <c r="AH34" s="43"/>
      <c r="AI34" s="43"/>
      <c r="AJ34" s="87"/>
      <c r="AK34" s="87"/>
      <c r="AL34" s="43"/>
      <c r="AM34" s="43"/>
      <c r="AN34" s="188"/>
      <c r="AO34" s="43"/>
      <c r="AP34" s="43"/>
      <c r="AQ34" s="87"/>
      <c r="AR34" s="87"/>
      <c r="AS34" s="43"/>
      <c r="AT34" s="43"/>
      <c r="AU34" s="43"/>
      <c r="AV34" s="43"/>
      <c r="AW34" s="43"/>
      <c r="AX34" s="87"/>
      <c r="AY34" s="87"/>
      <c r="AZ34" s="43"/>
      <c r="BA34" s="43"/>
      <c r="BB34" s="43"/>
      <c r="BC34" s="43"/>
      <c r="BD34" s="43"/>
      <c r="BE34" s="87"/>
      <c r="BF34" s="87"/>
      <c r="BG34" s="43"/>
      <c r="BH34" s="43"/>
      <c r="BI34" s="43"/>
      <c r="BJ34" s="43"/>
      <c r="BK34" s="43"/>
      <c r="BL34" s="87"/>
      <c r="BM34" s="87"/>
      <c r="BN34" s="170"/>
      <c r="BO34" s="43"/>
      <c r="BP34" s="43"/>
      <c r="BQ34" s="43"/>
      <c r="BR34" s="43"/>
      <c r="BS34" s="87"/>
      <c r="BT34" s="87"/>
      <c r="BU34" s="43"/>
      <c r="BV34" s="43"/>
      <c r="BW34" s="43"/>
      <c r="BX34" s="43"/>
      <c r="BY34" s="43"/>
      <c r="BZ34" s="87"/>
      <c r="CA34" s="87"/>
    </row>
    <row r="35" spans="1:79" s="5" customFormat="1" ht="30" customHeight="1" thickBot="1" x14ac:dyDescent="0.25">
      <c r="A35" s="46"/>
      <c r="B35" s="117">
        <v>11.6</v>
      </c>
      <c r="C35" s="179" t="s">
        <v>89</v>
      </c>
      <c r="D35" s="76">
        <v>5.3</v>
      </c>
      <c r="E35" s="161">
        <v>44617</v>
      </c>
      <c r="F35" s="58" t="s">
        <v>90</v>
      </c>
      <c r="G35" s="58"/>
      <c r="H35" s="58">
        <v>1</v>
      </c>
      <c r="I35" s="58"/>
      <c r="J35" s="58" t="s">
        <v>31</v>
      </c>
      <c r="K35" s="119" t="s">
        <v>91</v>
      </c>
      <c r="L35" s="128">
        <v>0</v>
      </c>
      <c r="M35" s="51">
        <f>N22</f>
        <v>44628</v>
      </c>
      <c r="N35" s="51">
        <f>WORKDAY(M35+(H35-1),0)</f>
        <v>44628</v>
      </c>
      <c r="O35" s="17"/>
      <c r="P35" s="17"/>
      <c r="Q35" s="43"/>
      <c r="R35" s="43"/>
      <c r="S35" s="43"/>
      <c r="T35" s="43"/>
      <c r="U35" s="43"/>
      <c r="V35" s="87"/>
      <c r="W35" s="87"/>
      <c r="X35" s="43"/>
      <c r="Y35" s="43"/>
      <c r="Z35" s="43"/>
      <c r="AA35" s="43"/>
      <c r="AB35" s="43"/>
      <c r="AC35" s="88"/>
      <c r="AD35" s="88"/>
      <c r="AE35" s="43"/>
      <c r="AF35" s="43"/>
      <c r="AG35" s="43"/>
      <c r="AH35" s="43"/>
      <c r="AI35" s="43"/>
      <c r="AJ35" s="87"/>
      <c r="AK35" s="87"/>
      <c r="AL35" s="43"/>
      <c r="AM35" s="43"/>
      <c r="AN35" s="188"/>
      <c r="AO35" s="43"/>
      <c r="AP35" s="43"/>
      <c r="AQ35" s="87"/>
      <c r="AR35" s="87"/>
      <c r="AS35" s="43"/>
      <c r="AT35" s="43"/>
      <c r="AU35" s="43"/>
      <c r="AV35" s="43"/>
      <c r="AW35" s="43"/>
      <c r="AX35" s="87"/>
      <c r="AY35" s="87"/>
      <c r="AZ35" s="43"/>
      <c r="BA35" s="43"/>
      <c r="BB35" s="43"/>
      <c r="BC35" s="43"/>
      <c r="BD35" s="43"/>
      <c r="BE35" s="87"/>
      <c r="BF35" s="87"/>
      <c r="BG35" s="43"/>
      <c r="BH35" s="43"/>
      <c r="BI35" s="43"/>
      <c r="BJ35" s="43"/>
      <c r="BK35" s="43"/>
      <c r="BL35" s="87"/>
      <c r="BM35" s="87"/>
      <c r="BN35" s="170"/>
      <c r="BO35" s="43"/>
      <c r="BP35" s="43"/>
      <c r="BQ35" s="43"/>
      <c r="BR35" s="43"/>
      <c r="BS35" s="87"/>
      <c r="BT35" s="87"/>
      <c r="BU35" s="43"/>
      <c r="BV35" s="43"/>
      <c r="BW35" s="43"/>
      <c r="BX35" s="43"/>
      <c r="BY35" s="43"/>
      <c r="BZ35" s="87"/>
      <c r="CA35" s="87"/>
    </row>
    <row r="36" spans="1:79" s="133" customFormat="1" ht="30" customHeight="1" thickBot="1" x14ac:dyDescent="0.25">
      <c r="A36" s="127"/>
      <c r="B36" s="117">
        <v>11.7</v>
      </c>
      <c r="C36" s="65" t="s">
        <v>92</v>
      </c>
      <c r="D36" s="76">
        <v>5.3</v>
      </c>
      <c r="E36" s="161">
        <v>44617</v>
      </c>
      <c r="F36" s="58" t="s">
        <v>69</v>
      </c>
      <c r="G36" s="58"/>
      <c r="H36" s="58">
        <v>3</v>
      </c>
      <c r="I36" s="58">
        <f t="shared" si="3"/>
        <v>20</v>
      </c>
      <c r="J36" s="58" t="s">
        <v>56</v>
      </c>
      <c r="K36" s="119"/>
      <c r="L36" s="128">
        <v>0</v>
      </c>
      <c r="M36" s="51">
        <f t="shared" si="4"/>
        <v>44629</v>
      </c>
      <c r="N36" s="51">
        <f t="shared" si="5"/>
        <v>44631</v>
      </c>
      <c r="O36" s="129"/>
      <c r="P36" s="129"/>
      <c r="Q36" s="130"/>
      <c r="R36" s="130"/>
      <c r="S36" s="130"/>
      <c r="T36" s="130"/>
      <c r="U36" s="130"/>
      <c r="V36" s="131"/>
      <c r="W36" s="131"/>
      <c r="X36" s="130"/>
      <c r="Y36" s="130"/>
      <c r="Z36" s="130"/>
      <c r="AA36" s="130"/>
      <c r="AB36" s="130"/>
      <c r="AC36" s="132"/>
      <c r="AD36" s="132"/>
      <c r="AE36" s="130"/>
      <c r="AF36" s="130"/>
      <c r="AG36" s="130"/>
      <c r="AH36" s="130"/>
      <c r="AI36" s="130"/>
      <c r="AJ36" s="131"/>
      <c r="AK36" s="131"/>
      <c r="AL36" s="130"/>
      <c r="AM36" s="130"/>
      <c r="AN36" s="189"/>
      <c r="AO36" s="130"/>
      <c r="AP36" s="130"/>
      <c r="AQ36" s="131"/>
      <c r="AR36" s="131"/>
      <c r="AS36" s="130"/>
      <c r="AT36" s="130"/>
      <c r="AU36" s="130"/>
      <c r="AV36" s="130"/>
      <c r="AW36" s="130"/>
      <c r="AX36" s="131"/>
      <c r="AY36" s="131"/>
      <c r="AZ36" s="130"/>
      <c r="BA36" s="130"/>
      <c r="BB36" s="130"/>
      <c r="BC36" s="130"/>
      <c r="BD36" s="130"/>
      <c r="BE36" s="131"/>
      <c r="BF36" s="131"/>
      <c r="BG36" s="130"/>
      <c r="BH36" s="130"/>
      <c r="BI36" s="130"/>
      <c r="BJ36" s="130"/>
      <c r="BK36" s="130"/>
      <c r="BL36" s="131"/>
      <c r="BM36" s="131"/>
      <c r="BN36" s="171"/>
      <c r="BO36" s="130"/>
      <c r="BP36" s="130"/>
      <c r="BQ36" s="130"/>
      <c r="BR36" s="130"/>
      <c r="BS36" s="131"/>
      <c r="BT36" s="131"/>
      <c r="BU36" s="130"/>
      <c r="BV36" s="130"/>
      <c r="BW36" s="130"/>
      <c r="BX36" s="130"/>
      <c r="BY36" s="130"/>
      <c r="BZ36" s="131"/>
      <c r="CA36" s="131"/>
    </row>
    <row r="37" spans="1:79" s="5" customFormat="1" ht="30" customHeight="1" thickBot="1" x14ac:dyDescent="0.25">
      <c r="A37" s="46"/>
      <c r="B37" s="117">
        <v>11.8</v>
      </c>
      <c r="C37" s="65" t="s">
        <v>93</v>
      </c>
      <c r="D37" s="76">
        <v>5.3</v>
      </c>
      <c r="E37" s="161">
        <v>44617</v>
      </c>
      <c r="F37" s="58" t="s">
        <v>94</v>
      </c>
      <c r="G37" s="58"/>
      <c r="H37" s="58">
        <v>2</v>
      </c>
      <c r="I37" s="58">
        <f t="shared" si="3"/>
        <v>19</v>
      </c>
      <c r="J37" s="58" t="s">
        <v>56</v>
      </c>
      <c r="K37" s="142"/>
      <c r="L37" s="26">
        <v>0</v>
      </c>
      <c r="M37" s="51">
        <f t="shared" si="4"/>
        <v>44629</v>
      </c>
      <c r="N37" s="51">
        <f t="shared" si="5"/>
        <v>44630</v>
      </c>
      <c r="O37" s="17"/>
      <c r="P37" s="17"/>
      <c r="Q37" s="43"/>
      <c r="R37" s="43"/>
      <c r="S37" s="43"/>
      <c r="T37" s="43"/>
      <c r="U37" s="43"/>
      <c r="V37" s="87"/>
      <c r="W37" s="87"/>
      <c r="X37" s="43"/>
      <c r="Y37" s="43"/>
      <c r="Z37" s="43"/>
      <c r="AA37" s="43"/>
      <c r="AB37" s="43"/>
      <c r="AC37" s="88"/>
      <c r="AD37" s="88"/>
      <c r="AE37" s="43"/>
      <c r="AF37" s="43"/>
      <c r="AG37" s="43"/>
      <c r="AH37" s="43"/>
      <c r="AI37" s="43"/>
      <c r="AJ37" s="87"/>
      <c r="AK37" s="87"/>
      <c r="AL37" s="43"/>
      <c r="AM37" s="43"/>
      <c r="AN37" s="188"/>
      <c r="AO37" s="43"/>
      <c r="AP37" s="43"/>
      <c r="AQ37" s="87"/>
      <c r="AR37" s="87"/>
      <c r="AS37" s="43"/>
      <c r="AT37" s="43"/>
      <c r="AU37" s="43"/>
      <c r="AV37" s="43"/>
      <c r="AW37" s="43"/>
      <c r="AX37" s="87"/>
      <c r="AY37" s="87"/>
      <c r="AZ37" s="43"/>
      <c r="BA37" s="43"/>
      <c r="BB37" s="43"/>
      <c r="BC37" s="43"/>
      <c r="BD37" s="43"/>
      <c r="BE37" s="87"/>
      <c r="BF37" s="87"/>
      <c r="BG37" s="43"/>
      <c r="BH37" s="43"/>
      <c r="BI37" s="43"/>
      <c r="BJ37" s="43"/>
      <c r="BK37" s="43"/>
      <c r="BL37" s="87"/>
      <c r="BM37" s="87"/>
      <c r="BN37" s="170"/>
      <c r="BO37" s="43"/>
      <c r="BP37" s="43"/>
      <c r="BQ37" s="43"/>
      <c r="BR37" s="43"/>
      <c r="BS37" s="87"/>
      <c r="BT37" s="87"/>
      <c r="BU37" s="43"/>
      <c r="BV37" s="43"/>
      <c r="BW37" s="43"/>
      <c r="BX37" s="43"/>
      <c r="BY37" s="43"/>
      <c r="BZ37" s="87"/>
      <c r="CA37" s="87"/>
    </row>
    <row r="38" spans="1:79" s="5" customFormat="1" ht="30" customHeight="1" thickBot="1" x14ac:dyDescent="0.25">
      <c r="A38" s="46"/>
      <c r="B38" s="118">
        <v>11.9</v>
      </c>
      <c r="C38" s="65" t="s">
        <v>95</v>
      </c>
      <c r="D38" s="76">
        <v>5.3</v>
      </c>
      <c r="E38" s="161">
        <v>44617</v>
      </c>
      <c r="F38" s="58" t="s">
        <v>94</v>
      </c>
      <c r="G38" s="58"/>
      <c r="H38" s="58">
        <v>2</v>
      </c>
      <c r="I38" s="58">
        <f t="shared" si="3"/>
        <v>19</v>
      </c>
      <c r="J38" s="58" t="s">
        <v>56</v>
      </c>
      <c r="K38" s="142" t="s">
        <v>96</v>
      </c>
      <c r="L38" s="26">
        <v>0</v>
      </c>
      <c r="M38" s="51">
        <f t="shared" si="4"/>
        <v>44629</v>
      </c>
      <c r="N38" s="51">
        <f t="shared" si="5"/>
        <v>44630</v>
      </c>
      <c r="O38" s="17"/>
      <c r="P38" s="17"/>
      <c r="Q38" s="43"/>
      <c r="R38" s="43"/>
      <c r="S38" s="43"/>
      <c r="T38" s="43"/>
      <c r="U38" s="43"/>
      <c r="V38" s="87"/>
      <c r="W38" s="87"/>
      <c r="X38" s="43"/>
      <c r="Y38" s="43"/>
      <c r="Z38" s="43"/>
      <c r="AA38" s="43"/>
      <c r="AB38" s="43"/>
      <c r="AC38" s="88"/>
      <c r="AD38" s="88"/>
      <c r="AE38" s="43"/>
      <c r="AF38" s="43"/>
      <c r="AG38" s="43"/>
      <c r="AH38" s="43"/>
      <c r="AI38" s="43"/>
      <c r="AJ38" s="87"/>
      <c r="AK38" s="87"/>
      <c r="AL38" s="43"/>
      <c r="AM38" s="43"/>
      <c r="AN38" s="188"/>
      <c r="AO38" s="43"/>
      <c r="AP38" s="43"/>
      <c r="AQ38" s="87"/>
      <c r="AR38" s="87"/>
      <c r="AS38" s="43"/>
      <c r="AT38" s="43"/>
      <c r="AU38" s="43"/>
      <c r="AV38" s="43"/>
      <c r="AW38" s="43"/>
      <c r="AX38" s="87"/>
      <c r="AY38" s="87"/>
      <c r="AZ38" s="43"/>
      <c r="BA38" s="43"/>
      <c r="BB38" s="43"/>
      <c r="BC38" s="43"/>
      <c r="BD38" s="43"/>
      <c r="BE38" s="87"/>
      <c r="BF38" s="87"/>
      <c r="BG38" s="43"/>
      <c r="BH38" s="43"/>
      <c r="BI38" s="43"/>
      <c r="BJ38" s="43"/>
      <c r="BK38" s="43"/>
      <c r="BL38" s="87"/>
      <c r="BM38" s="87"/>
      <c r="BN38" s="170"/>
      <c r="BO38" s="43"/>
      <c r="BP38" s="43"/>
      <c r="BQ38" s="43"/>
      <c r="BR38" s="43"/>
      <c r="BS38" s="87"/>
      <c r="BT38" s="87"/>
      <c r="BU38" s="43"/>
      <c r="BV38" s="43"/>
      <c r="BW38" s="43"/>
      <c r="BX38" s="43"/>
      <c r="BY38" s="43"/>
      <c r="BZ38" s="87"/>
      <c r="CA38" s="87"/>
    </row>
    <row r="39" spans="1:79" s="5" customFormat="1" ht="30" customHeight="1" thickBot="1" x14ac:dyDescent="0.25">
      <c r="A39" s="46"/>
      <c r="B39" s="169">
        <v>11.1</v>
      </c>
      <c r="C39" s="65" t="s">
        <v>97</v>
      </c>
      <c r="D39" s="76">
        <v>5.3</v>
      </c>
      <c r="E39" s="161">
        <v>44617</v>
      </c>
      <c r="F39" s="58" t="s">
        <v>94</v>
      </c>
      <c r="G39" s="58"/>
      <c r="H39" s="58">
        <v>3</v>
      </c>
      <c r="I39" s="58">
        <f t="shared" si="3"/>
        <v>20</v>
      </c>
      <c r="J39" s="58" t="s">
        <v>56</v>
      </c>
      <c r="K39" s="142" t="s">
        <v>98</v>
      </c>
      <c r="L39" s="26">
        <v>0</v>
      </c>
      <c r="M39" s="51">
        <f t="shared" si="4"/>
        <v>44629</v>
      </c>
      <c r="N39" s="51">
        <f t="shared" si="5"/>
        <v>44631</v>
      </c>
      <c r="O39" s="17"/>
      <c r="P39" s="17"/>
      <c r="Q39" s="43"/>
      <c r="R39" s="43"/>
      <c r="S39" s="43"/>
      <c r="T39" s="43"/>
      <c r="U39" s="43"/>
      <c r="V39" s="87"/>
      <c r="W39" s="87"/>
      <c r="X39" s="43"/>
      <c r="Y39" s="43"/>
      <c r="Z39" s="43"/>
      <c r="AA39" s="43"/>
      <c r="AB39" s="43"/>
      <c r="AC39" s="88"/>
      <c r="AD39" s="88"/>
      <c r="AE39" s="43"/>
      <c r="AF39" s="43"/>
      <c r="AG39" s="43"/>
      <c r="AH39" s="43"/>
      <c r="AI39" s="43"/>
      <c r="AJ39" s="87"/>
      <c r="AK39" s="87"/>
      <c r="AL39" s="43"/>
      <c r="AM39" s="43"/>
      <c r="AN39" s="188"/>
      <c r="AO39" s="43"/>
      <c r="AP39" s="43"/>
      <c r="AQ39" s="87"/>
      <c r="AR39" s="87"/>
      <c r="AS39" s="43"/>
      <c r="AT39" s="43"/>
      <c r="AU39" s="43"/>
      <c r="AV39" s="43"/>
      <c r="AW39" s="43"/>
      <c r="AX39" s="87"/>
      <c r="AY39" s="87"/>
      <c r="AZ39" s="43"/>
      <c r="BA39" s="43"/>
      <c r="BB39" s="43"/>
      <c r="BC39" s="43"/>
      <c r="BD39" s="43"/>
      <c r="BE39" s="87"/>
      <c r="BF39" s="87"/>
      <c r="BG39" s="43"/>
      <c r="BH39" s="43"/>
      <c r="BI39" s="43"/>
      <c r="BJ39" s="43"/>
      <c r="BK39" s="43"/>
      <c r="BL39" s="87"/>
      <c r="BM39" s="87"/>
      <c r="BN39" s="170"/>
      <c r="BO39" s="43"/>
      <c r="BP39" s="43"/>
      <c r="BQ39" s="43"/>
      <c r="BR39" s="43"/>
      <c r="BS39" s="87"/>
      <c r="BT39" s="87"/>
      <c r="BU39" s="43"/>
      <c r="BV39" s="43"/>
      <c r="BW39" s="43"/>
      <c r="BX39" s="43"/>
      <c r="BY39" s="43"/>
      <c r="BZ39" s="87"/>
      <c r="CA39" s="87"/>
    </row>
    <row r="40" spans="1:79" s="5" customFormat="1" ht="30" customHeight="1" thickBot="1" x14ac:dyDescent="0.25">
      <c r="A40" s="46"/>
      <c r="B40" s="117">
        <v>11.11</v>
      </c>
      <c r="C40" s="65" t="s">
        <v>99</v>
      </c>
      <c r="D40" s="76">
        <v>5.3</v>
      </c>
      <c r="E40" s="161">
        <v>44617</v>
      </c>
      <c r="F40" s="58" t="s">
        <v>94</v>
      </c>
      <c r="G40" s="58"/>
      <c r="H40" s="58">
        <v>3</v>
      </c>
      <c r="I40" s="58">
        <f t="shared" si="3"/>
        <v>20</v>
      </c>
      <c r="J40" s="58" t="s">
        <v>56</v>
      </c>
      <c r="K40" s="58"/>
      <c r="L40" s="26">
        <v>0</v>
      </c>
      <c r="M40" s="51">
        <f t="shared" si="4"/>
        <v>44629</v>
      </c>
      <c r="N40" s="51">
        <f t="shared" si="5"/>
        <v>44631</v>
      </c>
      <c r="O40" s="17"/>
      <c r="P40" s="17"/>
      <c r="Q40" s="43"/>
      <c r="R40" s="43"/>
      <c r="S40" s="43"/>
      <c r="T40" s="43"/>
      <c r="U40" s="43"/>
      <c r="V40" s="87"/>
      <c r="W40" s="87"/>
      <c r="X40" s="43"/>
      <c r="Y40" s="43"/>
      <c r="Z40" s="43"/>
      <c r="AA40" s="43"/>
      <c r="AB40" s="43"/>
      <c r="AC40" s="88"/>
      <c r="AD40" s="88"/>
      <c r="AE40" s="43"/>
      <c r="AF40" s="43"/>
      <c r="AG40" s="43"/>
      <c r="AH40" s="43"/>
      <c r="AI40" s="43"/>
      <c r="AJ40" s="87"/>
      <c r="AK40" s="87"/>
      <c r="AL40" s="43"/>
      <c r="AM40" s="43"/>
      <c r="AN40" s="188"/>
      <c r="AO40" s="43"/>
      <c r="AP40" s="43"/>
      <c r="AQ40" s="87"/>
      <c r="AR40" s="87"/>
      <c r="AS40" s="43"/>
      <c r="AT40" s="43"/>
      <c r="AU40" s="43"/>
      <c r="AV40" s="43"/>
      <c r="AW40" s="43"/>
      <c r="AX40" s="87"/>
      <c r="AY40" s="87"/>
      <c r="AZ40" s="43"/>
      <c r="BA40" s="43"/>
      <c r="BB40" s="43"/>
      <c r="BC40" s="43"/>
      <c r="BD40" s="43"/>
      <c r="BE40" s="87"/>
      <c r="BF40" s="87"/>
      <c r="BG40" s="43"/>
      <c r="BH40" s="43"/>
      <c r="BI40" s="43"/>
      <c r="BJ40" s="43"/>
      <c r="BK40" s="43"/>
      <c r="BL40" s="87"/>
      <c r="BM40" s="87"/>
      <c r="BN40" s="170"/>
      <c r="BO40" s="43"/>
      <c r="BP40" s="43"/>
      <c r="BQ40" s="43"/>
      <c r="BR40" s="43"/>
      <c r="BS40" s="87"/>
      <c r="BT40" s="87"/>
      <c r="BU40" s="43"/>
      <c r="BV40" s="43"/>
      <c r="BW40" s="43"/>
      <c r="BX40" s="43"/>
      <c r="BY40" s="43"/>
      <c r="BZ40" s="87"/>
      <c r="CA40" s="87"/>
    </row>
    <row r="41" spans="1:79" s="5" customFormat="1" ht="81" thickBot="1" x14ac:dyDescent="0.25">
      <c r="A41" s="46"/>
      <c r="B41" s="118">
        <v>11.12</v>
      </c>
      <c r="C41" s="65" t="s">
        <v>100</v>
      </c>
      <c r="D41" s="76">
        <v>5.3</v>
      </c>
      <c r="E41" s="161">
        <v>44617</v>
      </c>
      <c r="F41" s="58" t="s">
        <v>94</v>
      </c>
      <c r="G41" s="58"/>
      <c r="H41" s="58">
        <v>3</v>
      </c>
      <c r="I41" s="58">
        <f t="shared" si="3"/>
        <v>20</v>
      </c>
      <c r="J41" s="58" t="s">
        <v>56</v>
      </c>
      <c r="K41" s="142" t="s">
        <v>101</v>
      </c>
      <c r="L41" s="26">
        <v>0</v>
      </c>
      <c r="M41" s="51">
        <f t="shared" si="4"/>
        <v>44629</v>
      </c>
      <c r="N41" s="51">
        <f t="shared" si="5"/>
        <v>44631</v>
      </c>
      <c r="O41" s="17"/>
      <c r="P41" s="17"/>
      <c r="Q41" s="43"/>
      <c r="R41" s="43"/>
      <c r="S41" s="43"/>
      <c r="T41" s="43"/>
      <c r="U41" s="43"/>
      <c r="V41" s="87"/>
      <c r="W41" s="87"/>
      <c r="X41" s="43"/>
      <c r="Y41" s="43"/>
      <c r="Z41" s="43"/>
      <c r="AA41" s="43"/>
      <c r="AB41" s="43"/>
      <c r="AC41" s="88"/>
      <c r="AD41" s="88"/>
      <c r="AE41" s="43"/>
      <c r="AF41" s="43"/>
      <c r="AG41" s="43"/>
      <c r="AH41" s="43"/>
      <c r="AI41" s="43"/>
      <c r="AJ41" s="87"/>
      <c r="AK41" s="87"/>
      <c r="AL41" s="43"/>
      <c r="AM41" s="43"/>
      <c r="AN41" s="188"/>
      <c r="AO41" s="43"/>
      <c r="AP41" s="43"/>
      <c r="AQ41" s="87"/>
      <c r="AR41" s="87"/>
      <c r="AS41" s="43"/>
      <c r="AT41" s="43"/>
      <c r="AU41" s="43"/>
      <c r="AV41" s="43"/>
      <c r="AW41" s="43"/>
      <c r="AX41" s="87"/>
      <c r="AY41" s="87"/>
      <c r="AZ41" s="43"/>
      <c r="BA41" s="43"/>
      <c r="BB41" s="43"/>
      <c r="BC41" s="43"/>
      <c r="BD41" s="43"/>
      <c r="BE41" s="87"/>
      <c r="BF41" s="87"/>
      <c r="BG41" s="43"/>
      <c r="BH41" s="43"/>
      <c r="BI41" s="43"/>
      <c r="BJ41" s="43"/>
      <c r="BK41" s="43"/>
      <c r="BL41" s="87"/>
      <c r="BM41" s="87"/>
      <c r="BN41" s="170"/>
      <c r="BO41" s="43"/>
      <c r="BP41" s="43"/>
      <c r="BQ41" s="43"/>
      <c r="BR41" s="43"/>
      <c r="BS41" s="87"/>
      <c r="BT41" s="87"/>
      <c r="BU41" s="43"/>
      <c r="BV41" s="43"/>
      <c r="BW41" s="43"/>
      <c r="BX41" s="43"/>
      <c r="BY41" s="43"/>
      <c r="BZ41" s="87"/>
      <c r="CA41" s="87"/>
    </row>
    <row r="42" spans="1:79" s="5" customFormat="1" ht="30" customHeight="1" thickBot="1" x14ac:dyDescent="0.25">
      <c r="A42" s="46" t="s">
        <v>102</v>
      </c>
      <c r="B42" s="117">
        <v>11.13</v>
      </c>
      <c r="C42" s="65" t="s">
        <v>103</v>
      </c>
      <c r="D42" s="76">
        <v>5.3</v>
      </c>
      <c r="E42" s="161">
        <v>44617</v>
      </c>
      <c r="F42" s="58" t="s">
        <v>69</v>
      </c>
      <c r="G42" s="58"/>
      <c r="H42" s="58">
        <v>5</v>
      </c>
      <c r="I42" s="58">
        <f t="shared" si="3"/>
        <v>20</v>
      </c>
      <c r="J42" s="58" t="s">
        <v>56</v>
      </c>
      <c r="K42" s="58"/>
      <c r="L42" s="26">
        <v>0</v>
      </c>
      <c r="M42" s="51">
        <f t="shared" si="4"/>
        <v>44629</v>
      </c>
      <c r="N42" s="51">
        <f t="shared" si="5"/>
        <v>44633</v>
      </c>
      <c r="O42" s="17"/>
      <c r="P42" s="17">
        <f>IF(OR(ISBLANK(task_start),ISBLANK(task_end)),"",task_end-task_start+1)</f>
        <v>5</v>
      </c>
      <c r="Q42" s="43"/>
      <c r="R42" s="43"/>
      <c r="S42" s="43"/>
      <c r="T42" s="43"/>
      <c r="U42" s="43"/>
      <c r="V42" s="87"/>
      <c r="W42" s="87"/>
      <c r="X42" s="43"/>
      <c r="Y42" s="43"/>
      <c r="Z42" s="43"/>
      <c r="AA42" s="43"/>
      <c r="AB42" s="43"/>
      <c r="AC42" s="87"/>
      <c r="AD42" s="87"/>
      <c r="AE42" s="43"/>
      <c r="AF42" s="43"/>
      <c r="AG42" s="144"/>
      <c r="AH42" s="43"/>
      <c r="AI42" s="43"/>
      <c r="AJ42" s="87"/>
      <c r="AK42" s="87"/>
      <c r="AL42" s="43"/>
      <c r="AM42" s="43"/>
      <c r="AN42" s="188"/>
      <c r="AO42" s="43"/>
      <c r="AP42" s="43"/>
      <c r="AQ42" s="87"/>
      <c r="AR42" s="87"/>
      <c r="AS42" s="43"/>
      <c r="AT42" s="43"/>
      <c r="AU42" s="43"/>
      <c r="AV42" s="43"/>
      <c r="AW42" s="43"/>
      <c r="AX42" s="87"/>
      <c r="AY42" s="87"/>
      <c r="AZ42" s="43"/>
      <c r="BA42" s="43"/>
      <c r="BB42" s="43"/>
      <c r="BC42" s="43"/>
      <c r="BD42" s="43"/>
      <c r="BE42" s="87"/>
      <c r="BF42" s="87"/>
      <c r="BG42" s="43"/>
      <c r="BH42" s="43"/>
      <c r="BI42" s="43"/>
      <c r="BJ42" s="43"/>
      <c r="BK42" s="43"/>
      <c r="BL42" s="87"/>
      <c r="BM42" s="87"/>
      <c r="BN42" s="170"/>
      <c r="BO42" s="43"/>
      <c r="BP42" s="43"/>
      <c r="BQ42" s="43"/>
      <c r="BR42" s="43"/>
      <c r="BS42" s="87"/>
      <c r="BT42" s="87"/>
      <c r="BU42" s="43"/>
      <c r="BV42" s="43"/>
      <c r="BW42" s="43"/>
      <c r="BX42" s="43"/>
      <c r="BY42" s="43"/>
      <c r="BZ42" s="87"/>
      <c r="CA42" s="87"/>
    </row>
    <row r="43" spans="1:79" s="5" customFormat="1" ht="30" customHeight="1" thickBot="1" x14ac:dyDescent="0.25">
      <c r="A43" s="46"/>
      <c r="B43" s="117">
        <v>11.14</v>
      </c>
      <c r="C43" s="65" t="s">
        <v>104</v>
      </c>
      <c r="D43" s="76">
        <v>5.3</v>
      </c>
      <c r="E43" s="161">
        <v>44617</v>
      </c>
      <c r="F43" s="58" t="s">
        <v>69</v>
      </c>
      <c r="G43" s="58"/>
      <c r="H43" s="58">
        <v>1</v>
      </c>
      <c r="I43" s="58">
        <f t="shared" si="3"/>
        <v>18</v>
      </c>
      <c r="J43" s="134" t="s">
        <v>56</v>
      </c>
      <c r="K43" s="142" t="s">
        <v>105</v>
      </c>
      <c r="L43" s="128">
        <v>0</v>
      </c>
      <c r="M43" s="51">
        <f t="shared" si="4"/>
        <v>44629</v>
      </c>
      <c r="N43" s="51">
        <f t="shared" si="5"/>
        <v>44629</v>
      </c>
      <c r="O43" s="17"/>
      <c r="P43" s="17"/>
      <c r="Q43" s="43"/>
      <c r="R43" s="43"/>
      <c r="S43" s="43"/>
      <c r="T43" s="43"/>
      <c r="U43" s="43"/>
      <c r="V43" s="87"/>
      <c r="W43" s="87"/>
      <c r="X43" s="43"/>
      <c r="Y43" s="43"/>
      <c r="Z43" s="43"/>
      <c r="AA43" s="43"/>
      <c r="AB43" s="43"/>
      <c r="AC43" s="87"/>
      <c r="AD43" s="87"/>
      <c r="AE43" s="43"/>
      <c r="AF43" s="43"/>
      <c r="AG43" s="144"/>
      <c r="AH43" s="43"/>
      <c r="AI43" s="43"/>
      <c r="AJ43" s="87"/>
      <c r="AK43" s="87"/>
      <c r="AL43" s="43"/>
      <c r="AM43" s="43"/>
      <c r="AN43" s="188"/>
      <c r="AO43" s="43"/>
      <c r="AP43" s="43"/>
      <c r="AQ43" s="87"/>
      <c r="AR43" s="87"/>
      <c r="AS43" s="43"/>
      <c r="AT43" s="43"/>
      <c r="AU43" s="43"/>
      <c r="AV43" s="43"/>
      <c r="AW43" s="43"/>
      <c r="AX43" s="87"/>
      <c r="AY43" s="87"/>
      <c r="AZ43" s="43"/>
      <c r="BA43" s="43"/>
      <c r="BB43" s="43"/>
      <c r="BC43" s="43"/>
      <c r="BD43" s="43"/>
      <c r="BE43" s="87"/>
      <c r="BF43" s="87"/>
      <c r="BG43" s="43"/>
      <c r="BH43" s="43"/>
      <c r="BI43" s="43"/>
      <c r="BJ43" s="43"/>
      <c r="BK43" s="43"/>
      <c r="BL43" s="87"/>
      <c r="BM43" s="87"/>
      <c r="BN43" s="170"/>
      <c r="BO43" s="43"/>
      <c r="BP43" s="43"/>
      <c r="BQ43" s="43"/>
      <c r="BR43" s="43"/>
      <c r="BS43" s="87"/>
      <c r="BT43" s="87"/>
      <c r="BU43" s="43"/>
      <c r="BV43" s="43"/>
      <c r="BW43" s="43"/>
      <c r="BX43" s="43"/>
      <c r="BY43" s="43"/>
      <c r="BZ43" s="87"/>
      <c r="CA43" s="87"/>
    </row>
    <row r="44" spans="1:79" s="5" customFormat="1" ht="30" customHeight="1" thickBot="1" x14ac:dyDescent="0.25">
      <c r="A44" s="127"/>
      <c r="B44" s="176">
        <v>11.15</v>
      </c>
      <c r="C44" s="180" t="s">
        <v>106</v>
      </c>
      <c r="D44" s="181">
        <v>5.3</v>
      </c>
      <c r="E44" s="182">
        <v>44617</v>
      </c>
      <c r="F44" s="183" t="s">
        <v>86</v>
      </c>
      <c r="G44" s="187"/>
      <c r="H44" s="183"/>
      <c r="I44" s="183"/>
      <c r="J44" s="183" t="s">
        <v>56</v>
      </c>
      <c r="K44" s="184" t="s">
        <v>107</v>
      </c>
      <c r="L44" s="185">
        <v>0</v>
      </c>
      <c r="M44" s="186">
        <f t="shared" si="4"/>
        <v>44629</v>
      </c>
      <c r="N44" s="186">
        <f t="shared" si="5"/>
        <v>44628</v>
      </c>
      <c r="O44" s="17"/>
      <c r="P44" s="17"/>
      <c r="Q44" s="43"/>
      <c r="R44" s="43"/>
      <c r="S44" s="43"/>
      <c r="T44" s="43"/>
      <c r="U44" s="43"/>
      <c r="V44" s="87"/>
      <c r="W44" s="87"/>
      <c r="X44" s="43"/>
      <c r="Y44" s="43"/>
      <c r="Z44" s="43"/>
      <c r="AA44" s="43"/>
      <c r="AB44" s="43"/>
      <c r="AC44" s="87"/>
      <c r="AD44" s="87"/>
      <c r="AE44" s="43"/>
      <c r="AF44" s="43"/>
      <c r="AG44" s="144"/>
      <c r="AH44" s="43"/>
      <c r="AI44" s="43"/>
      <c r="AJ44" s="87"/>
      <c r="AK44" s="87"/>
      <c r="AL44" s="43"/>
      <c r="AM44" s="43"/>
      <c r="AN44" s="188"/>
      <c r="AO44" s="43"/>
      <c r="AP44" s="43"/>
      <c r="AQ44" s="87"/>
      <c r="AR44" s="87"/>
      <c r="AS44" s="43"/>
      <c r="AT44" s="43"/>
      <c r="AU44" s="43"/>
      <c r="AV44" s="43"/>
      <c r="AW44" s="43"/>
      <c r="AX44" s="87"/>
      <c r="AY44" s="87"/>
      <c r="AZ44" s="43"/>
      <c r="BA44" s="43"/>
      <c r="BB44" s="43"/>
      <c r="BC44" s="43"/>
      <c r="BD44" s="43"/>
      <c r="BE44" s="87"/>
      <c r="BF44" s="87"/>
      <c r="BG44" s="43"/>
      <c r="BH44" s="43"/>
      <c r="BI44" s="43"/>
      <c r="BJ44" s="43"/>
      <c r="BK44" s="43"/>
      <c r="BL44" s="87"/>
      <c r="BM44" s="87"/>
      <c r="BN44" s="170"/>
      <c r="BO44" s="43"/>
      <c r="BP44" s="43"/>
      <c r="BQ44" s="43"/>
      <c r="BR44" s="43"/>
      <c r="BS44" s="87"/>
      <c r="BT44" s="87"/>
      <c r="BU44" s="43"/>
      <c r="BV44" s="43"/>
      <c r="BW44" s="43"/>
      <c r="BX44" s="43"/>
      <c r="BY44" s="43"/>
      <c r="BZ44" s="87"/>
      <c r="CA44" s="87"/>
    </row>
    <row r="45" spans="1:79" s="5" customFormat="1" ht="30" customHeight="1" thickBot="1" x14ac:dyDescent="0.25">
      <c r="A45" s="46"/>
      <c r="B45" s="117">
        <v>11.16</v>
      </c>
      <c r="C45" s="65" t="s">
        <v>108</v>
      </c>
      <c r="D45" s="76" t="s">
        <v>109</v>
      </c>
      <c r="E45" s="161">
        <v>44617</v>
      </c>
      <c r="F45" s="58" t="s">
        <v>86</v>
      </c>
      <c r="G45" s="58"/>
      <c r="H45" s="58">
        <v>3</v>
      </c>
      <c r="I45" s="58">
        <f t="shared" ref="I45:I52" si="6">IF(OR($M$3=0,N45=0)," - ",NETWORKDAYS($M$3,N45))</f>
        <v>20</v>
      </c>
      <c r="J45" s="58" t="s">
        <v>56</v>
      </c>
      <c r="K45" s="58"/>
      <c r="L45" s="26">
        <v>0</v>
      </c>
      <c r="M45" s="51">
        <f>MAX($N$34,$N$33)</f>
        <v>44630</v>
      </c>
      <c r="N45" s="51">
        <f t="shared" si="5"/>
        <v>44632</v>
      </c>
      <c r="O45" s="17"/>
      <c r="P45" s="17"/>
      <c r="Q45" s="43"/>
      <c r="R45" s="43"/>
      <c r="S45" s="43"/>
      <c r="T45" s="43"/>
      <c r="U45" s="43"/>
      <c r="V45" s="87"/>
      <c r="W45" s="87"/>
      <c r="X45" s="43"/>
      <c r="Y45" s="43"/>
      <c r="Z45" s="43"/>
      <c r="AA45" s="43"/>
      <c r="AB45" s="43"/>
      <c r="AC45" s="87"/>
      <c r="AD45" s="87"/>
      <c r="AE45" s="43"/>
      <c r="AF45" s="43"/>
      <c r="AG45" s="144"/>
      <c r="AH45" s="43"/>
      <c r="AI45" s="43"/>
      <c r="AJ45" s="87"/>
      <c r="AK45" s="87"/>
      <c r="AL45" s="43"/>
      <c r="AM45" s="43"/>
      <c r="AN45" s="188"/>
      <c r="AO45" s="43"/>
      <c r="AP45" s="43"/>
      <c r="AQ45" s="87"/>
      <c r="AR45" s="87"/>
      <c r="AS45" s="43"/>
      <c r="AT45" s="43"/>
      <c r="AU45" s="43"/>
      <c r="AV45" s="43"/>
      <c r="AW45" s="43"/>
      <c r="AX45" s="87"/>
      <c r="AY45" s="87"/>
      <c r="AZ45" s="43"/>
      <c r="BA45" s="43"/>
      <c r="BB45" s="43"/>
      <c r="BC45" s="43"/>
      <c r="BD45" s="43"/>
      <c r="BE45" s="87"/>
      <c r="BF45" s="87"/>
      <c r="BG45" s="43"/>
      <c r="BH45" s="43"/>
      <c r="BI45" s="43"/>
      <c r="BJ45" s="43"/>
      <c r="BK45" s="43"/>
      <c r="BL45" s="87"/>
      <c r="BM45" s="87"/>
      <c r="BN45" s="170"/>
      <c r="BO45" s="43"/>
      <c r="BP45" s="43"/>
      <c r="BQ45" s="43"/>
      <c r="BR45" s="43"/>
      <c r="BS45" s="87"/>
      <c r="BT45" s="87"/>
      <c r="BU45" s="43"/>
      <c r="BV45" s="43"/>
      <c r="BW45" s="43"/>
      <c r="BX45" s="43"/>
      <c r="BY45" s="43"/>
      <c r="BZ45" s="87"/>
      <c r="CA45" s="87"/>
    </row>
    <row r="46" spans="1:79" s="5" customFormat="1" ht="30" customHeight="1" thickBot="1" x14ac:dyDescent="0.25">
      <c r="A46" s="46" t="s">
        <v>110</v>
      </c>
      <c r="B46" s="117">
        <v>12</v>
      </c>
      <c r="C46" s="27" t="s">
        <v>111</v>
      </c>
      <c r="D46" s="77"/>
      <c r="E46" s="27"/>
      <c r="F46" s="59" t="s">
        <v>82</v>
      </c>
      <c r="G46" s="59"/>
      <c r="H46" s="59"/>
      <c r="I46" s="59">
        <f t="shared" si="6"/>
        <v>24</v>
      </c>
      <c r="J46" s="59"/>
      <c r="K46" s="59"/>
      <c r="L46" s="28"/>
      <c r="M46" s="29">
        <f>MIN(M48,M47)</f>
        <v>44634</v>
      </c>
      <c r="N46" s="30">
        <f>MAX(N47,N48)</f>
        <v>44637</v>
      </c>
      <c r="O46" s="17"/>
      <c r="P46" s="17">
        <f t="shared" ref="P46:P52" si="7">IF(OR(ISBLANK(task_start),ISBLANK(task_end)),"",task_end-task_start+1)</f>
        <v>4</v>
      </c>
      <c r="Q46" s="43"/>
      <c r="R46" s="43"/>
      <c r="S46" s="43"/>
      <c r="T46" s="43"/>
      <c r="U46" s="43"/>
      <c r="V46" s="87"/>
      <c r="W46" s="87"/>
      <c r="X46" s="43"/>
      <c r="Y46" s="43"/>
      <c r="Z46" s="43"/>
      <c r="AA46" s="43"/>
      <c r="AB46" s="43"/>
      <c r="AC46" s="87"/>
      <c r="AD46" s="87"/>
      <c r="AE46" s="43"/>
      <c r="AF46" s="43"/>
      <c r="AG46" s="43"/>
      <c r="AH46" s="43"/>
      <c r="AI46" s="43"/>
      <c r="AJ46" s="87"/>
      <c r="AK46" s="87"/>
      <c r="AL46" s="43"/>
      <c r="AM46" s="43"/>
      <c r="AN46" s="188"/>
      <c r="AO46" s="43"/>
      <c r="AP46" s="43"/>
      <c r="AQ46" s="87"/>
      <c r="AR46" s="87"/>
      <c r="AS46" s="43"/>
      <c r="AT46" s="43"/>
      <c r="AU46" s="43"/>
      <c r="AV46" s="43"/>
      <c r="AW46" s="43"/>
      <c r="AX46" s="87"/>
      <c r="AY46" s="87"/>
      <c r="AZ46" s="43"/>
      <c r="BA46" s="43"/>
      <c r="BB46" s="43"/>
      <c r="BC46" s="43"/>
      <c r="BD46" s="43"/>
      <c r="BE46" s="87"/>
      <c r="BF46" s="87"/>
      <c r="BG46" s="43"/>
      <c r="BH46" s="43"/>
      <c r="BI46" s="43"/>
      <c r="BJ46" s="43"/>
      <c r="BK46" s="43"/>
      <c r="BL46" s="87"/>
      <c r="BM46" s="87"/>
      <c r="BN46" s="170"/>
      <c r="BO46" s="43"/>
      <c r="BP46" s="43"/>
      <c r="BQ46" s="43"/>
      <c r="BR46" s="43"/>
      <c r="BS46" s="87"/>
      <c r="BT46" s="87"/>
      <c r="BU46" s="43"/>
      <c r="BV46" s="43"/>
      <c r="BW46" s="43"/>
      <c r="BX46" s="43"/>
      <c r="BY46" s="43"/>
      <c r="BZ46" s="87"/>
      <c r="CA46" s="87"/>
    </row>
    <row r="47" spans="1:79" s="5" customFormat="1" ht="30" customHeight="1" thickBot="1" x14ac:dyDescent="0.25">
      <c r="A47" s="46"/>
      <c r="B47" s="117">
        <v>12.1</v>
      </c>
      <c r="C47" s="66" t="s">
        <v>112</v>
      </c>
      <c r="D47" s="78">
        <v>8</v>
      </c>
      <c r="E47" s="66"/>
      <c r="F47" s="60" t="s">
        <v>82</v>
      </c>
      <c r="G47" s="60"/>
      <c r="H47" s="60">
        <v>3</v>
      </c>
      <c r="I47" s="60">
        <f t="shared" si="6"/>
        <v>24</v>
      </c>
      <c r="J47" s="60" t="s">
        <v>56</v>
      </c>
      <c r="K47" s="60"/>
      <c r="L47" s="31">
        <v>0</v>
      </c>
      <c r="M47" s="52">
        <f>WORKDAY($N$26,1)</f>
        <v>44634</v>
      </c>
      <c r="N47" s="52">
        <f>WORKDAY(M47+(H47-1),1)</f>
        <v>44637</v>
      </c>
      <c r="O47" s="17"/>
      <c r="P47" s="17">
        <f t="shared" si="7"/>
        <v>4</v>
      </c>
      <c r="Q47" s="43"/>
      <c r="R47" s="43"/>
      <c r="S47" s="43"/>
      <c r="T47" s="43"/>
      <c r="U47" s="43"/>
      <c r="V47" s="87"/>
      <c r="W47" s="87"/>
      <c r="X47" s="43"/>
      <c r="Y47" s="43"/>
      <c r="Z47" s="43"/>
      <c r="AA47" s="43"/>
      <c r="AB47" s="43"/>
      <c r="AC47" s="87"/>
      <c r="AD47" s="87"/>
      <c r="AE47" s="43"/>
      <c r="AF47" s="43"/>
      <c r="AG47" s="43"/>
      <c r="AH47" s="43"/>
      <c r="AI47" s="43"/>
      <c r="AJ47" s="87"/>
      <c r="AK47" s="87"/>
      <c r="AL47" s="43"/>
      <c r="AM47" s="43"/>
      <c r="AN47" s="188"/>
      <c r="AO47" s="43"/>
      <c r="AP47" s="43"/>
      <c r="AQ47" s="87"/>
      <c r="AR47" s="87"/>
      <c r="AS47" s="43"/>
      <c r="AT47" s="43"/>
      <c r="AU47" s="43"/>
      <c r="AV47" s="43"/>
      <c r="AW47" s="43"/>
      <c r="AX47" s="87"/>
      <c r="AY47" s="87"/>
      <c r="AZ47" s="43"/>
      <c r="BA47" s="43"/>
      <c r="BB47" s="43"/>
      <c r="BC47" s="43"/>
      <c r="BD47" s="43"/>
      <c r="BE47" s="87"/>
      <c r="BF47" s="87"/>
      <c r="BG47" s="43"/>
      <c r="BH47" s="43"/>
      <c r="BI47" s="43"/>
      <c r="BJ47" s="43"/>
      <c r="BK47" s="43"/>
      <c r="BL47" s="87"/>
      <c r="BM47" s="87"/>
      <c r="BN47" s="170"/>
      <c r="BO47" s="43"/>
      <c r="BP47" s="43"/>
      <c r="BQ47" s="43"/>
      <c r="BR47" s="43"/>
      <c r="BS47" s="87"/>
      <c r="BT47" s="87"/>
      <c r="BU47" s="43"/>
      <c r="BV47" s="43"/>
      <c r="BW47" s="43"/>
      <c r="BX47" s="43"/>
      <c r="BY47" s="43"/>
      <c r="BZ47" s="87"/>
      <c r="CA47" s="87"/>
    </row>
    <row r="48" spans="1:79" s="5" customFormat="1" ht="30" customHeight="1" thickBot="1" x14ac:dyDescent="0.25">
      <c r="A48" s="46"/>
      <c r="B48" s="117">
        <v>12.2</v>
      </c>
      <c r="C48" s="66" t="s">
        <v>113</v>
      </c>
      <c r="D48" s="78">
        <v>8</v>
      </c>
      <c r="E48" s="66"/>
      <c r="F48" s="60" t="s">
        <v>82</v>
      </c>
      <c r="G48" s="60"/>
      <c r="H48" s="60">
        <v>3</v>
      </c>
      <c r="I48" s="60">
        <f t="shared" si="6"/>
        <v>24</v>
      </c>
      <c r="J48" s="60" t="s">
        <v>56</v>
      </c>
      <c r="K48" s="60"/>
      <c r="L48" s="31">
        <v>0</v>
      </c>
      <c r="M48" s="52">
        <f>WORKDAY($N$26,1)</f>
        <v>44634</v>
      </c>
      <c r="N48" s="52">
        <f>WORKDAY(M48+(H48-1),1)</f>
        <v>44637</v>
      </c>
      <c r="O48" s="17"/>
      <c r="P48" s="17">
        <f t="shared" si="7"/>
        <v>4</v>
      </c>
      <c r="Q48" s="43"/>
      <c r="R48" s="43"/>
      <c r="S48" s="43"/>
      <c r="T48" s="43"/>
      <c r="U48" s="43"/>
      <c r="V48" s="87"/>
      <c r="W48" s="87"/>
      <c r="X48" s="43"/>
      <c r="Y48" s="43"/>
      <c r="Z48" s="43"/>
      <c r="AA48" s="43"/>
      <c r="AB48" s="43"/>
      <c r="AC48" s="87"/>
      <c r="AD48" s="87"/>
      <c r="AE48" s="43"/>
      <c r="AF48" s="43"/>
      <c r="AG48" s="43"/>
      <c r="AH48" s="43"/>
      <c r="AI48" s="43"/>
      <c r="AJ48" s="87"/>
      <c r="AK48" s="87"/>
      <c r="AL48" s="43"/>
      <c r="AM48" s="43"/>
      <c r="AN48" s="188"/>
      <c r="AO48" s="43"/>
      <c r="AP48" s="43"/>
      <c r="AQ48" s="87"/>
      <c r="AR48" s="87"/>
      <c r="AS48" s="43"/>
      <c r="AT48" s="43"/>
      <c r="AU48" s="43"/>
      <c r="AV48" s="43"/>
      <c r="AW48" s="43"/>
      <c r="AX48" s="87"/>
      <c r="AY48" s="87"/>
      <c r="AZ48" s="43"/>
      <c r="BA48" s="43"/>
      <c r="BB48" s="43"/>
      <c r="BC48" s="43"/>
      <c r="BD48" s="43"/>
      <c r="BE48" s="87"/>
      <c r="BF48" s="87"/>
      <c r="BG48" s="43"/>
      <c r="BH48" s="43"/>
      <c r="BI48" s="43"/>
      <c r="BJ48" s="43"/>
      <c r="BK48" s="43"/>
      <c r="BL48" s="87"/>
      <c r="BM48" s="87"/>
      <c r="BN48" s="170"/>
      <c r="BO48" s="43"/>
      <c r="BP48" s="43"/>
      <c r="BQ48" s="43"/>
      <c r="BR48" s="43"/>
      <c r="BS48" s="87"/>
      <c r="BT48" s="87"/>
      <c r="BU48" s="43"/>
      <c r="BV48" s="43"/>
      <c r="BW48" s="43"/>
      <c r="BX48" s="43"/>
      <c r="BY48" s="43"/>
      <c r="BZ48" s="87"/>
      <c r="CA48" s="87"/>
    </row>
    <row r="49" spans="1:79" s="5" customFormat="1" ht="30" customHeight="1" thickBot="1" x14ac:dyDescent="0.25">
      <c r="A49" s="46"/>
      <c r="B49" s="117">
        <v>13</v>
      </c>
      <c r="C49" s="27" t="s">
        <v>114</v>
      </c>
      <c r="D49" s="77"/>
      <c r="E49" s="27"/>
      <c r="F49" s="59" t="s">
        <v>69</v>
      </c>
      <c r="G49" s="59"/>
      <c r="H49" s="59"/>
      <c r="I49" s="59">
        <f t="shared" si="6"/>
        <v>24</v>
      </c>
      <c r="J49" s="59"/>
      <c r="K49" s="59"/>
      <c r="L49" s="28"/>
      <c r="M49" s="29">
        <f>MIN(M51,M50)</f>
        <v>44631</v>
      </c>
      <c r="N49" s="30">
        <f>MAX(N50,N51)</f>
        <v>44637</v>
      </c>
      <c r="O49" s="17"/>
      <c r="P49" s="17">
        <f t="shared" si="7"/>
        <v>7</v>
      </c>
      <c r="Q49" s="43"/>
      <c r="R49" s="43"/>
      <c r="S49" s="43"/>
      <c r="T49" s="43"/>
      <c r="U49" s="43"/>
      <c r="V49" s="87"/>
      <c r="W49" s="87"/>
      <c r="X49" s="43"/>
      <c r="Y49" s="43"/>
      <c r="Z49" s="43"/>
      <c r="AA49" s="43"/>
      <c r="AB49" s="43"/>
      <c r="AC49" s="87"/>
      <c r="AD49" s="87"/>
      <c r="AE49" s="43"/>
      <c r="AF49" s="43"/>
      <c r="AG49" s="43"/>
      <c r="AH49" s="43"/>
      <c r="AI49" s="43"/>
      <c r="AJ49" s="87"/>
      <c r="AK49" s="87"/>
      <c r="AL49" s="43"/>
      <c r="AM49" s="43"/>
      <c r="AN49" s="188"/>
      <c r="AO49" s="43"/>
      <c r="AP49" s="43"/>
      <c r="AQ49" s="87"/>
      <c r="AR49" s="87"/>
      <c r="AS49" s="43"/>
      <c r="AT49" s="43"/>
      <c r="AU49" s="43"/>
      <c r="AV49" s="43"/>
      <c r="AW49" s="43"/>
      <c r="AX49" s="87"/>
      <c r="AY49" s="87"/>
      <c r="AZ49" s="43"/>
      <c r="BA49" s="43"/>
      <c r="BB49" s="43"/>
      <c r="BC49" s="43"/>
      <c r="BD49" s="43"/>
      <c r="BE49" s="87"/>
      <c r="BF49" s="87"/>
      <c r="BG49" s="43"/>
      <c r="BH49" s="43"/>
      <c r="BI49" s="43"/>
      <c r="BJ49" s="43"/>
      <c r="BK49" s="43"/>
      <c r="BL49" s="87"/>
      <c r="BM49" s="87"/>
      <c r="BN49" s="170"/>
      <c r="BO49" s="43"/>
      <c r="BP49" s="43"/>
      <c r="BQ49" s="43"/>
      <c r="BR49" s="43"/>
      <c r="BS49" s="87"/>
      <c r="BT49" s="87"/>
      <c r="BU49" s="43"/>
      <c r="BV49" s="43"/>
      <c r="BW49" s="43"/>
      <c r="BX49" s="43"/>
      <c r="BY49" s="43"/>
      <c r="BZ49" s="87"/>
      <c r="CA49" s="87"/>
    </row>
    <row r="50" spans="1:79" s="5" customFormat="1" ht="30" customHeight="1" thickBot="1" x14ac:dyDescent="0.25">
      <c r="A50" s="46"/>
      <c r="B50" s="117">
        <v>13.1</v>
      </c>
      <c r="C50" s="66" t="s">
        <v>112</v>
      </c>
      <c r="D50" s="78">
        <v>5.3</v>
      </c>
      <c r="E50" s="66"/>
      <c r="F50" s="60" t="s">
        <v>69</v>
      </c>
      <c r="G50" s="60"/>
      <c r="H50" s="60">
        <v>3</v>
      </c>
      <c r="I50" s="60">
        <f t="shared" si="6"/>
        <v>20</v>
      </c>
      <c r="J50" s="60" t="s">
        <v>56</v>
      </c>
      <c r="K50" s="60"/>
      <c r="L50" s="31">
        <v>0</v>
      </c>
      <c r="M50" s="52">
        <f>WORKDAY($N$22,3)</f>
        <v>44631</v>
      </c>
      <c r="N50" s="52">
        <f>WORKDAY(M50+(H50-1),0)</f>
        <v>44633</v>
      </c>
      <c r="O50" s="17"/>
      <c r="P50" s="17">
        <f t="shared" si="7"/>
        <v>3</v>
      </c>
      <c r="Q50" s="43"/>
      <c r="R50" s="43"/>
      <c r="S50" s="43"/>
      <c r="T50" s="43"/>
      <c r="U50" s="43"/>
      <c r="V50" s="87"/>
      <c r="W50" s="87"/>
      <c r="X50" s="43"/>
      <c r="Y50" s="43"/>
      <c r="Z50" s="43"/>
      <c r="AA50" s="43"/>
      <c r="AB50" s="43"/>
      <c r="AC50" s="87"/>
      <c r="AD50" s="87"/>
      <c r="AE50" s="43"/>
      <c r="AF50" s="43"/>
      <c r="AG50" s="43"/>
      <c r="AH50" s="43"/>
      <c r="AI50" s="43"/>
      <c r="AJ50" s="87"/>
      <c r="AK50" s="87"/>
      <c r="AL50" s="43"/>
      <c r="AM50" s="43"/>
      <c r="AN50" s="188"/>
      <c r="AO50" s="43"/>
      <c r="AP50" s="43"/>
      <c r="AQ50" s="87"/>
      <c r="AR50" s="87"/>
      <c r="AS50" s="43"/>
      <c r="AT50" s="43"/>
      <c r="AU50" s="43"/>
      <c r="AV50" s="43"/>
      <c r="AW50" s="43"/>
      <c r="AX50" s="87"/>
      <c r="AY50" s="87"/>
      <c r="AZ50" s="43"/>
      <c r="BA50" s="43"/>
      <c r="BB50" s="43"/>
      <c r="BC50" s="43"/>
      <c r="BD50" s="43"/>
      <c r="BE50" s="87"/>
      <c r="BF50" s="87"/>
      <c r="BG50" s="43"/>
      <c r="BH50" s="43"/>
      <c r="BI50" s="43"/>
      <c r="BJ50" s="43"/>
      <c r="BK50" s="43"/>
      <c r="BL50" s="87"/>
      <c r="BM50" s="87"/>
      <c r="BN50" s="170"/>
      <c r="BO50" s="43"/>
      <c r="BP50" s="43"/>
      <c r="BQ50" s="43"/>
      <c r="BR50" s="43"/>
      <c r="BS50" s="87"/>
      <c r="BT50" s="87"/>
      <c r="BU50" s="43"/>
      <c r="BV50" s="43"/>
      <c r="BW50" s="43"/>
      <c r="BX50" s="43"/>
      <c r="BY50" s="43"/>
      <c r="BZ50" s="87"/>
      <c r="CA50" s="87"/>
    </row>
    <row r="51" spans="1:79" s="5" customFormat="1" ht="30" customHeight="1" thickBot="1" x14ac:dyDescent="0.25">
      <c r="A51" s="46"/>
      <c r="B51" s="117">
        <v>13.2</v>
      </c>
      <c r="C51" s="66" t="s">
        <v>113</v>
      </c>
      <c r="D51" s="78">
        <v>8</v>
      </c>
      <c r="E51" s="66"/>
      <c r="F51" s="60" t="s">
        <v>69</v>
      </c>
      <c r="G51" s="60"/>
      <c r="H51" s="60">
        <v>3</v>
      </c>
      <c r="I51" s="60">
        <f t="shared" si="6"/>
        <v>24</v>
      </c>
      <c r="J51" s="60" t="s">
        <v>56</v>
      </c>
      <c r="K51" s="60"/>
      <c r="L51" s="31">
        <v>0</v>
      </c>
      <c r="M51" s="52">
        <f>WORKDAY($N$26,1)</f>
        <v>44634</v>
      </c>
      <c r="N51" s="52">
        <f>WORKDAY(M51+(H51-1),1)</f>
        <v>44637</v>
      </c>
      <c r="O51" s="17"/>
      <c r="P51" s="17">
        <f t="shared" si="7"/>
        <v>4</v>
      </c>
      <c r="Q51" s="43"/>
      <c r="R51" s="43"/>
      <c r="S51" s="43"/>
      <c r="T51" s="43"/>
      <c r="U51" s="43"/>
      <c r="V51" s="87"/>
      <c r="W51" s="87"/>
      <c r="X51" s="43"/>
      <c r="Y51" s="43"/>
      <c r="Z51" s="43"/>
      <c r="AA51" s="43"/>
      <c r="AB51" s="43"/>
      <c r="AC51" s="87"/>
      <c r="AD51" s="87"/>
      <c r="AE51" s="43"/>
      <c r="AF51" s="43"/>
      <c r="AG51" s="43"/>
      <c r="AH51" s="43"/>
      <c r="AI51" s="43"/>
      <c r="AJ51" s="87"/>
      <c r="AK51" s="87"/>
      <c r="AL51" s="43"/>
      <c r="AM51" s="43"/>
      <c r="AN51" s="188"/>
      <c r="AO51" s="43"/>
      <c r="AP51" s="43"/>
      <c r="AQ51" s="87"/>
      <c r="AR51" s="87"/>
      <c r="AS51" s="43"/>
      <c r="AT51" s="43"/>
      <c r="AU51" s="43"/>
      <c r="AV51" s="43"/>
      <c r="AW51" s="43"/>
      <c r="AX51" s="87"/>
      <c r="AY51" s="87"/>
      <c r="AZ51" s="43"/>
      <c r="BA51" s="43"/>
      <c r="BB51" s="43"/>
      <c r="BC51" s="43"/>
      <c r="BD51" s="43"/>
      <c r="BE51" s="87"/>
      <c r="BF51" s="87"/>
      <c r="BG51" s="43"/>
      <c r="BH51" s="43"/>
      <c r="BI51" s="43"/>
      <c r="BJ51" s="43"/>
      <c r="BK51" s="43"/>
      <c r="BL51" s="87"/>
      <c r="BM51" s="87"/>
      <c r="BN51" s="170"/>
      <c r="BO51" s="43"/>
      <c r="BP51" s="43"/>
      <c r="BQ51" s="43"/>
      <c r="BR51" s="43"/>
      <c r="BS51" s="87"/>
      <c r="BT51" s="87"/>
      <c r="BU51" s="43"/>
      <c r="BV51" s="43"/>
      <c r="BW51" s="43"/>
      <c r="BX51" s="43"/>
      <c r="BY51" s="43"/>
      <c r="BZ51" s="87"/>
      <c r="CA51" s="87"/>
    </row>
    <row r="52" spans="1:79" s="5" customFormat="1" ht="35" customHeight="1" thickBot="1" x14ac:dyDescent="0.25">
      <c r="A52" s="46" t="s">
        <v>110</v>
      </c>
      <c r="B52" s="117">
        <v>14</v>
      </c>
      <c r="C52" s="32" t="s">
        <v>115</v>
      </c>
      <c r="D52" s="79"/>
      <c r="E52" s="32"/>
      <c r="F52" s="61"/>
      <c r="G52" s="61"/>
      <c r="H52" s="61"/>
      <c r="I52" s="61">
        <f t="shared" si="6"/>
        <v>25</v>
      </c>
      <c r="J52" s="61"/>
      <c r="K52" s="103"/>
      <c r="L52" s="33"/>
      <c r="M52" s="35">
        <f>MIN(M54:M56)</f>
        <v>44638</v>
      </c>
      <c r="N52" s="35">
        <f>MAX(N54:N56)</f>
        <v>44640</v>
      </c>
      <c r="O52" s="17"/>
      <c r="P52" s="17">
        <f t="shared" si="7"/>
        <v>3</v>
      </c>
      <c r="Q52" s="43"/>
      <c r="R52" s="43"/>
      <c r="S52" s="43"/>
      <c r="T52" s="43"/>
      <c r="U52" s="43"/>
      <c r="V52" s="87"/>
      <c r="W52" s="87"/>
      <c r="X52" s="43"/>
      <c r="Y52" s="43"/>
      <c r="Z52" s="43"/>
      <c r="AA52" s="43"/>
      <c r="AB52" s="43"/>
      <c r="AC52" s="87"/>
      <c r="AD52" s="87"/>
      <c r="AE52" s="43"/>
      <c r="AF52" s="43"/>
      <c r="AG52" s="43"/>
      <c r="AH52" s="43"/>
      <c r="AI52" s="43"/>
      <c r="AJ52" s="87"/>
      <c r="AK52" s="87"/>
      <c r="AL52" s="43"/>
      <c r="AM52" s="43"/>
      <c r="AN52" s="188"/>
      <c r="AO52" s="43"/>
      <c r="AP52" s="43"/>
      <c r="AQ52" s="87"/>
      <c r="AR52" s="87"/>
      <c r="AS52" s="43"/>
      <c r="AT52" s="43"/>
      <c r="AU52" s="43"/>
      <c r="AV52" s="43"/>
      <c r="AW52" s="43"/>
      <c r="AX52" s="87"/>
      <c r="AY52" s="87"/>
      <c r="AZ52" s="43"/>
      <c r="BA52" s="43"/>
      <c r="BB52" s="43"/>
      <c r="BC52" s="43"/>
      <c r="BD52" s="43"/>
      <c r="BE52" s="87"/>
      <c r="BF52" s="87"/>
      <c r="BG52" s="43"/>
      <c r="BH52" s="43"/>
      <c r="BI52" s="43"/>
      <c r="BJ52" s="43"/>
      <c r="BK52" s="43"/>
      <c r="BL52" s="87"/>
      <c r="BM52" s="87"/>
      <c r="BN52" s="170"/>
      <c r="BO52" s="43"/>
      <c r="BP52" s="43"/>
      <c r="BQ52" s="43"/>
      <c r="BR52" s="43"/>
      <c r="BS52" s="87"/>
      <c r="BT52" s="87"/>
      <c r="BU52" s="43"/>
      <c r="BV52" s="43"/>
      <c r="BW52" s="43"/>
      <c r="BX52" s="43"/>
      <c r="BY52" s="43"/>
      <c r="BZ52" s="87"/>
      <c r="CA52" s="87"/>
    </row>
    <row r="53" spans="1:79" s="5" customFormat="1" ht="30" customHeight="1" thickBot="1" x14ac:dyDescent="0.25">
      <c r="A53" s="46"/>
      <c r="B53" s="117">
        <v>14.1</v>
      </c>
      <c r="C53" s="100" t="s">
        <v>116</v>
      </c>
      <c r="D53" s="80">
        <v>1</v>
      </c>
      <c r="E53" s="67"/>
      <c r="F53" s="62" t="s">
        <v>69</v>
      </c>
      <c r="G53" s="62"/>
      <c r="H53" s="62"/>
      <c r="I53" s="62"/>
      <c r="J53" s="62" t="s">
        <v>27</v>
      </c>
      <c r="K53" s="111" t="s">
        <v>117</v>
      </c>
      <c r="L53" s="36">
        <v>1</v>
      </c>
      <c r="M53" s="101">
        <f>$N$11</f>
        <v>44606</v>
      </c>
      <c r="N53" s="101">
        <f>M53</f>
        <v>44606</v>
      </c>
      <c r="O53" s="17"/>
      <c r="P53" s="17"/>
      <c r="Q53" s="43"/>
      <c r="R53" s="43"/>
      <c r="S53" s="43"/>
      <c r="T53" s="43"/>
      <c r="U53" s="43"/>
      <c r="V53" s="87"/>
      <c r="W53" s="87"/>
      <c r="X53" s="43"/>
      <c r="Y53" s="43"/>
      <c r="Z53" s="43"/>
      <c r="AA53" s="43"/>
      <c r="AB53" s="43"/>
      <c r="AC53" s="87"/>
      <c r="AD53" s="87"/>
      <c r="AE53" s="43"/>
      <c r="AF53" s="43"/>
      <c r="AG53" s="43"/>
      <c r="AH53" s="43"/>
      <c r="AI53" s="43"/>
      <c r="AJ53" s="87"/>
      <c r="AK53" s="87"/>
      <c r="AL53" s="43"/>
      <c r="AM53" s="43"/>
      <c r="AN53" s="188"/>
      <c r="AO53" s="43"/>
      <c r="AP53" s="43"/>
      <c r="AQ53" s="87"/>
      <c r="AR53" s="87"/>
      <c r="AS53" s="43"/>
      <c r="AT53" s="43"/>
      <c r="AU53" s="43"/>
      <c r="AV53" s="43"/>
      <c r="AW53" s="43"/>
      <c r="AX53" s="87"/>
      <c r="AY53" s="87"/>
      <c r="AZ53" s="43"/>
      <c r="BA53" s="43"/>
      <c r="BB53" s="43"/>
      <c r="BC53" s="43"/>
      <c r="BD53" s="43"/>
      <c r="BE53" s="87"/>
      <c r="BF53" s="87"/>
      <c r="BG53" s="43"/>
      <c r="BH53" s="43"/>
      <c r="BI53" s="43"/>
      <c r="BJ53" s="43"/>
      <c r="BK53" s="43"/>
      <c r="BL53" s="87"/>
      <c r="BM53" s="87"/>
      <c r="BN53" s="170"/>
      <c r="BO53" s="43"/>
      <c r="BP53" s="43"/>
      <c r="BQ53" s="43"/>
      <c r="BR53" s="43"/>
      <c r="BS53" s="87"/>
      <c r="BT53" s="87"/>
      <c r="BU53" s="43"/>
      <c r="BV53" s="43"/>
      <c r="BW53" s="43"/>
      <c r="BX53" s="43"/>
      <c r="BY53" s="43"/>
      <c r="BZ53" s="87"/>
      <c r="CA53" s="87"/>
    </row>
    <row r="54" spans="1:79" s="5" customFormat="1" ht="30" customHeight="1" thickBot="1" x14ac:dyDescent="0.25">
      <c r="A54" s="46"/>
      <c r="B54" s="117">
        <v>14.2</v>
      </c>
      <c r="C54" s="67" t="s">
        <v>118</v>
      </c>
      <c r="D54" s="80" t="s">
        <v>119</v>
      </c>
      <c r="E54" s="67"/>
      <c r="F54" s="62" t="s">
        <v>82</v>
      </c>
      <c r="G54" s="62"/>
      <c r="H54" s="62">
        <v>3</v>
      </c>
      <c r="I54" s="62">
        <f t="shared" ref="I54:I62" si="8">IF(OR($M$3=0,N54=0)," - ",NETWORKDAYS($M$3,N54))</f>
        <v>25</v>
      </c>
      <c r="J54" s="62" t="s">
        <v>56</v>
      </c>
      <c r="K54" s="62"/>
      <c r="L54" s="36">
        <v>0</v>
      </c>
      <c r="M54" s="53">
        <f>MAX(WORKDAY($N$46,1),WORKDAY($N$29,1),WORKDAY($N$28,1))</f>
        <v>44638</v>
      </c>
      <c r="N54" s="53">
        <f>WORKDAY(M54+(H54-1),0)</f>
        <v>44640</v>
      </c>
      <c r="O54" s="17"/>
      <c r="P54" s="17">
        <f>IF(OR(ISBLANK(task_start),ISBLANK(task_end)),"",task_end-task_start+1)</f>
        <v>3</v>
      </c>
      <c r="Q54" s="43"/>
      <c r="R54" s="43"/>
      <c r="S54" s="43"/>
      <c r="T54" s="43"/>
      <c r="U54" s="43"/>
      <c r="V54" s="87"/>
      <c r="W54" s="87"/>
      <c r="X54" s="43"/>
      <c r="Y54" s="43"/>
      <c r="Z54" s="43"/>
      <c r="AA54" s="43"/>
      <c r="AB54" s="43"/>
      <c r="AC54" s="87"/>
      <c r="AD54" s="87"/>
      <c r="AE54" s="43"/>
      <c r="AF54" s="43"/>
      <c r="AG54" s="43"/>
      <c r="AH54" s="43"/>
      <c r="AI54" s="43"/>
      <c r="AJ54" s="87"/>
      <c r="AK54" s="87"/>
      <c r="AL54" s="43"/>
      <c r="AM54" s="43"/>
      <c r="AN54" s="188"/>
      <c r="AO54" s="43"/>
      <c r="AP54" s="43"/>
      <c r="AQ54" s="87"/>
      <c r="AR54" s="87"/>
      <c r="AS54" s="43"/>
      <c r="AT54" s="43"/>
      <c r="AU54" s="43"/>
      <c r="AV54" s="43"/>
      <c r="AW54" s="43"/>
      <c r="AX54" s="87"/>
      <c r="AY54" s="87"/>
      <c r="AZ54" s="43"/>
      <c r="BA54" s="43"/>
      <c r="BB54" s="43"/>
      <c r="BC54" s="43"/>
      <c r="BD54" s="43"/>
      <c r="BE54" s="87"/>
      <c r="BF54" s="87"/>
      <c r="BG54" s="43"/>
      <c r="BH54" s="43"/>
      <c r="BI54" s="43"/>
      <c r="BJ54" s="43"/>
      <c r="BK54" s="43"/>
      <c r="BL54" s="87"/>
      <c r="BM54" s="87"/>
      <c r="BN54" s="170"/>
      <c r="BO54" s="43"/>
      <c r="BP54" s="43"/>
      <c r="BQ54" s="43"/>
      <c r="BR54" s="43"/>
      <c r="BS54" s="87"/>
      <c r="BT54" s="87"/>
      <c r="BU54" s="43"/>
      <c r="BV54" s="43"/>
      <c r="BW54" s="43"/>
      <c r="BX54" s="43"/>
      <c r="BY54" s="43"/>
      <c r="BZ54" s="87"/>
      <c r="CA54" s="87"/>
    </row>
    <row r="55" spans="1:79" s="5" customFormat="1" ht="30" customHeight="1" thickBot="1" x14ac:dyDescent="0.25">
      <c r="A55" s="46"/>
      <c r="B55" s="117">
        <v>14.3</v>
      </c>
      <c r="C55" s="67" t="s">
        <v>120</v>
      </c>
      <c r="D55" s="80" t="s">
        <v>119</v>
      </c>
      <c r="E55" s="67"/>
      <c r="F55" s="96" t="s">
        <v>86</v>
      </c>
      <c r="G55" s="120"/>
      <c r="H55" s="62">
        <v>1</v>
      </c>
      <c r="I55" s="62">
        <f t="shared" si="8"/>
        <v>25</v>
      </c>
      <c r="J55" s="62" t="s">
        <v>56</v>
      </c>
      <c r="K55" s="62"/>
      <c r="L55" s="36">
        <v>0</v>
      </c>
      <c r="M55" s="53">
        <f>MAX(WORKDAY($N$46,1),WORKDAY($N$29,1),WORKDAY($N$28,1))</f>
        <v>44638</v>
      </c>
      <c r="N55" s="53">
        <f>M55</f>
        <v>44638</v>
      </c>
      <c r="O55" s="17"/>
      <c r="P55" s="17">
        <f>IF(OR(ISBLANK(task_start),ISBLANK(task_end)),"",task_end-task_start+1)</f>
        <v>1</v>
      </c>
      <c r="Q55" s="43"/>
      <c r="R55" s="43"/>
      <c r="S55" s="43"/>
      <c r="T55" s="43"/>
      <c r="U55" s="43"/>
      <c r="V55" s="87"/>
      <c r="W55" s="87"/>
      <c r="X55" s="43"/>
      <c r="Y55" s="43"/>
      <c r="Z55" s="43"/>
      <c r="AA55" s="43"/>
      <c r="AB55" s="43"/>
      <c r="AC55" s="87"/>
      <c r="AD55" s="87"/>
      <c r="AE55" s="43"/>
      <c r="AF55" s="43"/>
      <c r="AG55" s="43"/>
      <c r="AH55" s="43"/>
      <c r="AI55" s="43"/>
      <c r="AJ55" s="87"/>
      <c r="AK55" s="87"/>
      <c r="AL55" s="43"/>
      <c r="AM55" s="43"/>
      <c r="AN55" s="188"/>
      <c r="AO55" s="43"/>
      <c r="AP55" s="43"/>
      <c r="AQ55" s="87"/>
      <c r="AR55" s="87"/>
      <c r="AS55" s="43"/>
      <c r="AT55" s="43"/>
      <c r="AU55" s="43"/>
      <c r="AV55" s="43"/>
      <c r="AW55" s="43"/>
      <c r="AX55" s="87"/>
      <c r="AY55" s="87"/>
      <c r="AZ55" s="43"/>
      <c r="BA55" s="43"/>
      <c r="BB55" s="43"/>
      <c r="BC55" s="43"/>
      <c r="BD55" s="43"/>
      <c r="BE55" s="87"/>
      <c r="BF55" s="87"/>
      <c r="BG55" s="43"/>
      <c r="BH55" s="43"/>
      <c r="BI55" s="43"/>
      <c r="BJ55" s="43"/>
      <c r="BK55" s="43"/>
      <c r="BL55" s="87"/>
      <c r="BM55" s="87"/>
      <c r="BN55" s="170"/>
      <c r="BO55" s="43"/>
      <c r="BP55" s="43"/>
      <c r="BQ55" s="43"/>
      <c r="BR55" s="43"/>
      <c r="BS55" s="87"/>
      <c r="BT55" s="87"/>
      <c r="BU55" s="43"/>
      <c r="BV55" s="43"/>
      <c r="BW55" s="43"/>
      <c r="BX55" s="43"/>
      <c r="BY55" s="43"/>
      <c r="BZ55" s="87"/>
      <c r="CA55" s="87"/>
    </row>
    <row r="56" spans="1:79" s="5" customFormat="1" ht="30" customHeight="1" thickBot="1" x14ac:dyDescent="0.25">
      <c r="A56" s="46"/>
      <c r="B56" s="117">
        <v>14.4</v>
      </c>
      <c r="C56" s="67" t="s">
        <v>121</v>
      </c>
      <c r="D56" s="80" t="s">
        <v>119</v>
      </c>
      <c r="E56" s="67"/>
      <c r="F56" s="62" t="s">
        <v>122</v>
      </c>
      <c r="G56" s="62"/>
      <c r="H56" s="62">
        <v>3</v>
      </c>
      <c r="I56" s="62">
        <f t="shared" si="8"/>
        <v>25</v>
      </c>
      <c r="J56" s="62" t="s">
        <v>56</v>
      </c>
      <c r="K56" s="62"/>
      <c r="L56" s="36">
        <v>0</v>
      </c>
      <c r="M56" s="53">
        <f>MAX(WORKDAY($N$46,1),WORKDAY($N$29,1),WORKDAY($N$28,1))</f>
        <v>44638</v>
      </c>
      <c r="N56" s="53">
        <f>WORKDAY(M56+(H56-1),0)</f>
        <v>44640</v>
      </c>
      <c r="O56" s="17"/>
      <c r="P56" s="17">
        <f>IF(OR(ISBLANK(task_start),ISBLANK(task_end)),"",task_end-task_start+1)</f>
        <v>3</v>
      </c>
      <c r="Q56" s="43"/>
      <c r="R56" s="43"/>
      <c r="S56" s="43"/>
      <c r="T56" s="43"/>
      <c r="U56" s="43"/>
      <c r="V56" s="87"/>
      <c r="W56" s="87"/>
      <c r="X56" s="43"/>
      <c r="Y56" s="43"/>
      <c r="Z56" s="43"/>
      <c r="AA56" s="43"/>
      <c r="AB56" s="43"/>
      <c r="AC56" s="87"/>
      <c r="AD56" s="87"/>
      <c r="AE56" s="43"/>
      <c r="AF56" s="43"/>
      <c r="AG56" s="43"/>
      <c r="AH56" s="43"/>
      <c r="AI56" s="43"/>
      <c r="AJ56" s="87"/>
      <c r="AK56" s="87"/>
      <c r="AL56" s="43"/>
      <c r="AM56" s="43"/>
      <c r="AN56" s="188"/>
      <c r="AO56" s="43"/>
      <c r="AP56" s="43"/>
      <c r="AQ56" s="87"/>
      <c r="AR56" s="87"/>
      <c r="AS56" s="43"/>
      <c r="AT56" s="43"/>
      <c r="AU56" s="43"/>
      <c r="AV56" s="43"/>
      <c r="AW56" s="43"/>
      <c r="AX56" s="87"/>
      <c r="AY56" s="87"/>
      <c r="AZ56" s="43"/>
      <c r="BA56" s="43"/>
      <c r="BB56" s="43"/>
      <c r="BC56" s="43"/>
      <c r="BD56" s="43"/>
      <c r="BE56" s="87"/>
      <c r="BF56" s="87"/>
      <c r="BG56" s="43"/>
      <c r="BH56" s="43"/>
      <c r="BI56" s="43"/>
      <c r="BJ56" s="43"/>
      <c r="BK56" s="43"/>
      <c r="BL56" s="87"/>
      <c r="BM56" s="87"/>
      <c r="BN56" s="170"/>
      <c r="BO56" s="43"/>
      <c r="BP56" s="43"/>
      <c r="BQ56" s="43"/>
      <c r="BR56" s="43"/>
      <c r="BS56" s="87"/>
      <c r="BT56" s="87"/>
      <c r="BU56" s="43"/>
      <c r="BV56" s="43"/>
      <c r="BW56" s="43"/>
      <c r="BX56" s="43"/>
      <c r="BY56" s="43"/>
      <c r="BZ56" s="87"/>
      <c r="CA56" s="87"/>
    </row>
    <row r="57" spans="1:79" s="5" customFormat="1" ht="30" customHeight="1" thickBot="1" x14ac:dyDescent="0.25">
      <c r="A57" s="46"/>
      <c r="B57" s="117">
        <v>15</v>
      </c>
      <c r="C57" s="32" t="s">
        <v>123</v>
      </c>
      <c r="D57" s="79"/>
      <c r="E57" s="32"/>
      <c r="F57" s="61"/>
      <c r="G57" s="61"/>
      <c r="H57" s="61"/>
      <c r="I57" s="61">
        <f t="shared" si="8"/>
        <v>32</v>
      </c>
      <c r="J57" s="61"/>
      <c r="K57" s="61"/>
      <c r="L57" s="33"/>
      <c r="M57" s="34">
        <f>MIN(M58:M61)</f>
        <v>44638</v>
      </c>
      <c r="N57" s="35">
        <f>MAX(N58:N61)</f>
        <v>44649</v>
      </c>
      <c r="O57" s="17"/>
      <c r="P57" s="17"/>
      <c r="Q57" s="43"/>
      <c r="R57" s="43"/>
      <c r="S57" s="43"/>
      <c r="T57" s="43"/>
      <c r="U57" s="43"/>
      <c r="V57" s="87"/>
      <c r="W57" s="87"/>
      <c r="X57" s="43"/>
      <c r="Y57" s="43"/>
      <c r="Z57" s="43"/>
      <c r="AA57" s="43"/>
      <c r="AB57" s="43"/>
      <c r="AC57" s="87"/>
      <c r="AD57" s="87"/>
      <c r="AE57" s="43"/>
      <c r="AF57" s="43"/>
      <c r="AG57" s="43"/>
      <c r="AH57" s="43"/>
      <c r="AI57" s="43"/>
      <c r="AJ57" s="87"/>
      <c r="AK57" s="87"/>
      <c r="AL57" s="43"/>
      <c r="AM57" s="43"/>
      <c r="AN57" s="188"/>
      <c r="AO57" s="43"/>
      <c r="AP57" s="43"/>
      <c r="AQ57" s="87"/>
      <c r="AR57" s="87"/>
      <c r="AS57" s="43"/>
      <c r="AT57" s="43"/>
      <c r="AU57" s="43"/>
      <c r="AV57" s="43"/>
      <c r="AW57" s="43"/>
      <c r="AX57" s="87"/>
      <c r="AY57" s="87"/>
      <c r="AZ57" s="43"/>
      <c r="BA57" s="43"/>
      <c r="BB57" s="43"/>
      <c r="BC57" s="43"/>
      <c r="BD57" s="43"/>
      <c r="BE57" s="87"/>
      <c r="BF57" s="87"/>
      <c r="BG57" s="43"/>
      <c r="BH57" s="43"/>
      <c r="BI57" s="43"/>
      <c r="BJ57" s="43"/>
      <c r="BK57" s="43"/>
      <c r="BL57" s="87"/>
      <c r="BM57" s="87"/>
      <c r="BN57" s="170"/>
      <c r="BO57" s="43"/>
      <c r="BP57" s="43"/>
      <c r="BQ57" s="43"/>
      <c r="BR57" s="43"/>
      <c r="BS57" s="87"/>
      <c r="BT57" s="87"/>
      <c r="BU57" s="43"/>
      <c r="BV57" s="43"/>
      <c r="BW57" s="43"/>
      <c r="BX57" s="43"/>
      <c r="BY57" s="43"/>
      <c r="BZ57" s="87"/>
      <c r="CA57" s="87"/>
    </row>
    <row r="58" spans="1:79" s="5" customFormat="1" ht="30" customHeight="1" thickBot="1" x14ac:dyDescent="0.25">
      <c r="A58" s="46"/>
      <c r="B58" s="117">
        <v>15.1</v>
      </c>
      <c r="C58" s="67" t="s">
        <v>118</v>
      </c>
      <c r="D58" s="80" t="s">
        <v>119</v>
      </c>
      <c r="E58" s="67"/>
      <c r="F58" s="96" t="s">
        <v>69</v>
      </c>
      <c r="G58" s="120"/>
      <c r="H58" s="62">
        <v>3</v>
      </c>
      <c r="I58" s="62">
        <f t="shared" si="8"/>
        <v>25</v>
      </c>
      <c r="J58" s="62" t="s">
        <v>56</v>
      </c>
      <c r="K58" s="62"/>
      <c r="L58" s="97">
        <v>0</v>
      </c>
      <c r="M58" s="53">
        <f>MAX(WORKDAY($N$46,1),WORKDAY($N$29,1),WORKDAY($N$28,1))</f>
        <v>44638</v>
      </c>
      <c r="N58" s="53">
        <f>WORKDAY(M58+(H58-1),0)</f>
        <v>44640</v>
      </c>
      <c r="O58" s="17"/>
      <c r="P58" s="17"/>
      <c r="Q58" s="43"/>
      <c r="R58" s="43"/>
      <c r="S58" s="43"/>
      <c r="T58" s="43"/>
      <c r="U58" s="43"/>
      <c r="V58" s="87"/>
      <c r="W58" s="87"/>
      <c r="X58" s="43"/>
      <c r="Y58" s="43"/>
      <c r="Z58" s="43"/>
      <c r="AA58" s="43"/>
      <c r="AB58" s="43"/>
      <c r="AC58" s="87"/>
      <c r="AD58" s="87"/>
      <c r="AE58" s="43"/>
      <c r="AF58" s="43"/>
      <c r="AG58" s="43"/>
      <c r="AH58" s="43"/>
      <c r="AI58" s="43"/>
      <c r="AJ58" s="87"/>
      <c r="AK58" s="87"/>
      <c r="AL58" s="43"/>
      <c r="AM58" s="43"/>
      <c r="AN58" s="188"/>
      <c r="AO58" s="43"/>
      <c r="AP58" s="43"/>
      <c r="AQ58" s="87"/>
      <c r="AR58" s="87"/>
      <c r="AS58" s="43"/>
      <c r="AT58" s="43"/>
      <c r="AU58" s="43"/>
      <c r="AV58" s="43"/>
      <c r="AW58" s="43"/>
      <c r="AX58" s="87"/>
      <c r="AY58" s="87"/>
      <c r="AZ58" s="43"/>
      <c r="BA58" s="43"/>
      <c r="BB58" s="43"/>
      <c r="BC58" s="43"/>
      <c r="BD58" s="43"/>
      <c r="BE58" s="87"/>
      <c r="BF58" s="87"/>
      <c r="BG58" s="43"/>
      <c r="BH58" s="43"/>
      <c r="BI58" s="43"/>
      <c r="BJ58" s="43"/>
      <c r="BK58" s="43"/>
      <c r="BL58" s="87"/>
      <c r="BM58" s="87"/>
      <c r="BN58" s="170"/>
      <c r="BO58" s="43"/>
      <c r="BP58" s="43"/>
      <c r="BQ58" s="43"/>
      <c r="BR58" s="43"/>
      <c r="BS58" s="87"/>
      <c r="BT58" s="87"/>
      <c r="BU58" s="43"/>
      <c r="BV58" s="43"/>
      <c r="BW58" s="43"/>
      <c r="BX58" s="43"/>
      <c r="BY58" s="43"/>
      <c r="BZ58" s="87"/>
      <c r="CA58" s="87"/>
    </row>
    <row r="59" spans="1:79" s="5" customFormat="1" ht="30" customHeight="1" thickBot="1" x14ac:dyDescent="0.25">
      <c r="A59" s="46"/>
      <c r="B59" s="117">
        <v>15.2</v>
      </c>
      <c r="C59" s="67" t="s">
        <v>120</v>
      </c>
      <c r="D59" s="80" t="s">
        <v>119</v>
      </c>
      <c r="E59" s="67"/>
      <c r="F59" s="96" t="s">
        <v>86</v>
      </c>
      <c r="G59" s="120"/>
      <c r="H59" s="120">
        <v>1</v>
      </c>
      <c r="I59" s="62">
        <f t="shared" si="8"/>
        <v>25</v>
      </c>
      <c r="J59" s="62" t="s">
        <v>56</v>
      </c>
      <c r="K59" s="62"/>
      <c r="L59" s="97">
        <v>0</v>
      </c>
      <c r="M59" s="53">
        <f>MAX(WORKDAY($N$46,1),WORKDAY($N$29,1),WORKDAY($N$28,1))</f>
        <v>44638</v>
      </c>
      <c r="N59" s="53">
        <f>M59</f>
        <v>44638</v>
      </c>
      <c r="O59" s="17"/>
      <c r="P59" s="17"/>
      <c r="Q59" s="43"/>
      <c r="R59" s="43"/>
      <c r="S59" s="43"/>
      <c r="T59" s="43"/>
      <c r="U59" s="43"/>
      <c r="V59" s="87"/>
      <c r="W59" s="87"/>
      <c r="X59" s="43"/>
      <c r="Y59" s="43"/>
      <c r="Z59" s="43"/>
      <c r="AA59" s="43"/>
      <c r="AB59" s="43"/>
      <c r="AC59" s="87"/>
      <c r="AD59" s="87"/>
      <c r="AE59" s="43"/>
      <c r="AF59" s="43"/>
      <c r="AG59" s="43"/>
      <c r="AH59" s="43"/>
      <c r="AI59" s="43"/>
      <c r="AJ59" s="87"/>
      <c r="AK59" s="87"/>
      <c r="AL59" s="43"/>
      <c r="AM59" s="43"/>
      <c r="AN59" s="188"/>
      <c r="AO59" s="43"/>
      <c r="AP59" s="43"/>
      <c r="AQ59" s="87"/>
      <c r="AR59" s="87"/>
      <c r="AS59" s="43"/>
      <c r="AT59" s="43"/>
      <c r="AU59" s="43"/>
      <c r="AV59" s="43"/>
      <c r="AW59" s="43"/>
      <c r="AX59" s="87"/>
      <c r="AY59" s="87"/>
      <c r="AZ59" s="43"/>
      <c r="BA59" s="43"/>
      <c r="BB59" s="43"/>
      <c r="BC59" s="43"/>
      <c r="BD59" s="43"/>
      <c r="BE59" s="87"/>
      <c r="BF59" s="87"/>
      <c r="BG59" s="43"/>
      <c r="BH59" s="43"/>
      <c r="BI59" s="43"/>
      <c r="BJ59" s="43"/>
      <c r="BK59" s="43"/>
      <c r="BL59" s="87"/>
      <c r="BM59" s="87"/>
      <c r="BN59" s="170"/>
      <c r="BO59" s="43"/>
      <c r="BP59" s="43"/>
      <c r="BQ59" s="43"/>
      <c r="BR59" s="43"/>
      <c r="BS59" s="87"/>
      <c r="BT59" s="87"/>
      <c r="BU59" s="43"/>
      <c r="BV59" s="43"/>
      <c r="BW59" s="43"/>
      <c r="BX59" s="43"/>
      <c r="BY59" s="43"/>
      <c r="BZ59" s="87"/>
      <c r="CA59" s="87"/>
    </row>
    <row r="60" spans="1:79" s="5" customFormat="1" ht="30" customHeight="1" thickBot="1" x14ac:dyDescent="0.25">
      <c r="A60" s="46"/>
      <c r="B60" s="117">
        <v>15.3</v>
      </c>
      <c r="C60" s="67" t="s">
        <v>124</v>
      </c>
      <c r="D60" s="80" t="s">
        <v>119</v>
      </c>
      <c r="E60" s="67"/>
      <c r="F60" s="96" t="s">
        <v>125</v>
      </c>
      <c r="G60" s="120"/>
      <c r="H60" s="120">
        <v>10</v>
      </c>
      <c r="I60" s="62">
        <f t="shared" si="8"/>
        <v>32</v>
      </c>
      <c r="J60" s="62" t="s">
        <v>56</v>
      </c>
      <c r="K60" s="111"/>
      <c r="L60" s="97">
        <v>0</v>
      </c>
      <c r="M60" s="53">
        <f>MAX(WORKDAY($N$46,1),WORKDAY($N$29,1),WORKDAY($N$28,1))</f>
        <v>44638</v>
      </c>
      <c r="N60" s="53">
        <f>WORKDAY(M60+(H60-1),2)</f>
        <v>44649</v>
      </c>
      <c r="O60" s="17"/>
      <c r="P60" s="17"/>
      <c r="Q60" s="43"/>
      <c r="R60" s="43"/>
      <c r="S60" s="43"/>
      <c r="T60" s="43"/>
      <c r="U60" s="43"/>
      <c r="V60" s="87"/>
      <c r="W60" s="87"/>
      <c r="X60" s="43"/>
      <c r="Y60" s="43"/>
      <c r="Z60" s="43"/>
      <c r="AA60" s="43"/>
      <c r="AB60" s="43"/>
      <c r="AC60" s="87"/>
      <c r="AD60" s="87"/>
      <c r="AE60" s="43"/>
      <c r="AF60" s="43"/>
      <c r="AG60" s="43"/>
      <c r="AH60" s="43"/>
      <c r="AI60" s="43"/>
      <c r="AJ60" s="87"/>
      <c r="AK60" s="87"/>
      <c r="AL60" s="43"/>
      <c r="AM60" s="43"/>
      <c r="AN60" s="188"/>
      <c r="AO60" s="43"/>
      <c r="AP60" s="43"/>
      <c r="AQ60" s="87"/>
      <c r="AR60" s="87"/>
      <c r="AS60" s="43"/>
      <c r="AT60" s="43"/>
      <c r="AU60" s="43"/>
      <c r="AV60" s="43"/>
      <c r="AW60" s="43"/>
      <c r="AX60" s="87"/>
      <c r="AY60" s="87"/>
      <c r="AZ60" s="43"/>
      <c r="BA60" s="43"/>
      <c r="BB60" s="43"/>
      <c r="BC60" s="43"/>
      <c r="BD60" s="43"/>
      <c r="BE60" s="87"/>
      <c r="BF60" s="87"/>
      <c r="BG60" s="43"/>
      <c r="BH60" s="43"/>
      <c r="BI60" s="43"/>
      <c r="BJ60" s="43"/>
      <c r="BK60" s="43"/>
      <c r="BL60" s="87"/>
      <c r="BM60" s="87"/>
      <c r="BN60" s="170"/>
      <c r="BO60" s="43"/>
      <c r="BP60" s="43"/>
      <c r="BQ60" s="43"/>
      <c r="BR60" s="43"/>
      <c r="BS60" s="87"/>
      <c r="BT60" s="87"/>
      <c r="BU60" s="43"/>
      <c r="BV60" s="43"/>
      <c r="BW60" s="43"/>
      <c r="BX60" s="43"/>
      <c r="BY60" s="43"/>
      <c r="BZ60" s="87"/>
      <c r="CA60" s="87"/>
    </row>
    <row r="61" spans="1:79" s="5" customFormat="1" ht="30" customHeight="1" thickBot="1" x14ac:dyDescent="0.25">
      <c r="A61" s="46"/>
      <c r="B61" s="117">
        <v>15.4</v>
      </c>
      <c r="C61" s="67" t="s">
        <v>121</v>
      </c>
      <c r="D61" s="80" t="s">
        <v>119</v>
      </c>
      <c r="E61" s="67"/>
      <c r="F61" s="71" t="s">
        <v>69</v>
      </c>
      <c r="G61" s="83"/>
      <c r="H61" s="83">
        <v>5</v>
      </c>
      <c r="I61" s="62">
        <f t="shared" si="8"/>
        <v>29</v>
      </c>
      <c r="J61" s="62" t="s">
        <v>56</v>
      </c>
      <c r="K61" s="62"/>
      <c r="L61" s="36">
        <v>0</v>
      </c>
      <c r="M61" s="53">
        <f>MAX(WORKDAY($N$46,1),WORKDAY($N$29,1),WORKDAY($N$28,1))</f>
        <v>44638</v>
      </c>
      <c r="N61" s="53">
        <f>WORKDAY(M61+(H61-1),2)</f>
        <v>44644</v>
      </c>
      <c r="O61" s="17"/>
      <c r="P61" s="17"/>
      <c r="Q61" s="43"/>
      <c r="R61" s="43"/>
      <c r="S61" s="43"/>
      <c r="T61" s="43"/>
      <c r="U61" s="43"/>
      <c r="V61" s="87"/>
      <c r="W61" s="87"/>
      <c r="X61" s="43"/>
      <c r="Y61" s="43"/>
      <c r="Z61" s="43"/>
      <c r="AA61" s="43"/>
      <c r="AB61" s="43"/>
      <c r="AC61" s="87"/>
      <c r="AD61" s="87"/>
      <c r="AE61" s="43"/>
      <c r="AF61" s="43"/>
      <c r="AG61" s="43"/>
      <c r="AH61" s="43"/>
      <c r="AI61" s="43"/>
      <c r="AJ61" s="87"/>
      <c r="AK61" s="87"/>
      <c r="AL61" s="43"/>
      <c r="AM61" s="43"/>
      <c r="AN61" s="188"/>
      <c r="AO61" s="43"/>
      <c r="AP61" s="43"/>
      <c r="AQ61" s="87"/>
      <c r="AR61" s="87"/>
      <c r="AS61" s="43"/>
      <c r="AT61" s="43"/>
      <c r="AU61" s="43"/>
      <c r="AV61" s="43"/>
      <c r="AW61" s="43"/>
      <c r="AX61" s="87"/>
      <c r="AY61" s="87"/>
      <c r="AZ61" s="43"/>
      <c r="BA61" s="43"/>
      <c r="BB61" s="43"/>
      <c r="BC61" s="43"/>
      <c r="BD61" s="43"/>
      <c r="BE61" s="87"/>
      <c r="BF61" s="87"/>
      <c r="BG61" s="43"/>
      <c r="BH61" s="43"/>
      <c r="BI61" s="43"/>
      <c r="BJ61" s="43"/>
      <c r="BK61" s="43"/>
      <c r="BL61" s="87"/>
      <c r="BM61" s="87"/>
      <c r="BN61" s="170"/>
      <c r="BO61" s="43"/>
      <c r="BP61" s="43"/>
      <c r="BQ61" s="43"/>
      <c r="BR61" s="43"/>
      <c r="BS61" s="87"/>
      <c r="BT61" s="87"/>
      <c r="BU61" s="43"/>
      <c r="BV61" s="43"/>
      <c r="BW61" s="43"/>
      <c r="BX61" s="43"/>
      <c r="BY61" s="43"/>
      <c r="BZ61" s="87"/>
      <c r="CA61" s="87"/>
    </row>
    <row r="62" spans="1:79" s="5" customFormat="1" ht="30" customHeight="1" thickBot="1" x14ac:dyDescent="0.25">
      <c r="A62" s="46"/>
      <c r="B62" s="117">
        <v>16</v>
      </c>
      <c r="C62" s="32" t="s">
        <v>126</v>
      </c>
      <c r="D62" s="79" t="s">
        <v>127</v>
      </c>
      <c r="E62" s="32"/>
      <c r="F62" s="61" t="s">
        <v>82</v>
      </c>
      <c r="G62" s="61"/>
      <c r="H62" s="61">
        <v>2</v>
      </c>
      <c r="I62" s="61">
        <f t="shared" si="8"/>
        <v>27</v>
      </c>
      <c r="J62" s="61" t="s">
        <v>56</v>
      </c>
      <c r="K62" s="61"/>
      <c r="L62" s="33">
        <v>0</v>
      </c>
      <c r="M62" s="34">
        <f>MAX(WORKDAY($N$46,1),WORKDAY($N$52,1))</f>
        <v>44641</v>
      </c>
      <c r="N62" s="35">
        <f>WORKDAY(M62+(H62-1),0)</f>
        <v>44642</v>
      </c>
      <c r="O62" s="17"/>
      <c r="P62" s="17"/>
      <c r="Q62" s="43"/>
      <c r="R62" s="43"/>
      <c r="S62" s="43"/>
      <c r="T62" s="43"/>
      <c r="U62" s="43"/>
      <c r="V62" s="87"/>
      <c r="W62" s="87"/>
      <c r="X62" s="43"/>
      <c r="Y62" s="43"/>
      <c r="Z62" s="43"/>
      <c r="AA62" s="43"/>
      <c r="AB62" s="43"/>
      <c r="AC62" s="87"/>
      <c r="AD62" s="87"/>
      <c r="AE62" s="43"/>
      <c r="AF62" s="43"/>
      <c r="AG62" s="43"/>
      <c r="AH62" s="43"/>
      <c r="AI62" s="43"/>
      <c r="AJ62" s="87"/>
      <c r="AK62" s="87"/>
      <c r="AL62" s="43"/>
      <c r="AM62" s="43"/>
      <c r="AN62" s="188"/>
      <c r="AO62" s="43"/>
      <c r="AP62" s="43"/>
      <c r="AQ62" s="87"/>
      <c r="AR62" s="87"/>
      <c r="AS62" s="43"/>
      <c r="AT62" s="43"/>
      <c r="AU62" s="43"/>
      <c r="AV62" s="43"/>
      <c r="AW62" s="43"/>
      <c r="AX62" s="87"/>
      <c r="AY62" s="87"/>
      <c r="AZ62" s="43"/>
      <c r="BA62" s="43"/>
      <c r="BB62" s="43"/>
      <c r="BC62" s="43"/>
      <c r="BD62" s="43"/>
      <c r="BE62" s="87"/>
      <c r="BF62" s="87"/>
      <c r="BG62" s="43"/>
      <c r="BH62" s="43"/>
      <c r="BI62" s="43"/>
      <c r="BJ62" s="43"/>
      <c r="BK62" s="43"/>
      <c r="BL62" s="87"/>
      <c r="BM62" s="87"/>
      <c r="BN62" s="170"/>
      <c r="BO62" s="43"/>
      <c r="BP62" s="43"/>
      <c r="BQ62" s="43"/>
      <c r="BR62" s="43"/>
      <c r="BS62" s="87"/>
      <c r="BT62" s="87"/>
      <c r="BU62" s="43"/>
      <c r="BV62" s="43"/>
      <c r="BW62" s="43"/>
      <c r="BX62" s="43"/>
      <c r="BY62" s="43"/>
      <c r="BZ62" s="87"/>
      <c r="CA62" s="87"/>
    </row>
    <row r="63" spans="1:79" s="5" customFormat="1" ht="30" customHeight="1" thickBot="1" x14ac:dyDescent="0.25">
      <c r="A63" s="46"/>
      <c r="B63" s="117">
        <v>17</v>
      </c>
      <c r="C63" s="32" t="s">
        <v>128</v>
      </c>
      <c r="D63" s="79"/>
      <c r="E63" s="32"/>
      <c r="F63" s="61"/>
      <c r="G63" s="61"/>
      <c r="H63" s="61"/>
      <c r="I63" s="61">
        <f>IF(OR($M$3=0,N63=0)," - ",NETWORKDAYS($M$3,N63))-2</f>
        <v>33</v>
      </c>
      <c r="J63" s="61"/>
      <c r="K63" s="61"/>
      <c r="L63" s="33"/>
      <c r="M63" s="35">
        <f>MIN(M64:M68)</f>
        <v>44606</v>
      </c>
      <c r="N63" s="35">
        <f>MAX(N64:P68)</f>
        <v>44652</v>
      </c>
      <c r="O63" s="17"/>
      <c r="P63" s="17"/>
      <c r="Q63" s="43"/>
      <c r="R63" s="43"/>
      <c r="S63" s="43"/>
      <c r="T63" s="43"/>
      <c r="U63" s="43"/>
      <c r="V63" s="87"/>
      <c r="W63" s="87"/>
      <c r="X63" s="43"/>
      <c r="Y63" s="43"/>
      <c r="Z63" s="43"/>
      <c r="AA63" s="43"/>
      <c r="AB63" s="43"/>
      <c r="AC63" s="87"/>
      <c r="AD63" s="87"/>
      <c r="AE63" s="43"/>
      <c r="AF63" s="43"/>
      <c r="AG63" s="43"/>
      <c r="AH63" s="43"/>
      <c r="AI63" s="43"/>
      <c r="AJ63" s="87"/>
      <c r="AK63" s="87"/>
      <c r="AL63" s="43"/>
      <c r="AM63" s="43"/>
      <c r="AN63" s="188"/>
      <c r="AO63" s="43"/>
      <c r="AP63" s="43"/>
      <c r="AQ63" s="87"/>
      <c r="AR63" s="87"/>
      <c r="AS63" s="43"/>
      <c r="AT63" s="43"/>
      <c r="AU63" s="43"/>
      <c r="AV63" s="43"/>
      <c r="AW63" s="43"/>
      <c r="AX63" s="87"/>
      <c r="AY63" s="87"/>
      <c r="AZ63" s="43"/>
      <c r="BA63" s="43"/>
      <c r="BB63" s="43"/>
      <c r="BC63" s="43"/>
      <c r="BD63" s="43"/>
      <c r="BE63" s="87"/>
      <c r="BF63" s="87"/>
      <c r="BG63" s="43"/>
      <c r="BH63" s="43"/>
      <c r="BI63" s="43"/>
      <c r="BJ63" s="43"/>
      <c r="BK63" s="43"/>
      <c r="BL63" s="87"/>
      <c r="BM63" s="87"/>
      <c r="BN63" s="170"/>
      <c r="BO63" s="43"/>
      <c r="BP63" s="43"/>
      <c r="BQ63" s="43"/>
      <c r="BR63" s="43"/>
      <c r="BS63" s="87"/>
      <c r="BT63" s="87"/>
      <c r="BU63" s="43"/>
      <c r="BV63" s="43"/>
      <c r="BW63" s="43"/>
      <c r="BX63" s="43"/>
      <c r="BY63" s="43"/>
      <c r="BZ63" s="87"/>
      <c r="CA63" s="87"/>
    </row>
    <row r="64" spans="1:79" s="5" customFormat="1" ht="30" customHeight="1" thickBot="1" x14ac:dyDescent="0.25">
      <c r="A64" s="46"/>
      <c r="B64" s="117">
        <v>17.100000000000001</v>
      </c>
      <c r="C64" s="67" t="s">
        <v>129</v>
      </c>
      <c r="D64" s="80" t="s">
        <v>127</v>
      </c>
      <c r="E64" s="67"/>
      <c r="F64" s="62" t="s">
        <v>86</v>
      </c>
      <c r="G64" s="62"/>
      <c r="H64" s="62">
        <v>5</v>
      </c>
      <c r="I64" s="62">
        <f>IF(OR($M$3=0,N64=0)," - ",NETWORKDAYS($M$3,N64))</f>
        <v>30</v>
      </c>
      <c r="J64" s="62" t="s">
        <v>56</v>
      </c>
      <c r="K64" s="62"/>
      <c r="L64" s="36">
        <v>0</v>
      </c>
      <c r="M64" s="53">
        <f>MAX(WORKDAY($N$46,1),WORKDAY($N$52,1))</f>
        <v>44641</v>
      </c>
      <c r="N64" s="53">
        <f>WORKDAY(M64+H64-1,0)</f>
        <v>44645</v>
      </c>
      <c r="O64" s="17"/>
      <c r="P64" s="17"/>
      <c r="Q64" s="43"/>
      <c r="R64" s="43"/>
      <c r="S64" s="43"/>
      <c r="T64" s="43"/>
      <c r="U64" s="43"/>
      <c r="V64" s="87"/>
      <c r="W64" s="87"/>
      <c r="X64" s="43"/>
      <c r="Y64" s="43"/>
      <c r="Z64" s="43"/>
      <c r="AA64" s="43"/>
      <c r="AB64" s="43"/>
      <c r="AC64" s="87"/>
      <c r="AD64" s="87"/>
      <c r="AE64" s="43"/>
      <c r="AF64" s="43"/>
      <c r="AG64" s="43"/>
      <c r="AH64" s="43"/>
      <c r="AI64" s="43"/>
      <c r="AJ64" s="87"/>
      <c r="AK64" s="87"/>
      <c r="AL64" s="43"/>
      <c r="AM64" s="43"/>
      <c r="AN64" s="188"/>
      <c r="AO64" s="43"/>
      <c r="AP64" s="43"/>
      <c r="AQ64" s="87"/>
      <c r="AR64" s="87"/>
      <c r="AS64" s="43"/>
      <c r="AT64" s="43"/>
      <c r="AU64" s="43"/>
      <c r="AV64" s="43"/>
      <c r="AW64" s="43"/>
      <c r="AX64" s="87"/>
      <c r="AY64" s="87"/>
      <c r="AZ64" s="43"/>
      <c r="BA64" s="43"/>
      <c r="BB64" s="43"/>
      <c r="BC64" s="43"/>
      <c r="BD64" s="43"/>
      <c r="BE64" s="87"/>
      <c r="BF64" s="87"/>
      <c r="BG64" s="43"/>
      <c r="BH64" s="43"/>
      <c r="BI64" s="43"/>
      <c r="BJ64" s="43"/>
      <c r="BK64" s="43"/>
      <c r="BL64" s="87"/>
      <c r="BM64" s="87"/>
      <c r="BN64" s="170"/>
      <c r="BO64" s="43"/>
      <c r="BP64" s="43"/>
      <c r="BQ64" s="43"/>
      <c r="BR64" s="43"/>
      <c r="BS64" s="87"/>
      <c r="BT64" s="87"/>
      <c r="BU64" s="43"/>
      <c r="BV64" s="43"/>
      <c r="BW64" s="43"/>
      <c r="BX64" s="43"/>
      <c r="BY64" s="43"/>
      <c r="BZ64" s="87"/>
      <c r="CA64" s="87"/>
    </row>
    <row r="65" spans="1:79" s="5" customFormat="1" ht="30" customHeight="1" thickBot="1" x14ac:dyDescent="0.25">
      <c r="A65" s="46"/>
      <c r="B65" s="117">
        <v>17.2</v>
      </c>
      <c r="C65" s="67" t="s">
        <v>130</v>
      </c>
      <c r="D65" s="80"/>
      <c r="E65" s="168">
        <v>44617</v>
      </c>
      <c r="F65" s="62" t="s">
        <v>90</v>
      </c>
      <c r="G65" s="62"/>
      <c r="H65" s="62">
        <v>5</v>
      </c>
      <c r="I65" s="62">
        <f>IF(OR($M$3=0,N65=0)," - ",NETWORKDAYS($M$3,N65))</f>
        <v>5</v>
      </c>
      <c r="J65" s="160" t="s">
        <v>56</v>
      </c>
      <c r="K65" s="140" t="s">
        <v>131</v>
      </c>
      <c r="L65" s="36">
        <v>0</v>
      </c>
      <c r="M65" s="53">
        <f>M1</f>
        <v>44606</v>
      </c>
      <c r="N65" s="53">
        <f>WORKDAY(M65+H65-1,0)</f>
        <v>44610</v>
      </c>
      <c r="O65" s="17"/>
      <c r="P65" s="17"/>
      <c r="Q65" s="43"/>
      <c r="R65" s="43"/>
      <c r="S65" s="43"/>
      <c r="T65" s="43"/>
      <c r="U65" s="43"/>
      <c r="V65" s="87"/>
      <c r="W65" s="87"/>
      <c r="X65" s="43"/>
      <c r="Y65" s="43"/>
      <c r="Z65" s="43"/>
      <c r="AA65" s="43"/>
      <c r="AB65" s="43"/>
      <c r="AC65" s="87"/>
      <c r="AD65" s="87"/>
      <c r="AE65" s="43"/>
      <c r="AF65" s="43"/>
      <c r="AG65" s="43"/>
      <c r="AH65" s="43"/>
      <c r="AI65" s="43"/>
      <c r="AJ65" s="87"/>
      <c r="AK65" s="87"/>
      <c r="AL65" s="43"/>
      <c r="AM65" s="43"/>
      <c r="AN65" s="188"/>
      <c r="AO65" s="43"/>
      <c r="AP65" s="43"/>
      <c r="AQ65" s="87"/>
      <c r="AR65" s="87"/>
      <c r="AS65" s="43"/>
      <c r="AT65" s="43"/>
      <c r="AU65" s="43"/>
      <c r="AV65" s="43"/>
      <c r="AW65" s="43"/>
      <c r="AX65" s="87"/>
      <c r="AY65" s="87"/>
      <c r="AZ65" s="43"/>
      <c r="BA65" s="43"/>
      <c r="BB65" s="43"/>
      <c r="BC65" s="43"/>
      <c r="BD65" s="43"/>
      <c r="BE65" s="87"/>
      <c r="BF65" s="87"/>
      <c r="BG65" s="43"/>
      <c r="BH65" s="43"/>
      <c r="BI65" s="43"/>
      <c r="BJ65" s="43"/>
      <c r="BK65" s="43"/>
      <c r="BL65" s="87"/>
      <c r="BM65" s="87"/>
      <c r="BN65" s="170"/>
      <c r="BO65" s="43"/>
      <c r="BP65" s="43"/>
      <c r="BQ65" s="43"/>
      <c r="BR65" s="43"/>
      <c r="BS65" s="87"/>
      <c r="BT65" s="87"/>
      <c r="BU65" s="43"/>
      <c r="BV65" s="43"/>
      <c r="BW65" s="43"/>
      <c r="BX65" s="43"/>
      <c r="BY65" s="43"/>
      <c r="BZ65" s="87"/>
      <c r="CA65" s="87"/>
    </row>
    <row r="66" spans="1:79" s="5" customFormat="1" ht="30" customHeight="1" thickBot="1" x14ac:dyDescent="0.25">
      <c r="A66" s="46"/>
      <c r="B66" s="117">
        <v>17.3</v>
      </c>
      <c r="C66" s="67" t="s">
        <v>132</v>
      </c>
      <c r="D66" s="80"/>
      <c r="E66" s="67"/>
      <c r="F66" s="62" t="s">
        <v>133</v>
      </c>
      <c r="G66" s="62"/>
      <c r="H66" s="62">
        <v>15</v>
      </c>
      <c r="I66" s="62">
        <f>IF(OR($M$3=0,N66=0)," - ",NETWORKDAYS($M$3,N66))-2</f>
        <v>18</v>
      </c>
      <c r="J66" s="62" t="s">
        <v>56</v>
      </c>
      <c r="K66" s="111" t="s">
        <v>134</v>
      </c>
      <c r="L66" s="97">
        <v>0</v>
      </c>
      <c r="M66" s="53">
        <f>$N$11</f>
        <v>44606</v>
      </c>
      <c r="N66" s="53">
        <f>WORKDAY(M66+H66,4*2)</f>
        <v>44631</v>
      </c>
      <c r="O66" s="17"/>
      <c r="P66" s="17"/>
      <c r="Q66" s="43"/>
      <c r="R66" s="43"/>
      <c r="S66" s="43"/>
      <c r="T66" s="43"/>
      <c r="U66" s="43"/>
      <c r="V66" s="87"/>
      <c r="W66" s="87"/>
      <c r="X66" s="43"/>
      <c r="Y66" s="43"/>
      <c r="Z66" s="43"/>
      <c r="AA66" s="43"/>
      <c r="AB66" s="43"/>
      <c r="AC66" s="87"/>
      <c r="AD66" s="87"/>
      <c r="AE66" s="43"/>
      <c r="AF66" s="43"/>
      <c r="AG66" s="43"/>
      <c r="AH66" s="43"/>
      <c r="AI66" s="43"/>
      <c r="AJ66" s="87"/>
      <c r="AK66" s="87"/>
      <c r="AL66" s="43"/>
      <c r="AM66" s="43"/>
      <c r="AN66" s="188"/>
      <c r="AO66" s="43"/>
      <c r="AP66" s="43"/>
      <c r="AQ66" s="87"/>
      <c r="AR66" s="87"/>
      <c r="AS66" s="43"/>
      <c r="AT66" s="43"/>
      <c r="AU66" s="43"/>
      <c r="AV66" s="43"/>
      <c r="AW66" s="43"/>
      <c r="AX66" s="87"/>
      <c r="AY66" s="87"/>
      <c r="AZ66" s="43"/>
      <c r="BA66" s="43"/>
      <c r="BB66" s="43"/>
      <c r="BC66" s="43"/>
      <c r="BD66" s="43"/>
      <c r="BE66" s="87"/>
      <c r="BF66" s="87"/>
      <c r="BG66" s="43"/>
      <c r="BH66" s="43"/>
      <c r="BI66" s="43"/>
      <c r="BJ66" s="43"/>
      <c r="BK66" s="43"/>
      <c r="BL66" s="87"/>
      <c r="BM66" s="87"/>
      <c r="BN66" s="170"/>
      <c r="BO66" s="43"/>
      <c r="BP66" s="43"/>
      <c r="BQ66" s="43"/>
      <c r="BR66" s="43"/>
      <c r="BS66" s="87"/>
      <c r="BT66" s="87"/>
      <c r="BU66" s="43"/>
      <c r="BV66" s="43"/>
      <c r="BW66" s="43"/>
      <c r="BX66" s="43"/>
      <c r="BY66" s="43"/>
      <c r="BZ66" s="87"/>
      <c r="CA66" s="87"/>
    </row>
    <row r="67" spans="1:79" s="5" customFormat="1" ht="65" thickBot="1" x14ac:dyDescent="0.25">
      <c r="A67" s="46"/>
      <c r="B67" s="117">
        <v>17.399999999999999</v>
      </c>
      <c r="C67" s="67" t="s">
        <v>135</v>
      </c>
      <c r="D67" s="80"/>
      <c r="E67" s="67"/>
      <c r="F67" s="62" t="s">
        <v>136</v>
      </c>
      <c r="G67" s="62"/>
      <c r="H67" s="62"/>
      <c r="I67" s="62"/>
      <c r="J67" s="62" t="s">
        <v>31</v>
      </c>
      <c r="K67" s="111" t="s">
        <v>137</v>
      </c>
      <c r="L67" s="97">
        <v>0</v>
      </c>
      <c r="M67" s="53">
        <v>44634</v>
      </c>
      <c r="N67" s="53">
        <f>M67+4</f>
        <v>44638</v>
      </c>
      <c r="O67" s="17"/>
      <c r="P67" s="17"/>
      <c r="Q67" s="43"/>
      <c r="R67" s="43"/>
      <c r="S67" s="43"/>
      <c r="T67" s="43"/>
      <c r="U67" s="43"/>
      <c r="V67" s="87"/>
      <c r="W67" s="87"/>
      <c r="X67" s="43"/>
      <c r="Y67" s="43"/>
      <c r="Z67" s="43"/>
      <c r="AA67" s="43"/>
      <c r="AB67" s="43"/>
      <c r="AC67" s="87"/>
      <c r="AD67" s="87"/>
      <c r="AE67" s="43"/>
      <c r="AF67" s="43"/>
      <c r="AG67" s="43"/>
      <c r="AH67" s="43"/>
      <c r="AI67" s="43"/>
      <c r="AJ67" s="87"/>
      <c r="AK67" s="87"/>
      <c r="AL67" s="43"/>
      <c r="AM67" s="43"/>
      <c r="AN67" s="188"/>
      <c r="AO67" s="43"/>
      <c r="AP67" s="43"/>
      <c r="AQ67" s="87"/>
      <c r="AR67" s="87"/>
      <c r="AS67" s="43"/>
      <c r="AT67" s="43"/>
      <c r="AU67" s="43"/>
      <c r="AV67" s="43"/>
      <c r="AW67" s="43"/>
      <c r="AX67" s="87"/>
      <c r="AY67" s="87"/>
      <c r="AZ67" s="43"/>
      <c r="BA67" s="43"/>
      <c r="BB67" s="43"/>
      <c r="BC67" s="43"/>
      <c r="BD67" s="43"/>
      <c r="BE67" s="87"/>
      <c r="BF67" s="87"/>
      <c r="BG67" s="43"/>
      <c r="BH67" s="43"/>
      <c r="BI67" s="43"/>
      <c r="BJ67" s="43"/>
      <c r="BK67" s="43"/>
      <c r="BL67" s="87"/>
      <c r="BM67" s="87"/>
      <c r="BN67" s="170"/>
      <c r="BO67" s="43"/>
      <c r="BP67" s="43"/>
      <c r="BQ67" s="43"/>
      <c r="BR67" s="43"/>
      <c r="BS67" s="87"/>
      <c r="BT67" s="87"/>
      <c r="BU67" s="43"/>
      <c r="BV67" s="43"/>
      <c r="BW67" s="43"/>
      <c r="BX67" s="43"/>
      <c r="BY67" s="43"/>
      <c r="BZ67" s="87"/>
      <c r="CA67" s="87"/>
    </row>
    <row r="68" spans="1:79" s="5" customFormat="1" ht="30" customHeight="1" thickBot="1" x14ac:dyDescent="0.25">
      <c r="A68" s="46"/>
      <c r="B68" s="117">
        <v>17.5</v>
      </c>
      <c r="C68" s="67" t="s">
        <v>138</v>
      </c>
      <c r="D68" s="80"/>
      <c r="E68" s="67"/>
      <c r="F68" s="62" t="s">
        <v>139</v>
      </c>
      <c r="G68" s="62"/>
      <c r="H68" s="62">
        <v>5</v>
      </c>
      <c r="I68" s="62">
        <f>IF(OR($M$3=0,N68=0)," - ",NETWORKDAYS($M$3,N68))</f>
        <v>35</v>
      </c>
      <c r="J68" s="62" t="s">
        <v>56</v>
      </c>
      <c r="K68" s="140" t="s">
        <v>140</v>
      </c>
      <c r="L68" s="36">
        <v>0</v>
      </c>
      <c r="M68" s="53">
        <f>$N$64+1</f>
        <v>44646</v>
      </c>
      <c r="N68" s="53">
        <f>WORKDAY(M68+H68-1,2)</f>
        <v>44652</v>
      </c>
      <c r="O68" s="17"/>
      <c r="P68" s="17"/>
      <c r="Q68" s="43"/>
      <c r="R68" s="43"/>
      <c r="S68" s="43"/>
      <c r="T68" s="43"/>
      <c r="U68" s="43"/>
      <c r="V68" s="87"/>
      <c r="W68" s="87"/>
      <c r="X68" s="43"/>
      <c r="Y68" s="43"/>
      <c r="Z68" s="43"/>
      <c r="AA68" s="43"/>
      <c r="AB68" s="43"/>
      <c r="AC68" s="87"/>
      <c r="AD68" s="87"/>
      <c r="AE68" s="43"/>
      <c r="AF68" s="43"/>
      <c r="AG68" s="43"/>
      <c r="AH68" s="43"/>
      <c r="AI68" s="43"/>
      <c r="AJ68" s="87"/>
      <c r="AK68" s="87"/>
      <c r="AL68" s="43"/>
      <c r="AM68" s="43"/>
      <c r="AN68" s="188"/>
      <c r="AO68" s="43"/>
      <c r="AP68" s="43"/>
      <c r="AQ68" s="87"/>
      <c r="AR68" s="87"/>
      <c r="AS68" s="43"/>
      <c r="AT68" s="43"/>
      <c r="AU68" s="43"/>
      <c r="AV68" s="43"/>
      <c r="AW68" s="43"/>
      <c r="AX68" s="87"/>
      <c r="AY68" s="87"/>
      <c r="AZ68" s="43"/>
      <c r="BA68" s="43"/>
      <c r="BB68" s="43"/>
      <c r="BC68" s="43"/>
      <c r="BD68" s="43"/>
      <c r="BE68" s="87"/>
      <c r="BF68" s="87"/>
      <c r="BG68" s="43"/>
      <c r="BH68" s="43"/>
      <c r="BI68" s="43"/>
      <c r="BJ68" s="43"/>
      <c r="BK68" s="43"/>
      <c r="BL68" s="87"/>
      <c r="BM68" s="87"/>
      <c r="BN68" s="170"/>
      <c r="BO68" s="43"/>
      <c r="BP68" s="43"/>
      <c r="BQ68" s="43"/>
      <c r="BR68" s="43"/>
      <c r="BS68" s="87"/>
      <c r="BT68" s="87"/>
      <c r="BU68" s="43"/>
      <c r="BV68" s="43"/>
      <c r="BW68" s="43"/>
      <c r="BX68" s="43"/>
      <c r="BY68" s="43"/>
      <c r="BZ68" s="87"/>
      <c r="CA68" s="87"/>
    </row>
    <row r="69" spans="1:79" s="5" customFormat="1" ht="30" customHeight="1" thickBot="1" x14ac:dyDescent="0.25">
      <c r="A69" s="46"/>
      <c r="B69" s="117">
        <v>19</v>
      </c>
      <c r="C69" s="146" t="s">
        <v>141</v>
      </c>
      <c r="D69" s="147">
        <v>17</v>
      </c>
      <c r="E69" s="148"/>
      <c r="F69" s="149"/>
      <c r="G69" s="149"/>
      <c r="H69" s="149"/>
      <c r="I69" s="149"/>
      <c r="J69" s="149"/>
      <c r="K69" s="149"/>
      <c r="L69" s="150"/>
      <c r="M69" s="151">
        <f>WORKDAY($N$63,1)</f>
        <v>44655</v>
      </c>
      <c r="N69" s="151">
        <f>M69</f>
        <v>44655</v>
      </c>
      <c r="O69" s="17"/>
      <c r="P69" s="17">
        <f>IF(OR(ISBLANK(task_start),ISBLANK(task_end)),"",task_end-task_start+1)</f>
        <v>1</v>
      </c>
      <c r="Q69" s="43"/>
      <c r="R69" s="43"/>
      <c r="S69" s="43"/>
      <c r="T69" s="43"/>
      <c r="U69" s="43"/>
      <c r="V69" s="87"/>
      <c r="W69" s="87"/>
      <c r="X69" s="43"/>
      <c r="Y69" s="43"/>
      <c r="Z69" s="43"/>
      <c r="AA69" s="43"/>
      <c r="AB69" s="43"/>
      <c r="AC69" s="87"/>
      <c r="AD69" s="87"/>
      <c r="AE69" s="43"/>
      <c r="AF69" s="43"/>
      <c r="AG69" s="43"/>
      <c r="AH69" s="43"/>
      <c r="AI69" s="43"/>
      <c r="AJ69" s="87"/>
      <c r="AK69" s="87"/>
      <c r="AL69" s="43"/>
      <c r="AM69" s="43"/>
      <c r="AN69" s="188"/>
      <c r="AO69" s="43"/>
      <c r="AP69" s="43"/>
      <c r="AQ69" s="87"/>
      <c r="AR69" s="87"/>
      <c r="AS69" s="43"/>
      <c r="AT69" s="43"/>
      <c r="AU69" s="43"/>
      <c r="AV69" s="43"/>
      <c r="AW69" s="43"/>
      <c r="AX69" s="87"/>
      <c r="AY69" s="87"/>
      <c r="AZ69" s="43"/>
      <c r="BA69" s="43"/>
      <c r="BB69" s="43"/>
      <c r="BC69" s="43"/>
      <c r="BD69" s="43"/>
      <c r="BE69" s="87"/>
      <c r="BF69" s="87"/>
      <c r="BG69" s="43"/>
      <c r="BH69" s="43"/>
      <c r="BI69" s="43"/>
      <c r="BJ69" s="43"/>
      <c r="BK69" s="43"/>
      <c r="BL69" s="87"/>
      <c r="BM69" s="87"/>
      <c r="BN69" s="170"/>
      <c r="BO69" s="43"/>
      <c r="BP69" s="43"/>
      <c r="BQ69" s="43"/>
      <c r="BR69" s="43"/>
      <c r="BS69" s="87"/>
      <c r="BT69" s="87"/>
      <c r="BU69" s="43"/>
      <c r="BV69" s="43"/>
      <c r="BW69" s="43"/>
      <c r="BX69" s="43"/>
      <c r="BY69" s="43"/>
      <c r="BZ69" s="87"/>
      <c r="CA69" s="87"/>
    </row>
    <row r="70" spans="1:79" s="5" customFormat="1" ht="30" customHeight="1" thickBot="1" x14ac:dyDescent="0.25">
      <c r="A70" s="46" t="s">
        <v>142</v>
      </c>
      <c r="B70" s="117"/>
      <c r="C70" s="68"/>
      <c r="D70" s="81"/>
      <c r="E70" s="68"/>
      <c r="F70" s="63"/>
      <c r="G70" s="63"/>
      <c r="H70" s="63"/>
      <c r="I70" s="63"/>
      <c r="J70" s="63"/>
      <c r="K70" s="63"/>
      <c r="L70" s="16"/>
      <c r="M70" s="54"/>
      <c r="N70" s="54"/>
      <c r="O70" s="17"/>
      <c r="P70" s="17" t="str">
        <f>IF(OR(ISBLANK(task_start),ISBLANK(task_end)),"",task_end-task_start+1)</f>
        <v/>
      </c>
      <c r="Q70" s="43"/>
      <c r="R70" s="43"/>
      <c r="S70" s="43"/>
      <c r="T70" s="43"/>
      <c r="U70" s="43"/>
      <c r="V70" s="43"/>
      <c r="W70" s="43"/>
      <c r="X70" s="43"/>
      <c r="Y70" s="43"/>
      <c r="Z70" s="43"/>
      <c r="AA70" s="43"/>
      <c r="AB70" s="43"/>
      <c r="AC70" s="43"/>
      <c r="AD70" s="43"/>
      <c r="AE70" s="43"/>
      <c r="AF70" s="43"/>
      <c r="AG70" s="43"/>
      <c r="AH70" s="43"/>
      <c r="AI70" s="43"/>
      <c r="AJ70" s="43"/>
      <c r="AK70" s="43"/>
      <c r="AL70" s="43"/>
      <c r="AM70" s="43"/>
      <c r="AN70" s="43"/>
      <c r="AO70" s="43"/>
      <c r="AP70" s="43"/>
      <c r="AQ70" s="43"/>
      <c r="AR70" s="43"/>
      <c r="AS70" s="43"/>
      <c r="AT70" s="43"/>
      <c r="AU70" s="43"/>
      <c r="AV70" s="43"/>
      <c r="AW70" s="43"/>
      <c r="AX70" s="43"/>
      <c r="AY70" s="43"/>
      <c r="AZ70" s="43"/>
      <c r="BA70" s="43"/>
      <c r="BB70" s="43"/>
      <c r="BC70" s="43"/>
      <c r="BD70" s="43"/>
      <c r="BE70" s="43"/>
      <c r="BF70" s="43"/>
      <c r="BG70" s="43"/>
      <c r="BH70" s="43"/>
      <c r="BI70" s="43"/>
      <c r="BJ70" s="43"/>
      <c r="BK70" s="43"/>
      <c r="BL70" s="43"/>
      <c r="BM70" s="43"/>
      <c r="BN70" s="43"/>
      <c r="BO70" s="43"/>
      <c r="BP70" s="43"/>
      <c r="BQ70" s="43"/>
      <c r="BR70" s="43"/>
      <c r="BS70" s="43"/>
      <c r="BT70" s="43"/>
      <c r="BU70" s="43"/>
      <c r="BV70" s="43"/>
      <c r="BW70" s="43"/>
      <c r="BX70" s="43"/>
      <c r="BY70" s="43"/>
      <c r="BZ70" s="43"/>
      <c r="CA70" s="43"/>
    </row>
    <row r="71" spans="1:79" s="5" customFormat="1" ht="30" customHeight="1" thickBot="1" x14ac:dyDescent="0.25">
      <c r="A71" s="47" t="s">
        <v>143</v>
      </c>
      <c r="B71" s="118"/>
      <c r="C71" s="37"/>
      <c r="D71" s="82"/>
      <c r="E71" s="37"/>
      <c r="F71" s="38"/>
      <c r="G71" s="38"/>
      <c r="H71" s="38"/>
      <c r="I71" s="38"/>
      <c r="J71" s="38"/>
      <c r="K71" s="38"/>
      <c r="L71" s="39"/>
      <c r="M71" s="40"/>
      <c r="N71" s="41"/>
      <c r="O71" s="42"/>
      <c r="P71" s="42" t="str">
        <f>IF(OR(ISBLANK(task_start),ISBLANK(task_end)),"",task_end-task_start+1)</f>
        <v/>
      </c>
      <c r="Q71" s="44"/>
      <c r="R71" s="44"/>
      <c r="S71" s="44"/>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c r="AX71" s="44"/>
      <c r="AY71" s="44"/>
      <c r="AZ71" s="44"/>
      <c r="BA71" s="44"/>
      <c r="BB71" s="44"/>
      <c r="BC71" s="44"/>
      <c r="BD71" s="44"/>
      <c r="BE71" s="44"/>
      <c r="BF71" s="44"/>
      <c r="BG71" s="44"/>
      <c r="BH71" s="44"/>
      <c r="BI71" s="44"/>
      <c r="BJ71" s="44"/>
      <c r="BK71" s="44"/>
      <c r="BL71" s="44"/>
      <c r="BM71" s="44"/>
      <c r="BN71" s="44"/>
      <c r="BO71" s="44"/>
      <c r="BP71" s="44"/>
      <c r="BQ71" s="44"/>
      <c r="BR71" s="44"/>
      <c r="BS71" s="44"/>
      <c r="BT71" s="44"/>
      <c r="BU71" s="44"/>
      <c r="BV71" s="44"/>
      <c r="BW71" s="44"/>
      <c r="BX71" s="44"/>
      <c r="BY71" s="44"/>
      <c r="BZ71" s="44"/>
      <c r="CA71" s="44"/>
    </row>
    <row r="72" spans="1:79" ht="30" customHeight="1" x14ac:dyDescent="0.2">
      <c r="O72" s="7"/>
    </row>
    <row r="73" spans="1:79" ht="15" x14ac:dyDescent="0.2">
      <c r="C73" s="121"/>
      <c r="F73" s="14"/>
      <c r="G73" s="14"/>
      <c r="H73" s="14"/>
      <c r="I73" s="14"/>
      <c r="J73" s="14"/>
      <c r="K73" s="14"/>
      <c r="N73" s="48"/>
    </row>
    <row r="74" spans="1:79" ht="15" x14ac:dyDescent="0.2">
      <c r="C74" s="122"/>
      <c r="D74" s="124"/>
      <c r="F74" s="15"/>
      <c r="G74" s="15"/>
      <c r="H74" s="15"/>
      <c r="I74" s="15"/>
      <c r="J74" s="15"/>
      <c r="K74" s="15"/>
    </row>
    <row r="75" spans="1:79" ht="30" customHeight="1" x14ac:dyDescent="0.2">
      <c r="C75" s="5"/>
      <c r="D75" s="124"/>
    </row>
    <row r="76" spans="1:79" ht="34" customHeight="1" x14ac:dyDescent="0.2">
      <c r="C76" s="122"/>
      <c r="D76" s="123"/>
    </row>
    <row r="77" spans="1:79" ht="30" customHeight="1" x14ac:dyDescent="0.2">
      <c r="D77" s="6"/>
    </row>
    <row r="80" spans="1:79" ht="30" customHeight="1" x14ac:dyDescent="0.2">
      <c r="C80" s="126"/>
    </row>
    <row r="81" spans="3:3" ht="30" customHeight="1" x14ac:dyDescent="0.2">
      <c r="C81" s="126"/>
    </row>
    <row r="84" spans="3:3" ht="30" customHeight="1" x14ac:dyDescent="0.2">
      <c r="C84" s="126" t="s">
        <v>144</v>
      </c>
    </row>
  </sheetData>
  <mergeCells count="14">
    <mergeCell ref="BU4:CA4"/>
    <mergeCell ref="C5:O5"/>
    <mergeCell ref="AE4:AK4"/>
    <mergeCell ref="AL4:AR4"/>
    <mergeCell ref="AS4:AY4"/>
    <mergeCell ref="AZ4:BF4"/>
    <mergeCell ref="BG4:BM4"/>
    <mergeCell ref="BN4:BT4"/>
    <mergeCell ref="X4:AD4"/>
    <mergeCell ref="C1:E3"/>
    <mergeCell ref="F3:L3"/>
    <mergeCell ref="M3:N3"/>
    <mergeCell ref="F4:L4"/>
    <mergeCell ref="Q4:W4"/>
  </mergeCells>
  <conditionalFormatting sqref="L70:L71 L7 L50:L56 L64:L65 L68 L16:L23 L29:L48">
    <cfRule type="dataBar" priority="23">
      <dataBar>
        <cfvo type="num" val="0"/>
        <cfvo type="num" val="1"/>
        <color theme="0" tint="-0.249977111117893"/>
      </dataBar>
      <extLst>
        <ext xmlns:x14="http://schemas.microsoft.com/office/spreadsheetml/2009/9/main" uri="{B025F937-C7B1-47D3-B67F-A62EFF666E3E}">
          <x14:id>{60BC0397-9F16-C94D-A720-115AA2E8AD24}</x14:id>
        </ext>
      </extLst>
    </cfRule>
  </conditionalFormatting>
  <conditionalFormatting sqref="Q5:CA71">
    <cfRule type="expression" dxfId="152" priority="26">
      <formula>AND(TODAY()&gt;=Q$5,TODAY()&lt;R$5)</formula>
    </cfRule>
  </conditionalFormatting>
  <conditionalFormatting sqref="Q7:CA71">
    <cfRule type="expression" dxfId="151" priority="24">
      <formula>AND(task_start&lt;=Q$5,ROUNDDOWN((task_end-task_start+1)*task_progress,0)+task_start-1&gt;=Q$5)</formula>
    </cfRule>
    <cfRule type="expression" dxfId="150" priority="25" stopIfTrue="1">
      <formula>AND(task_end&gt;=Q$5,task_start&lt;R$5)</formula>
    </cfRule>
  </conditionalFormatting>
  <conditionalFormatting sqref="L24">
    <cfRule type="dataBar" priority="22">
      <dataBar>
        <cfvo type="num" val="0"/>
        <cfvo type="num" val="1"/>
        <color theme="0" tint="-0.249977111117893"/>
      </dataBar>
      <extLst>
        <ext xmlns:x14="http://schemas.microsoft.com/office/spreadsheetml/2009/9/main" uri="{B025F937-C7B1-47D3-B67F-A62EFF666E3E}">
          <x14:id>{3C4A9BD8-9759-4F44-A32F-BFECDCCFFDA6}</x14:id>
        </ext>
      </extLst>
    </cfRule>
  </conditionalFormatting>
  <conditionalFormatting sqref="L25:L26">
    <cfRule type="dataBar" priority="21">
      <dataBar>
        <cfvo type="num" val="0"/>
        <cfvo type="num" val="1"/>
        <color theme="0" tint="-0.249977111117893"/>
      </dataBar>
      <extLst>
        <ext xmlns:x14="http://schemas.microsoft.com/office/spreadsheetml/2009/9/main" uri="{B025F937-C7B1-47D3-B67F-A62EFF666E3E}">
          <x14:id>{E0CD91A0-2FB6-E749-8E4B-970B3AD76550}</x14:id>
        </ext>
      </extLst>
    </cfRule>
  </conditionalFormatting>
  <conditionalFormatting sqref="L27:L28">
    <cfRule type="dataBar" priority="20">
      <dataBar>
        <cfvo type="num" val="0"/>
        <cfvo type="num" val="1"/>
        <color theme="0" tint="-0.249977111117893"/>
      </dataBar>
      <extLst>
        <ext xmlns:x14="http://schemas.microsoft.com/office/spreadsheetml/2009/9/main" uri="{B025F937-C7B1-47D3-B67F-A62EFF666E3E}">
          <x14:id>{49883106-D8BF-6942-A6DD-CA2B0FBC0AA4}</x14:id>
        </ext>
      </extLst>
    </cfRule>
  </conditionalFormatting>
  <conditionalFormatting sqref="L49">
    <cfRule type="dataBar" priority="19">
      <dataBar>
        <cfvo type="num" val="0"/>
        <cfvo type="num" val="1"/>
        <color theme="0" tint="-0.249977111117893"/>
      </dataBar>
      <extLst>
        <ext xmlns:x14="http://schemas.microsoft.com/office/spreadsheetml/2009/9/main" uri="{B025F937-C7B1-47D3-B67F-A62EFF666E3E}">
          <x14:id>{295115E4-4F56-8E4E-B979-16C52B54CE1D}</x14:id>
        </ext>
      </extLst>
    </cfRule>
  </conditionalFormatting>
  <conditionalFormatting sqref="L57:L61 L66:L69">
    <cfRule type="dataBar" priority="18">
      <dataBar>
        <cfvo type="num" val="0"/>
        <cfvo type="num" val="1"/>
        <color theme="0" tint="-0.249977111117893"/>
      </dataBar>
      <extLst>
        <ext xmlns:x14="http://schemas.microsoft.com/office/spreadsheetml/2009/9/main" uri="{B025F937-C7B1-47D3-B67F-A62EFF666E3E}">
          <x14:id>{624E2E4C-3ACF-644B-BF1E-F5C61AD15A60}</x14:id>
        </ext>
      </extLst>
    </cfRule>
  </conditionalFormatting>
  <conditionalFormatting sqref="L62:L63">
    <cfRule type="dataBar" priority="17">
      <dataBar>
        <cfvo type="num" val="0"/>
        <cfvo type="num" val="1"/>
        <color theme="0" tint="-0.249977111117893"/>
      </dataBar>
      <extLst>
        <ext xmlns:x14="http://schemas.microsoft.com/office/spreadsheetml/2009/9/main" uri="{B025F937-C7B1-47D3-B67F-A62EFF666E3E}">
          <x14:id>{E50EF475-BD75-7246-9FD4-67711FE59752}</x14:id>
        </ext>
      </extLst>
    </cfRule>
  </conditionalFormatting>
  <conditionalFormatting sqref="L12:L15">
    <cfRule type="dataBar" priority="16">
      <dataBar>
        <cfvo type="num" val="0"/>
        <cfvo type="num" val="1"/>
        <color theme="0" tint="-0.249977111117893"/>
      </dataBar>
      <extLst>
        <ext xmlns:x14="http://schemas.microsoft.com/office/spreadsheetml/2009/9/main" uri="{B025F937-C7B1-47D3-B67F-A62EFF666E3E}">
          <x14:id>{8F950664-3555-8647-8031-149E0983170B}</x14:id>
        </ext>
      </extLst>
    </cfRule>
  </conditionalFormatting>
  <conditionalFormatting sqref="J12:J69">
    <cfRule type="containsText" dxfId="149" priority="13" operator="containsText" text="On-track">
      <formula>NOT(ISERROR(SEARCH("On-track",J12)))</formula>
    </cfRule>
    <cfRule type="containsText" dxfId="148" priority="14" operator="containsText" text="Delayed">
      <formula>NOT(ISERROR(SEARCH("Delayed",J12)))</formula>
    </cfRule>
    <cfRule type="containsText" dxfId="147" priority="15" operator="containsText" text="Not Started">
      <formula>NOT(ISERROR(SEARCH("Not Started",J12)))</formula>
    </cfRule>
  </conditionalFormatting>
  <conditionalFormatting sqref="J12:J68">
    <cfRule type="containsText" dxfId="146" priority="12" operator="containsText" text="Completed">
      <formula>NOT(ISERROR(SEARCH("Completed",J12)))</formula>
    </cfRule>
  </conditionalFormatting>
  <conditionalFormatting sqref="L8:L11">
    <cfRule type="dataBar" priority="11">
      <dataBar>
        <cfvo type="num" val="0"/>
        <cfvo type="num" val="1"/>
        <color theme="0" tint="-0.249977111117893"/>
      </dataBar>
      <extLst>
        <ext xmlns:x14="http://schemas.microsoft.com/office/spreadsheetml/2009/9/main" uri="{B025F937-C7B1-47D3-B67F-A62EFF666E3E}">
          <x14:id>{3E606A73-D0F4-9644-9ED4-76772C072C39}</x14:id>
        </ext>
      </extLst>
    </cfRule>
  </conditionalFormatting>
  <conditionalFormatting sqref="J11">
    <cfRule type="containsText" dxfId="145" priority="8" operator="containsText" text="On-track">
      <formula>NOT(ISERROR(SEARCH("On-track",J11)))</formula>
    </cfRule>
    <cfRule type="containsText" dxfId="144" priority="9" operator="containsText" text="Delayed">
      <formula>NOT(ISERROR(SEARCH("Delayed",J11)))</formula>
    </cfRule>
    <cfRule type="containsText" dxfId="143" priority="10" operator="containsText" text="Not Started">
      <formula>NOT(ISERROR(SEARCH("Not Started",J11)))</formula>
    </cfRule>
  </conditionalFormatting>
  <conditionalFormatting sqref="J11">
    <cfRule type="containsText" dxfId="142" priority="7" operator="containsText" text="Completed">
      <formula>NOT(ISERROR(SEARCH("Completed",J11)))</formula>
    </cfRule>
  </conditionalFormatting>
  <conditionalFormatting sqref="J8:J10">
    <cfRule type="containsText" dxfId="141" priority="4" operator="containsText" text="On-track">
      <formula>NOT(ISERROR(SEARCH("On-track",J8)))</formula>
    </cfRule>
    <cfRule type="containsText" dxfId="140" priority="5" operator="containsText" text="Delayed">
      <formula>NOT(ISERROR(SEARCH("Delayed",J8)))</formula>
    </cfRule>
    <cfRule type="containsText" dxfId="139" priority="6" operator="containsText" text="Not Started">
      <formula>NOT(ISERROR(SEARCH("Not Started",J8)))</formula>
    </cfRule>
  </conditionalFormatting>
  <conditionalFormatting sqref="J8:J10">
    <cfRule type="containsText" dxfId="138" priority="3" operator="containsText" text="Completed">
      <formula>NOT(ISERROR(SEARCH("Completed",J8)))</formula>
    </cfRule>
  </conditionalFormatting>
  <conditionalFormatting sqref="J8:J68">
    <cfRule type="containsText" dxfId="137" priority="1" operator="containsText" text="Pending">
      <formula>NOT(ISERROR(SEARCH("Pending",J8)))</formula>
    </cfRule>
    <cfRule type="containsText" dxfId="136" priority="2" operator="containsText" text="Risk">
      <formula>NOT(ISERROR(SEARCH("Risk",J8)))</formula>
    </cfRule>
  </conditionalFormatting>
  <dataValidations count="3">
    <dataValidation type="list" allowBlank="1" showInputMessage="1" showErrorMessage="1" sqref="J8:J68" xr:uid="{F7DFBBE2-53AF-2E4C-B798-D6085CA35949}">
      <formula1>"Risk, Not Started, On-Track, Pending, Delayed, Completed"</formula1>
    </dataValidation>
    <dataValidation type="list" allowBlank="1" showInputMessage="1" showErrorMessage="1" sqref="J69" xr:uid="{AD55A83E-D16F-9948-A948-8E5C0752B0FA}">
      <formula1>"Not Started, On-Track, Pending, Delayed, Completed"</formula1>
    </dataValidation>
    <dataValidation type="whole" operator="greaterThanOrEqual" allowBlank="1" showInputMessage="1" promptTitle="Display Week" prompt="Changing this number will scroll the Gantt Chart view." sqref="M4" xr:uid="{0920A5F4-C41D-254C-9D4E-CDD702918225}">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60BC0397-9F16-C94D-A720-115AA2E8AD24}">
            <x14:dataBar minLength="0" maxLength="100" gradient="0">
              <x14:cfvo type="num">
                <xm:f>0</xm:f>
              </x14:cfvo>
              <x14:cfvo type="num">
                <xm:f>1</xm:f>
              </x14:cfvo>
              <x14:negativeFillColor rgb="FFFF0000"/>
              <x14:axisColor rgb="FF000000"/>
            </x14:dataBar>
          </x14:cfRule>
          <xm:sqref>L70:L71 L7 L50:L56 L64:L65 L68 L16:L23 L29:L48</xm:sqref>
        </x14:conditionalFormatting>
        <x14:conditionalFormatting xmlns:xm="http://schemas.microsoft.com/office/excel/2006/main">
          <x14:cfRule type="dataBar" id="{3C4A9BD8-9759-4F44-A32F-BFECDCCFFDA6}">
            <x14:dataBar minLength="0" maxLength="100" gradient="0">
              <x14:cfvo type="num">
                <xm:f>0</xm:f>
              </x14:cfvo>
              <x14:cfvo type="num">
                <xm:f>1</xm:f>
              </x14:cfvo>
              <x14:negativeFillColor rgb="FFFF0000"/>
              <x14:axisColor rgb="FF000000"/>
            </x14:dataBar>
          </x14:cfRule>
          <xm:sqref>L24</xm:sqref>
        </x14:conditionalFormatting>
        <x14:conditionalFormatting xmlns:xm="http://schemas.microsoft.com/office/excel/2006/main">
          <x14:cfRule type="dataBar" id="{E0CD91A0-2FB6-E749-8E4B-970B3AD76550}">
            <x14:dataBar minLength="0" maxLength="100" gradient="0">
              <x14:cfvo type="num">
                <xm:f>0</xm:f>
              </x14:cfvo>
              <x14:cfvo type="num">
                <xm:f>1</xm:f>
              </x14:cfvo>
              <x14:negativeFillColor rgb="FFFF0000"/>
              <x14:axisColor rgb="FF000000"/>
            </x14:dataBar>
          </x14:cfRule>
          <xm:sqref>L25:L26</xm:sqref>
        </x14:conditionalFormatting>
        <x14:conditionalFormatting xmlns:xm="http://schemas.microsoft.com/office/excel/2006/main">
          <x14:cfRule type="dataBar" id="{49883106-D8BF-6942-A6DD-CA2B0FBC0AA4}">
            <x14:dataBar minLength="0" maxLength="100" gradient="0">
              <x14:cfvo type="num">
                <xm:f>0</xm:f>
              </x14:cfvo>
              <x14:cfvo type="num">
                <xm:f>1</xm:f>
              </x14:cfvo>
              <x14:negativeFillColor rgb="FFFF0000"/>
              <x14:axisColor rgb="FF000000"/>
            </x14:dataBar>
          </x14:cfRule>
          <xm:sqref>L27:L28</xm:sqref>
        </x14:conditionalFormatting>
        <x14:conditionalFormatting xmlns:xm="http://schemas.microsoft.com/office/excel/2006/main">
          <x14:cfRule type="dataBar" id="{295115E4-4F56-8E4E-B979-16C52B54CE1D}">
            <x14:dataBar minLength="0" maxLength="100" gradient="0">
              <x14:cfvo type="num">
                <xm:f>0</xm:f>
              </x14:cfvo>
              <x14:cfvo type="num">
                <xm:f>1</xm:f>
              </x14:cfvo>
              <x14:negativeFillColor rgb="FFFF0000"/>
              <x14:axisColor rgb="FF000000"/>
            </x14:dataBar>
          </x14:cfRule>
          <xm:sqref>L49</xm:sqref>
        </x14:conditionalFormatting>
        <x14:conditionalFormatting xmlns:xm="http://schemas.microsoft.com/office/excel/2006/main">
          <x14:cfRule type="dataBar" id="{624E2E4C-3ACF-644B-BF1E-F5C61AD15A60}">
            <x14:dataBar minLength="0" maxLength="100" gradient="0">
              <x14:cfvo type="num">
                <xm:f>0</xm:f>
              </x14:cfvo>
              <x14:cfvo type="num">
                <xm:f>1</xm:f>
              </x14:cfvo>
              <x14:negativeFillColor rgb="FFFF0000"/>
              <x14:axisColor rgb="FF000000"/>
            </x14:dataBar>
          </x14:cfRule>
          <xm:sqref>L57:L61 L66:L69</xm:sqref>
        </x14:conditionalFormatting>
        <x14:conditionalFormatting xmlns:xm="http://schemas.microsoft.com/office/excel/2006/main">
          <x14:cfRule type="dataBar" id="{E50EF475-BD75-7246-9FD4-67711FE59752}">
            <x14:dataBar minLength="0" maxLength="100" gradient="0">
              <x14:cfvo type="num">
                <xm:f>0</xm:f>
              </x14:cfvo>
              <x14:cfvo type="num">
                <xm:f>1</xm:f>
              </x14:cfvo>
              <x14:negativeFillColor rgb="FFFF0000"/>
              <x14:axisColor rgb="FF000000"/>
            </x14:dataBar>
          </x14:cfRule>
          <xm:sqref>L62:L63</xm:sqref>
        </x14:conditionalFormatting>
        <x14:conditionalFormatting xmlns:xm="http://schemas.microsoft.com/office/excel/2006/main">
          <x14:cfRule type="dataBar" id="{8F950664-3555-8647-8031-149E0983170B}">
            <x14:dataBar minLength="0" maxLength="100" gradient="0">
              <x14:cfvo type="num">
                <xm:f>0</xm:f>
              </x14:cfvo>
              <x14:cfvo type="num">
                <xm:f>1</xm:f>
              </x14:cfvo>
              <x14:negativeFillColor rgb="FFFF0000"/>
              <x14:axisColor rgb="FF000000"/>
            </x14:dataBar>
          </x14:cfRule>
          <xm:sqref>L12:L15</xm:sqref>
        </x14:conditionalFormatting>
        <x14:conditionalFormatting xmlns:xm="http://schemas.microsoft.com/office/excel/2006/main">
          <x14:cfRule type="dataBar" id="{3E606A73-D0F4-9644-9ED4-76772C072C39}">
            <x14:dataBar minLength="0" maxLength="100" gradient="0">
              <x14:cfvo type="num">
                <xm:f>0</xm:f>
              </x14:cfvo>
              <x14:cfvo type="num">
                <xm:f>1</xm:f>
              </x14:cfvo>
              <x14:negativeFillColor rgb="FFFF0000"/>
              <x14:axisColor rgb="FF000000"/>
            </x14:dataBar>
          </x14:cfRule>
          <xm:sqref>L8:L11</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948389-1D30-C247-B705-F8256B75F940}">
  <dimension ref="A1:C5"/>
  <sheetViews>
    <sheetView tabSelected="1" workbookViewId="0">
      <selection activeCell="C5" sqref="C5"/>
    </sheetView>
  </sheetViews>
  <sheetFormatPr baseColWidth="10" defaultRowHeight="15" x14ac:dyDescent="0.2"/>
  <cols>
    <col min="2" max="2" width="15.1640625" customWidth="1"/>
    <col min="3" max="3" width="12" customWidth="1"/>
  </cols>
  <sheetData>
    <row r="1" spans="1:3" ht="28" x14ac:dyDescent="0.2">
      <c r="A1" s="423" t="s">
        <v>384</v>
      </c>
      <c r="B1" s="424">
        <v>45124</v>
      </c>
      <c r="C1" s="425" t="s">
        <v>380</v>
      </c>
    </row>
    <row r="4" spans="1:3" x14ac:dyDescent="0.2">
      <c r="A4" t="s">
        <v>1000</v>
      </c>
      <c r="C4" t="s">
        <v>311</v>
      </c>
    </row>
    <row r="5" spans="1:3" x14ac:dyDescent="0.2">
      <c r="A5" t="s">
        <v>1001</v>
      </c>
      <c r="C5" t="s">
        <v>256</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0473EA-58FA-A644-8EE0-34DD9B7089C4}">
  <sheetPr filterMode="1"/>
  <dimension ref="A1:BI37"/>
  <sheetViews>
    <sheetView zoomScale="65" zoomScaleNormal="50" workbookViewId="0">
      <pane xSplit="4" topLeftCell="AD1" activePane="topRight" state="frozen"/>
      <selection pane="topRight" activeCell="F2" sqref="F2:F20"/>
    </sheetView>
  </sheetViews>
  <sheetFormatPr baseColWidth="10" defaultColWidth="42.1640625" defaultRowHeight="15.75" customHeight="1" x14ac:dyDescent="0.2"/>
  <cols>
    <col min="1" max="1" width="10.6640625" style="352" customWidth="1"/>
    <col min="2" max="2" width="44.83203125" style="352" bestFit="1" customWidth="1"/>
    <col min="3" max="3" width="7.33203125" style="353" bestFit="1" customWidth="1"/>
    <col min="4" max="4" width="68.33203125" style="352" bestFit="1" customWidth="1"/>
    <col min="5" max="5" width="25" style="352" customWidth="1"/>
    <col min="6" max="6" width="21.1640625" style="390" customWidth="1"/>
    <col min="7" max="7" width="16.83203125" style="390" customWidth="1"/>
    <col min="8" max="8" width="14.83203125" style="352" hidden="1" customWidth="1"/>
    <col min="9" max="9" width="19.5" style="352" hidden="1" customWidth="1"/>
    <col min="10" max="10" width="26.6640625" style="352" hidden="1" customWidth="1"/>
    <col min="11" max="11" width="18.33203125" style="352" customWidth="1"/>
    <col min="12" max="12" width="18.1640625" style="353" customWidth="1"/>
    <col min="13" max="13" width="17.6640625" style="353" hidden="1" customWidth="1"/>
    <col min="14" max="14" width="33.33203125" style="390" customWidth="1"/>
    <col min="15" max="15" width="12.33203125" style="352" hidden="1" customWidth="1"/>
    <col min="16" max="16" width="13.5" style="352" hidden="1" customWidth="1"/>
    <col min="17" max="17" width="10" style="352" hidden="1" customWidth="1"/>
    <col min="18" max="18" width="14.5" style="352" hidden="1" customWidth="1"/>
    <col min="19" max="19" width="10.6640625" style="352" hidden="1" customWidth="1"/>
    <col min="20" max="28" width="9.5" style="352" hidden="1" customWidth="1"/>
    <col min="29" max="32" width="14.1640625" style="352" bestFit="1" customWidth="1"/>
    <col min="33" max="33" width="14.1640625" style="354" bestFit="1" customWidth="1"/>
    <col min="34" max="42" width="13" style="354" bestFit="1" customWidth="1"/>
    <col min="43" max="44" width="14.1640625" style="354" bestFit="1" customWidth="1"/>
    <col min="45" max="46" width="14.1640625" style="355" bestFit="1" customWidth="1"/>
    <col min="47" max="51" width="14.1640625" style="354" bestFit="1" customWidth="1"/>
    <col min="52" max="53" width="14.1640625" style="355" bestFit="1" customWidth="1"/>
    <col min="54" max="54" width="14.1640625" style="354" bestFit="1" customWidth="1"/>
    <col min="55" max="61" width="10.33203125" style="352" bestFit="1" customWidth="1"/>
    <col min="62" max="16384" width="42.1640625" style="352"/>
  </cols>
  <sheetData>
    <row r="1" spans="1:61" ht="69" customHeight="1" thickBot="1" x14ac:dyDescent="0.25">
      <c r="B1" s="351"/>
      <c r="C1" s="385"/>
      <c r="D1" s="401" t="s">
        <v>498</v>
      </c>
      <c r="E1" s="357"/>
      <c r="F1" s="387"/>
      <c r="G1" s="387"/>
      <c r="H1" s="358"/>
      <c r="I1" s="358"/>
      <c r="J1" s="357"/>
      <c r="K1" s="357"/>
      <c r="L1" s="357"/>
      <c r="M1" s="357"/>
      <c r="N1" s="387"/>
      <c r="O1" s="357"/>
      <c r="P1" s="357"/>
      <c r="Q1" s="357"/>
      <c r="R1" s="357"/>
      <c r="S1" s="357"/>
      <c r="T1" s="357"/>
      <c r="U1" s="357"/>
      <c r="V1" s="357"/>
      <c r="W1" s="357"/>
      <c r="X1" s="357"/>
      <c r="Y1" s="357"/>
      <c r="Z1" s="357"/>
      <c r="AA1" s="357"/>
      <c r="AB1" s="357"/>
      <c r="AC1" s="359"/>
      <c r="AD1" s="359"/>
      <c r="AE1" s="359"/>
      <c r="AF1" s="359"/>
      <c r="AG1" s="359"/>
      <c r="AH1" s="359"/>
      <c r="AI1" s="359"/>
      <c r="AJ1" s="359"/>
      <c r="AK1" s="359"/>
      <c r="AL1" s="359"/>
      <c r="AM1" s="359"/>
      <c r="AN1" s="359"/>
      <c r="AO1" s="360"/>
      <c r="AP1" s="360"/>
      <c r="AQ1" s="359"/>
      <c r="AR1" s="359"/>
      <c r="AS1" s="359"/>
      <c r="AT1" s="359"/>
      <c r="AU1" s="359"/>
      <c r="AV1" s="360"/>
      <c r="AW1" s="360"/>
      <c r="AX1" s="359"/>
      <c r="AY1" s="359"/>
      <c r="AZ1" s="359"/>
      <c r="BA1" s="359"/>
      <c r="BB1" s="359"/>
    </row>
    <row r="2" spans="1:61" ht="51" x14ac:dyDescent="0.2">
      <c r="B2" s="384" t="s">
        <v>334</v>
      </c>
      <c r="C2" s="386" t="s">
        <v>499</v>
      </c>
      <c r="D2" s="361" t="s">
        <v>335</v>
      </c>
      <c r="E2" s="361" t="s">
        <v>437</v>
      </c>
      <c r="F2" s="388" t="s">
        <v>336</v>
      </c>
      <c r="G2" s="388" t="s">
        <v>438</v>
      </c>
      <c r="H2" s="362" t="s">
        <v>439</v>
      </c>
      <c r="I2" s="362" t="s">
        <v>440</v>
      </c>
      <c r="J2" s="361" t="s">
        <v>441</v>
      </c>
      <c r="K2" s="361" t="s">
        <v>377</v>
      </c>
      <c r="L2" s="361" t="s">
        <v>378</v>
      </c>
      <c r="M2" s="361" t="s">
        <v>442</v>
      </c>
      <c r="N2" s="388" t="s">
        <v>443</v>
      </c>
      <c r="O2" s="363">
        <v>45089</v>
      </c>
      <c r="P2" s="363">
        <v>45090</v>
      </c>
      <c r="Q2" s="363">
        <v>45091</v>
      </c>
      <c r="R2" s="363">
        <v>45092</v>
      </c>
      <c r="S2" s="363">
        <v>45093</v>
      </c>
      <c r="T2" s="363">
        <v>45094</v>
      </c>
      <c r="U2" s="363">
        <v>45095</v>
      </c>
      <c r="V2" s="363">
        <v>45096</v>
      </c>
      <c r="W2" s="363">
        <v>45097</v>
      </c>
      <c r="X2" s="363">
        <v>45098</v>
      </c>
      <c r="Y2" s="363">
        <v>45099</v>
      </c>
      <c r="Z2" s="363">
        <v>45100</v>
      </c>
      <c r="AA2" s="363">
        <v>45101</v>
      </c>
      <c r="AB2" s="363">
        <v>45102</v>
      </c>
      <c r="AC2" s="363">
        <v>45103</v>
      </c>
      <c r="AD2" s="363">
        <f>AC2+1</f>
        <v>45104</v>
      </c>
      <c r="AE2" s="363">
        <f t="shared" ref="AE2:AF2" si="0">AD2+1</f>
        <v>45105</v>
      </c>
      <c r="AF2" s="363">
        <f t="shared" si="0"/>
        <v>45106</v>
      </c>
      <c r="AG2" s="363">
        <f>AF2+1</f>
        <v>45107</v>
      </c>
      <c r="AH2" s="363">
        <v>45108</v>
      </c>
      <c r="AI2" s="363">
        <v>45109</v>
      </c>
      <c r="AJ2" s="363">
        <f>AG2+3</f>
        <v>45110</v>
      </c>
      <c r="AK2" s="363">
        <f>AJ2+1</f>
        <v>45111</v>
      </c>
      <c r="AL2" s="363">
        <f t="shared" ref="AL2:AM2" si="1">AK2+1</f>
        <v>45112</v>
      </c>
      <c r="AM2" s="363">
        <f t="shared" si="1"/>
        <v>45113</v>
      </c>
      <c r="AN2" s="363">
        <f>AM2+1</f>
        <v>45114</v>
      </c>
      <c r="AO2" s="363">
        <v>45115</v>
      </c>
      <c r="AP2" s="363">
        <v>45116</v>
      </c>
      <c r="AQ2" s="363">
        <f>AN2+3</f>
        <v>45117</v>
      </c>
      <c r="AR2" s="363">
        <f>AQ2+1</f>
        <v>45118</v>
      </c>
      <c r="AS2" s="363">
        <f t="shared" ref="AS2:BI2" si="2">AR2+1</f>
        <v>45119</v>
      </c>
      <c r="AT2" s="363">
        <f t="shared" si="2"/>
        <v>45120</v>
      </c>
      <c r="AU2" s="364">
        <f t="shared" si="2"/>
        <v>45121</v>
      </c>
      <c r="AV2" s="363">
        <f t="shared" si="2"/>
        <v>45122</v>
      </c>
      <c r="AW2" s="364">
        <f t="shared" si="2"/>
        <v>45123</v>
      </c>
      <c r="AX2" s="363">
        <f t="shared" si="2"/>
        <v>45124</v>
      </c>
      <c r="AY2" s="364">
        <f t="shared" si="2"/>
        <v>45125</v>
      </c>
      <c r="AZ2" s="363">
        <f t="shared" si="2"/>
        <v>45126</v>
      </c>
      <c r="BA2" s="364">
        <f t="shared" si="2"/>
        <v>45127</v>
      </c>
      <c r="BB2" s="363">
        <f t="shared" si="2"/>
        <v>45128</v>
      </c>
      <c r="BC2" s="363">
        <f t="shared" si="2"/>
        <v>45129</v>
      </c>
      <c r="BD2" s="364">
        <f t="shared" si="2"/>
        <v>45130</v>
      </c>
      <c r="BE2" s="363">
        <f t="shared" si="2"/>
        <v>45131</v>
      </c>
      <c r="BF2" s="364">
        <f t="shared" si="2"/>
        <v>45132</v>
      </c>
      <c r="BG2" s="363">
        <f t="shared" si="2"/>
        <v>45133</v>
      </c>
      <c r="BH2" s="364">
        <f t="shared" si="2"/>
        <v>45134</v>
      </c>
      <c r="BI2" s="363">
        <f t="shared" si="2"/>
        <v>45135</v>
      </c>
    </row>
    <row r="3" spans="1:61" ht="68" hidden="1" x14ac:dyDescent="0.2">
      <c r="B3" s="464" t="s">
        <v>444</v>
      </c>
      <c r="C3" s="383">
        <v>1.1000000000000001</v>
      </c>
      <c r="D3" s="429" t="s">
        <v>445</v>
      </c>
      <c r="E3" s="365"/>
      <c r="F3" s="365" t="s">
        <v>27</v>
      </c>
      <c r="G3" s="365"/>
      <c r="H3" s="365"/>
      <c r="I3" s="365"/>
      <c r="J3" s="365" t="s">
        <v>446</v>
      </c>
      <c r="K3" s="365"/>
      <c r="L3" s="381"/>
      <c r="M3" s="381"/>
      <c r="N3" s="391"/>
      <c r="O3" s="366" t="s">
        <v>447</v>
      </c>
      <c r="P3" s="365"/>
      <c r="Q3" s="366" t="s">
        <v>448</v>
      </c>
      <c r="R3" s="365"/>
      <c r="S3" s="365"/>
      <c r="T3" s="365"/>
      <c r="U3" s="365"/>
      <c r="V3" s="365"/>
      <c r="W3" s="365"/>
      <c r="X3" s="365"/>
      <c r="Y3" s="365"/>
      <c r="Z3" s="365"/>
      <c r="AA3" s="365"/>
      <c r="AB3" s="365"/>
      <c r="AC3" s="365"/>
      <c r="AD3" s="365"/>
      <c r="AE3" s="365"/>
      <c r="AF3" s="365"/>
      <c r="AG3" s="365"/>
      <c r="AH3" s="365"/>
      <c r="AI3" s="365"/>
      <c r="AJ3" s="365"/>
      <c r="AK3" s="365"/>
      <c r="AL3" s="365"/>
      <c r="AM3" s="365"/>
      <c r="AN3" s="365"/>
      <c r="AO3" s="365"/>
      <c r="AP3" s="365"/>
      <c r="AQ3" s="365"/>
      <c r="AR3" s="365"/>
      <c r="AS3" s="365"/>
      <c r="AT3" s="365"/>
      <c r="AU3" s="367"/>
      <c r="AV3" s="365"/>
      <c r="AW3" s="365"/>
      <c r="AX3" s="365"/>
      <c r="AY3" s="365"/>
      <c r="AZ3" s="365"/>
      <c r="BA3" s="365"/>
      <c r="BB3" s="367"/>
      <c r="BC3" s="365"/>
      <c r="BD3" s="365"/>
      <c r="BE3" s="365"/>
      <c r="BF3" s="365"/>
      <c r="BG3" s="365"/>
      <c r="BH3" s="365"/>
      <c r="BI3" s="367"/>
    </row>
    <row r="4" spans="1:61" s="356" customFormat="1" ht="68" hidden="1" x14ac:dyDescent="0.2">
      <c r="B4" s="464"/>
      <c r="C4" s="383">
        <v>1.2</v>
      </c>
      <c r="D4" s="429" t="s">
        <v>449</v>
      </c>
      <c r="E4" s="429" t="s">
        <v>450</v>
      </c>
      <c r="F4" s="365" t="s">
        <v>27</v>
      </c>
      <c r="G4" s="389"/>
      <c r="H4" s="433" t="s">
        <v>450</v>
      </c>
      <c r="I4" s="433"/>
      <c r="J4" s="381" t="s">
        <v>451</v>
      </c>
      <c r="K4" s="381"/>
      <c r="L4" s="381"/>
      <c r="M4" s="381"/>
      <c r="N4" s="391"/>
      <c r="O4" s="368" t="s">
        <v>27</v>
      </c>
      <c r="P4" s="369"/>
      <c r="Q4" s="369"/>
      <c r="R4" s="368" t="s">
        <v>452</v>
      </c>
      <c r="S4" s="369"/>
      <c r="T4" s="370"/>
      <c r="U4" s="370"/>
      <c r="V4" s="429"/>
      <c r="W4" s="429"/>
      <c r="X4" s="429"/>
      <c r="Y4" s="429"/>
      <c r="Z4" s="429"/>
      <c r="AA4" s="370"/>
      <c r="AB4" s="370"/>
      <c r="AC4" s="371"/>
      <c r="AD4" s="371"/>
      <c r="AE4" s="371"/>
      <c r="AF4" s="370"/>
      <c r="AG4" s="371"/>
      <c r="AH4" s="370"/>
      <c r="AI4" s="370"/>
      <c r="AJ4" s="371"/>
      <c r="AK4" s="371"/>
      <c r="AL4" s="371"/>
      <c r="AM4" s="371"/>
      <c r="AN4" s="371"/>
      <c r="AO4" s="370"/>
      <c r="AP4" s="370"/>
      <c r="AQ4" s="371"/>
      <c r="AR4" s="371"/>
      <c r="AS4" s="371"/>
      <c r="AT4" s="371"/>
      <c r="AU4" s="372"/>
      <c r="AV4" s="370"/>
      <c r="AW4" s="370"/>
      <c r="AX4" s="371"/>
      <c r="AY4" s="371"/>
      <c r="AZ4" s="371"/>
      <c r="BA4" s="371"/>
      <c r="BB4" s="372"/>
      <c r="BC4" s="370"/>
      <c r="BD4" s="370"/>
      <c r="BE4" s="371"/>
      <c r="BF4" s="371"/>
      <c r="BG4" s="371"/>
      <c r="BH4" s="371"/>
      <c r="BI4" s="372"/>
    </row>
    <row r="5" spans="1:61" s="356" customFormat="1" ht="59" hidden="1" customHeight="1" x14ac:dyDescent="0.2">
      <c r="B5" s="464"/>
      <c r="C5" s="383">
        <v>1.3</v>
      </c>
      <c r="D5" s="429" t="s">
        <v>453</v>
      </c>
      <c r="E5" s="429"/>
      <c r="F5" s="365" t="s">
        <v>27</v>
      </c>
      <c r="G5" s="389"/>
      <c r="H5" s="433"/>
      <c r="I5" s="433"/>
      <c r="J5" s="381"/>
      <c r="K5" s="381"/>
      <c r="L5" s="381"/>
      <c r="M5" s="381"/>
      <c r="N5" s="391" t="s">
        <v>454</v>
      </c>
      <c r="O5" s="369"/>
      <c r="P5" s="369"/>
      <c r="Q5" s="369"/>
      <c r="R5" s="365"/>
      <c r="S5" s="369"/>
      <c r="T5" s="370"/>
      <c r="U5" s="370"/>
      <c r="V5" s="429"/>
      <c r="W5" s="429"/>
      <c r="X5" s="429"/>
      <c r="Y5" s="429"/>
      <c r="Z5" s="429"/>
      <c r="AA5" s="370"/>
      <c r="AB5" s="370"/>
      <c r="AC5" s="371"/>
      <c r="AD5" s="371"/>
      <c r="AE5" s="371"/>
      <c r="AF5" s="370"/>
      <c r="AG5" s="371"/>
      <c r="AH5" s="370"/>
      <c r="AI5" s="370"/>
      <c r="AJ5" s="371"/>
      <c r="AK5" s="371"/>
      <c r="AL5" s="371"/>
      <c r="AM5" s="371"/>
      <c r="AN5" s="371"/>
      <c r="AO5" s="370"/>
      <c r="AP5" s="370"/>
      <c r="AQ5" s="371"/>
      <c r="AR5" s="371"/>
      <c r="AS5" s="371"/>
      <c r="AT5" s="371"/>
      <c r="AU5" s="372"/>
      <c r="AV5" s="370"/>
      <c r="AW5" s="370"/>
      <c r="AX5" s="371"/>
      <c r="AY5" s="371"/>
      <c r="AZ5" s="371"/>
      <c r="BA5" s="371"/>
      <c r="BB5" s="372"/>
      <c r="BC5" s="370"/>
      <c r="BD5" s="370"/>
      <c r="BE5" s="371"/>
      <c r="BF5" s="371"/>
      <c r="BG5" s="371"/>
      <c r="BH5" s="371"/>
      <c r="BI5" s="372"/>
    </row>
    <row r="6" spans="1:61" s="356" customFormat="1" ht="77" hidden="1" customHeight="1" x14ac:dyDescent="0.2">
      <c r="B6" s="464"/>
      <c r="C6" s="383">
        <v>1.4</v>
      </c>
      <c r="D6" s="429" t="s">
        <v>455</v>
      </c>
      <c r="E6" s="429"/>
      <c r="F6" s="365" t="s">
        <v>27</v>
      </c>
      <c r="G6" s="389"/>
      <c r="H6" s="433"/>
      <c r="I6" s="433"/>
      <c r="J6" s="381"/>
      <c r="K6" s="381"/>
      <c r="L6" s="381"/>
      <c r="M6" s="381"/>
      <c r="N6" s="391" t="s">
        <v>454</v>
      </c>
      <c r="O6" s="369"/>
      <c r="P6" s="369"/>
      <c r="Q6" s="369"/>
      <c r="R6" s="365"/>
      <c r="S6" s="369"/>
      <c r="T6" s="370"/>
      <c r="U6" s="370"/>
      <c r="V6" s="429"/>
      <c r="W6" s="429"/>
      <c r="X6" s="429"/>
      <c r="Y6" s="429"/>
      <c r="Z6" s="429"/>
      <c r="AA6" s="370"/>
      <c r="AB6" s="370"/>
      <c r="AC6" s="371"/>
      <c r="AD6" s="371"/>
      <c r="AE6" s="371"/>
      <c r="AF6" s="370"/>
      <c r="AG6" s="371"/>
      <c r="AH6" s="370"/>
      <c r="AI6" s="370"/>
      <c r="AJ6" s="371"/>
      <c r="AK6" s="371"/>
      <c r="AL6" s="371"/>
      <c r="AM6" s="371"/>
      <c r="AN6" s="371"/>
      <c r="AO6" s="370"/>
      <c r="AP6" s="370"/>
      <c r="AQ6" s="371"/>
      <c r="AR6" s="371"/>
      <c r="AS6" s="371"/>
      <c r="AT6" s="371"/>
      <c r="AU6" s="372"/>
      <c r="AV6" s="370"/>
      <c r="AW6" s="370"/>
      <c r="AX6" s="371"/>
      <c r="AY6" s="371"/>
      <c r="AZ6" s="371"/>
      <c r="BA6" s="371"/>
      <c r="BB6" s="372"/>
      <c r="BC6" s="370"/>
      <c r="BD6" s="370"/>
      <c r="BE6" s="371"/>
      <c r="BF6" s="371"/>
      <c r="BG6" s="371"/>
      <c r="BH6" s="371"/>
      <c r="BI6" s="372"/>
    </row>
    <row r="7" spans="1:61" s="356" customFormat="1" ht="59" hidden="1" customHeight="1" x14ac:dyDescent="0.2">
      <c r="B7" s="464"/>
      <c r="C7" s="383">
        <v>1.5</v>
      </c>
      <c r="D7" s="429" t="s">
        <v>456</v>
      </c>
      <c r="E7" s="429"/>
      <c r="F7" s="365" t="s">
        <v>27</v>
      </c>
      <c r="G7" s="389"/>
      <c r="H7" s="433"/>
      <c r="I7" s="433"/>
      <c r="J7" s="381"/>
      <c r="K7" s="381"/>
      <c r="L7" s="381"/>
      <c r="M7" s="381"/>
      <c r="N7" s="391" t="s">
        <v>457</v>
      </c>
      <c r="O7" s="369"/>
      <c r="P7" s="369"/>
      <c r="Q7" s="369"/>
      <c r="R7" s="365"/>
      <c r="S7" s="369"/>
      <c r="T7" s="370"/>
      <c r="U7" s="370"/>
      <c r="V7" s="429"/>
      <c r="W7" s="429"/>
      <c r="X7" s="429"/>
      <c r="Y7" s="429"/>
      <c r="Z7" s="429"/>
      <c r="AA7" s="370"/>
      <c r="AB7" s="370"/>
      <c r="AC7" s="371"/>
      <c r="AD7" s="371"/>
      <c r="AE7" s="371"/>
      <c r="AF7" s="370"/>
      <c r="AG7" s="371"/>
      <c r="AH7" s="370"/>
      <c r="AI7" s="370"/>
      <c r="AJ7" s="371"/>
      <c r="AK7" s="371"/>
      <c r="AL7" s="371"/>
      <c r="AM7" s="371"/>
      <c r="AN7" s="371"/>
      <c r="AO7" s="370"/>
      <c r="AP7" s="370"/>
      <c r="AQ7" s="371"/>
      <c r="AR7" s="371"/>
      <c r="AS7" s="371"/>
      <c r="AT7" s="371"/>
      <c r="AU7" s="372"/>
      <c r="AV7" s="370"/>
      <c r="AW7" s="370"/>
      <c r="AX7" s="371"/>
      <c r="AY7" s="371"/>
      <c r="AZ7" s="371"/>
      <c r="BA7" s="371"/>
      <c r="BB7" s="372"/>
      <c r="BC7" s="370"/>
      <c r="BD7" s="370"/>
      <c r="BE7" s="371"/>
      <c r="BF7" s="371"/>
      <c r="BG7" s="371"/>
      <c r="BH7" s="371"/>
      <c r="BI7" s="372"/>
    </row>
    <row r="8" spans="1:61" s="355" customFormat="1" ht="68" hidden="1" x14ac:dyDescent="0.2">
      <c r="B8" s="464"/>
      <c r="C8" s="383">
        <v>1.6</v>
      </c>
      <c r="D8" s="429" t="s">
        <v>458</v>
      </c>
      <c r="E8" s="429" t="s">
        <v>450</v>
      </c>
      <c r="F8" s="389" t="s">
        <v>27</v>
      </c>
      <c r="G8" s="389" t="s">
        <v>459</v>
      </c>
      <c r="H8" s="433" t="s">
        <v>450</v>
      </c>
      <c r="I8" s="433"/>
      <c r="J8" s="381" t="s">
        <v>460</v>
      </c>
      <c r="K8" s="381"/>
      <c r="L8" s="381"/>
      <c r="M8" s="429"/>
      <c r="N8" s="389" t="s">
        <v>461</v>
      </c>
      <c r="O8" s="429"/>
      <c r="P8" s="369"/>
      <c r="Q8" s="369"/>
      <c r="R8" s="365"/>
      <c r="S8" s="395" t="s">
        <v>462</v>
      </c>
      <c r="T8" s="370"/>
      <c r="U8" s="370"/>
      <c r="V8" s="395"/>
      <c r="W8" s="395"/>
      <c r="X8" s="429"/>
      <c r="Y8" s="429"/>
      <c r="Z8" s="429"/>
      <c r="AA8" s="370"/>
      <c r="AB8" s="370"/>
      <c r="AC8" s="371"/>
      <c r="AD8" s="371"/>
      <c r="AE8" s="371"/>
      <c r="AF8" s="370"/>
      <c r="AG8" s="371"/>
      <c r="AH8" s="370"/>
      <c r="AI8" s="370"/>
      <c r="AJ8" s="371"/>
      <c r="AK8" s="371"/>
      <c r="AL8" s="371"/>
      <c r="AM8" s="395"/>
      <c r="AN8" s="371"/>
      <c r="AO8" s="370"/>
      <c r="AP8" s="370"/>
      <c r="AQ8" s="371"/>
      <c r="AR8" s="371"/>
      <c r="AS8" s="371"/>
      <c r="AT8" s="371"/>
      <c r="AU8" s="372"/>
      <c r="AV8" s="370"/>
      <c r="AW8" s="370"/>
      <c r="AX8" s="371"/>
      <c r="AY8" s="371"/>
      <c r="AZ8" s="371"/>
      <c r="BA8" s="371"/>
      <c r="BB8" s="372"/>
      <c r="BC8" s="370"/>
      <c r="BD8" s="370"/>
      <c r="BE8" s="371"/>
      <c r="BF8" s="371"/>
      <c r="BG8" s="371"/>
      <c r="BH8" s="371"/>
      <c r="BI8" s="372"/>
    </row>
    <row r="9" spans="1:61" ht="84" hidden="1" customHeight="1" x14ac:dyDescent="0.2">
      <c r="B9" s="464"/>
      <c r="C9" s="383">
        <v>1.7</v>
      </c>
      <c r="D9" s="429" t="s">
        <v>463</v>
      </c>
      <c r="E9" s="429" t="s">
        <v>450</v>
      </c>
      <c r="F9" s="389" t="s">
        <v>27</v>
      </c>
      <c r="G9" s="389" t="s">
        <v>459</v>
      </c>
      <c r="H9" s="433" t="s">
        <v>450</v>
      </c>
      <c r="I9" s="433"/>
      <c r="J9" s="381" t="s">
        <v>460</v>
      </c>
      <c r="K9" s="381"/>
      <c r="L9" s="381"/>
      <c r="M9" s="429"/>
      <c r="N9" s="403" t="s">
        <v>464</v>
      </c>
      <c r="O9" s="429"/>
      <c r="P9" s="369"/>
      <c r="Q9" s="369"/>
      <c r="R9" s="369"/>
      <c r="S9" s="369"/>
      <c r="T9" s="370"/>
      <c r="U9" s="370"/>
      <c r="W9" s="429"/>
      <c r="X9" s="429"/>
      <c r="Y9" s="429"/>
      <c r="Z9" s="429"/>
      <c r="AA9" s="370"/>
      <c r="AB9" s="370"/>
      <c r="AC9" s="371"/>
      <c r="AD9" s="371"/>
      <c r="AE9" s="371"/>
      <c r="AF9" s="370"/>
      <c r="AG9" s="371"/>
      <c r="AH9" s="370"/>
      <c r="AI9" s="370"/>
      <c r="AJ9" s="371"/>
      <c r="AK9" s="371"/>
      <c r="AL9" s="371"/>
      <c r="AM9" s="395"/>
      <c r="AO9" s="370"/>
      <c r="AP9" s="370"/>
      <c r="AQ9" s="371"/>
      <c r="AR9" s="371"/>
      <c r="AS9" s="371"/>
      <c r="AT9" s="371"/>
      <c r="AU9" s="372"/>
      <c r="AV9" s="370"/>
      <c r="AW9" s="370"/>
      <c r="AX9" s="371"/>
      <c r="AY9" s="371"/>
      <c r="AZ9" s="371"/>
      <c r="BA9" s="371"/>
      <c r="BB9" s="372"/>
      <c r="BC9" s="370"/>
      <c r="BD9" s="370"/>
      <c r="BE9" s="371"/>
      <c r="BF9" s="371"/>
      <c r="BG9" s="371"/>
      <c r="BH9" s="371"/>
      <c r="BI9" s="372"/>
    </row>
    <row r="10" spans="1:61" ht="85" hidden="1" x14ac:dyDescent="0.2">
      <c r="B10" s="464"/>
      <c r="C10" s="383">
        <v>1.8</v>
      </c>
      <c r="D10" s="429" t="s">
        <v>465</v>
      </c>
      <c r="E10" s="429" t="s">
        <v>450</v>
      </c>
      <c r="F10" s="389" t="s">
        <v>27</v>
      </c>
      <c r="G10" s="389" t="s">
        <v>459</v>
      </c>
      <c r="H10" s="433" t="s">
        <v>450</v>
      </c>
      <c r="I10" s="433"/>
      <c r="J10" s="381"/>
      <c r="K10" s="381"/>
      <c r="L10" s="381"/>
      <c r="M10" s="429"/>
      <c r="N10" s="389" t="s">
        <v>466</v>
      </c>
      <c r="O10" s="429"/>
      <c r="P10" s="429"/>
      <c r="Q10" s="429"/>
      <c r="R10" s="429"/>
      <c r="S10" s="429"/>
      <c r="T10" s="370"/>
      <c r="U10" s="370"/>
      <c r="V10" s="429"/>
      <c r="W10" s="429"/>
      <c r="X10" s="429"/>
      <c r="Y10" s="429"/>
      <c r="AA10" s="370"/>
      <c r="AB10" s="370"/>
      <c r="AC10" s="397"/>
      <c r="AD10" s="371"/>
      <c r="AE10" s="371"/>
      <c r="AF10" s="370"/>
      <c r="AG10" s="371"/>
      <c r="AH10" s="370"/>
      <c r="AI10" s="370"/>
      <c r="AJ10" s="371"/>
      <c r="AK10" s="371"/>
      <c r="AL10" s="371"/>
      <c r="AM10" s="371"/>
      <c r="AN10" s="371"/>
      <c r="AO10" s="370"/>
      <c r="AP10" s="370"/>
      <c r="AQ10" s="371"/>
      <c r="AR10" s="371"/>
      <c r="AS10" s="371"/>
      <c r="AT10" s="371"/>
      <c r="AU10" s="372"/>
      <c r="AV10" s="370"/>
      <c r="AW10" s="370"/>
      <c r="AX10" s="371"/>
      <c r="AY10" s="371"/>
      <c r="AZ10" s="371"/>
      <c r="BA10" s="371"/>
      <c r="BB10" s="372"/>
      <c r="BC10" s="370"/>
      <c r="BD10" s="370"/>
      <c r="BE10" s="371"/>
      <c r="BF10" s="371"/>
      <c r="BG10" s="371"/>
      <c r="BH10" s="371"/>
      <c r="BI10" s="372"/>
    </row>
    <row r="11" spans="1:61" ht="68" hidden="1" x14ac:dyDescent="0.2">
      <c r="B11" s="464"/>
      <c r="C11" s="383">
        <v>1.9</v>
      </c>
      <c r="D11" s="429" t="s">
        <v>467</v>
      </c>
      <c r="E11" s="429" t="s">
        <v>450</v>
      </c>
      <c r="F11" s="389" t="s">
        <v>27</v>
      </c>
      <c r="G11" s="389" t="s">
        <v>459</v>
      </c>
      <c r="H11" s="433" t="s">
        <v>450</v>
      </c>
      <c r="I11" s="433"/>
      <c r="J11" s="381"/>
      <c r="K11" s="381"/>
      <c r="L11" s="381"/>
      <c r="M11" s="429"/>
      <c r="N11" s="389" t="s">
        <v>468</v>
      </c>
      <c r="O11" s="429"/>
      <c r="P11" s="429"/>
      <c r="Q11" s="429"/>
      <c r="R11" s="429"/>
      <c r="S11" s="429"/>
      <c r="T11" s="370"/>
      <c r="U11" s="370"/>
      <c r="V11" s="429"/>
      <c r="W11" s="429"/>
      <c r="X11" s="429"/>
      <c r="Y11" s="429"/>
      <c r="AA11" s="370"/>
      <c r="AB11" s="370"/>
      <c r="AD11" s="397"/>
      <c r="AE11" s="371"/>
      <c r="AF11" s="370"/>
      <c r="AG11" s="371"/>
      <c r="AH11" s="370"/>
      <c r="AI11" s="370"/>
      <c r="AJ11" s="371"/>
      <c r="AK11" s="371"/>
      <c r="AL11" s="371"/>
      <c r="AM11" s="371"/>
      <c r="AN11" s="371"/>
      <c r="AO11" s="370"/>
      <c r="AP11" s="370"/>
      <c r="AQ11" s="371"/>
      <c r="AR11" s="371"/>
      <c r="AS11" s="371"/>
      <c r="AT11" s="371"/>
      <c r="AU11" s="372"/>
      <c r="AV11" s="370"/>
      <c r="AW11" s="370"/>
      <c r="AX11" s="371"/>
      <c r="AY11" s="371"/>
      <c r="AZ11" s="371"/>
      <c r="BA11" s="371"/>
      <c r="BB11" s="372"/>
      <c r="BC11" s="370"/>
      <c r="BD11" s="370"/>
      <c r="BE11" s="371"/>
      <c r="BF11" s="371"/>
      <c r="BG11" s="371"/>
      <c r="BH11" s="371"/>
      <c r="BI11" s="372"/>
    </row>
    <row r="12" spans="1:61" ht="76" hidden="1" customHeight="1" x14ac:dyDescent="0.2">
      <c r="B12" s="464"/>
      <c r="C12" s="383" t="s">
        <v>500</v>
      </c>
      <c r="D12" s="429" t="s">
        <v>469</v>
      </c>
      <c r="E12" s="429" t="s">
        <v>450</v>
      </c>
      <c r="F12" s="389" t="s">
        <v>27</v>
      </c>
      <c r="G12" s="389" t="s">
        <v>459</v>
      </c>
      <c r="H12" s="433" t="s">
        <v>450</v>
      </c>
      <c r="I12" s="433"/>
      <c r="J12" s="381"/>
      <c r="K12" s="381"/>
      <c r="L12" s="381"/>
      <c r="M12" s="429"/>
      <c r="N12" s="389"/>
      <c r="O12" s="429"/>
      <c r="P12" s="429"/>
      <c r="Q12" s="429"/>
      <c r="R12" s="429"/>
      <c r="S12" s="429"/>
      <c r="T12" s="370"/>
      <c r="U12" s="370"/>
      <c r="V12" s="429"/>
      <c r="W12" s="429"/>
      <c r="X12" s="429"/>
      <c r="Y12" s="429"/>
      <c r="AA12" s="370"/>
      <c r="AB12" s="370"/>
      <c r="AE12" s="397"/>
      <c r="AF12" s="370"/>
      <c r="AG12" s="405" t="s">
        <v>27</v>
      </c>
      <c r="AH12" s="370"/>
      <c r="AI12" s="370"/>
      <c r="AJ12" s="371"/>
      <c r="AK12" s="371"/>
      <c r="AL12" s="371"/>
      <c r="AM12" s="371"/>
      <c r="AN12" s="371"/>
      <c r="AO12" s="370"/>
      <c r="AP12" s="370"/>
      <c r="AQ12" s="371"/>
      <c r="AR12" s="371"/>
      <c r="AS12" s="371"/>
      <c r="AT12" s="371"/>
      <c r="AU12" s="372"/>
      <c r="AV12" s="370"/>
      <c r="AW12" s="370"/>
      <c r="AX12" s="371"/>
      <c r="AY12" s="371"/>
      <c r="AZ12" s="371"/>
      <c r="BA12" s="371"/>
      <c r="BB12" s="372"/>
      <c r="BC12" s="370"/>
      <c r="BD12" s="370"/>
      <c r="BE12" s="371"/>
      <c r="BF12" s="371"/>
      <c r="BG12" s="371"/>
      <c r="BH12" s="371"/>
      <c r="BI12" s="372"/>
    </row>
    <row r="13" spans="1:61" ht="57.75" customHeight="1" x14ac:dyDescent="0.2">
      <c r="A13" s="489"/>
      <c r="B13" s="464" t="s">
        <v>470</v>
      </c>
      <c r="C13" s="471">
        <v>2.1</v>
      </c>
      <c r="D13" s="464" t="s">
        <v>471</v>
      </c>
      <c r="E13" s="464" t="s">
        <v>450</v>
      </c>
      <c r="F13" s="490" t="s">
        <v>354</v>
      </c>
      <c r="G13" s="490" t="s">
        <v>473</v>
      </c>
      <c r="H13" s="471" t="s">
        <v>450</v>
      </c>
      <c r="I13" s="471"/>
      <c r="J13" s="471" t="s">
        <v>450</v>
      </c>
      <c r="K13" s="486"/>
      <c r="L13" s="486"/>
      <c r="M13" s="471"/>
      <c r="N13" s="490"/>
      <c r="O13" s="471"/>
      <c r="P13" s="493"/>
      <c r="Q13" s="471"/>
      <c r="R13" s="471"/>
      <c r="S13" s="471"/>
      <c r="T13" s="370"/>
      <c r="U13" s="370"/>
      <c r="V13" s="465"/>
      <c r="W13" s="465"/>
      <c r="X13" s="465"/>
      <c r="Y13" s="465"/>
      <c r="Z13" s="465"/>
      <c r="AA13" s="370"/>
      <c r="AB13" s="370"/>
      <c r="AC13" s="480"/>
      <c r="AD13" s="480"/>
      <c r="AE13" s="483"/>
      <c r="AF13" s="370"/>
      <c r="AG13" s="474"/>
      <c r="AH13" s="370"/>
      <c r="AI13" s="370"/>
      <c r="AJ13" s="474"/>
      <c r="AK13" s="474"/>
      <c r="AL13" s="477" t="s">
        <v>474</v>
      </c>
      <c r="AM13" s="477" t="s">
        <v>474</v>
      </c>
      <c r="AN13" s="477" t="s">
        <v>474</v>
      </c>
      <c r="AO13" s="370"/>
      <c r="AP13" s="370"/>
      <c r="AQ13" s="465"/>
      <c r="AR13" s="465"/>
      <c r="AS13" s="465"/>
      <c r="AT13" s="465"/>
      <c r="AU13" s="468"/>
      <c r="AV13" s="370"/>
      <c r="AW13" s="370"/>
      <c r="AX13" s="465"/>
      <c r="AY13" s="465"/>
      <c r="AZ13" s="465"/>
      <c r="BA13" s="465"/>
      <c r="BB13" s="468"/>
      <c r="BC13" s="370"/>
      <c r="BD13" s="370"/>
      <c r="BE13" s="465"/>
      <c r="BF13" s="465"/>
      <c r="BG13" s="465"/>
      <c r="BH13" s="465"/>
      <c r="BI13" s="468"/>
    </row>
    <row r="14" spans="1:61" ht="17" customHeight="1" x14ac:dyDescent="0.2">
      <c r="A14" s="489"/>
      <c r="B14" s="464"/>
      <c r="C14" s="472"/>
      <c r="D14" s="464"/>
      <c r="E14" s="464"/>
      <c r="F14" s="491"/>
      <c r="G14" s="491"/>
      <c r="H14" s="472"/>
      <c r="I14" s="472"/>
      <c r="J14" s="472"/>
      <c r="K14" s="487"/>
      <c r="L14" s="487"/>
      <c r="M14" s="472"/>
      <c r="N14" s="491"/>
      <c r="O14" s="472"/>
      <c r="P14" s="494"/>
      <c r="Q14" s="472"/>
      <c r="R14" s="472"/>
      <c r="S14" s="472"/>
      <c r="T14" s="370"/>
      <c r="U14" s="370"/>
      <c r="V14" s="466"/>
      <c r="W14" s="466"/>
      <c r="X14" s="466"/>
      <c r="Y14" s="466"/>
      <c r="Z14" s="466"/>
      <c r="AA14" s="370"/>
      <c r="AB14" s="370"/>
      <c r="AC14" s="481"/>
      <c r="AD14" s="481"/>
      <c r="AE14" s="484"/>
      <c r="AF14" s="370"/>
      <c r="AG14" s="475"/>
      <c r="AH14" s="370"/>
      <c r="AI14" s="370"/>
      <c r="AJ14" s="475"/>
      <c r="AK14" s="475"/>
      <c r="AL14" s="478"/>
      <c r="AM14" s="478"/>
      <c r="AN14" s="478"/>
      <c r="AO14" s="370"/>
      <c r="AP14" s="370"/>
      <c r="AQ14" s="466"/>
      <c r="AR14" s="466"/>
      <c r="AS14" s="466"/>
      <c r="AT14" s="466"/>
      <c r="AU14" s="469"/>
      <c r="AV14" s="370"/>
      <c r="AW14" s="370"/>
      <c r="AX14" s="466"/>
      <c r="AY14" s="466"/>
      <c r="AZ14" s="466"/>
      <c r="BA14" s="466"/>
      <c r="BB14" s="469"/>
      <c r="BC14" s="370"/>
      <c r="BD14" s="370"/>
      <c r="BE14" s="466"/>
      <c r="BF14" s="466"/>
      <c r="BG14" s="466"/>
      <c r="BH14" s="466"/>
      <c r="BI14" s="469"/>
    </row>
    <row r="15" spans="1:61" ht="17" customHeight="1" x14ac:dyDescent="0.2">
      <c r="A15" s="489"/>
      <c r="B15" s="464"/>
      <c r="C15" s="472"/>
      <c r="D15" s="464"/>
      <c r="E15" s="464"/>
      <c r="F15" s="491"/>
      <c r="G15" s="491"/>
      <c r="H15" s="472"/>
      <c r="I15" s="472"/>
      <c r="J15" s="472"/>
      <c r="K15" s="487"/>
      <c r="L15" s="487"/>
      <c r="M15" s="472"/>
      <c r="N15" s="491"/>
      <c r="O15" s="472"/>
      <c r="P15" s="494"/>
      <c r="Q15" s="472"/>
      <c r="R15" s="472"/>
      <c r="S15" s="472"/>
      <c r="T15" s="370"/>
      <c r="U15" s="370"/>
      <c r="V15" s="466"/>
      <c r="W15" s="466"/>
      <c r="X15" s="466"/>
      <c r="Y15" s="466"/>
      <c r="Z15" s="466"/>
      <c r="AA15" s="370"/>
      <c r="AB15" s="370"/>
      <c r="AC15" s="481"/>
      <c r="AD15" s="481"/>
      <c r="AE15" s="484"/>
      <c r="AF15" s="370"/>
      <c r="AG15" s="475"/>
      <c r="AH15" s="370"/>
      <c r="AI15" s="370"/>
      <c r="AJ15" s="475"/>
      <c r="AK15" s="475"/>
      <c r="AL15" s="478"/>
      <c r="AM15" s="478"/>
      <c r="AN15" s="478"/>
      <c r="AO15" s="370"/>
      <c r="AP15" s="370"/>
      <c r="AQ15" s="466"/>
      <c r="AR15" s="466"/>
      <c r="AS15" s="466"/>
      <c r="AT15" s="466"/>
      <c r="AU15" s="469"/>
      <c r="AV15" s="370"/>
      <c r="AW15" s="370"/>
      <c r="AX15" s="466"/>
      <c r="AY15" s="466"/>
      <c r="AZ15" s="466"/>
      <c r="BA15" s="466"/>
      <c r="BB15" s="469"/>
      <c r="BC15" s="370"/>
      <c r="BD15" s="370"/>
      <c r="BE15" s="466"/>
      <c r="BF15" s="466"/>
      <c r="BG15" s="466"/>
      <c r="BH15" s="466"/>
      <c r="BI15" s="469"/>
    </row>
    <row r="16" spans="1:61" ht="17" customHeight="1" x14ac:dyDescent="0.2">
      <c r="A16" s="489"/>
      <c r="B16" s="464"/>
      <c r="C16" s="472"/>
      <c r="D16" s="464"/>
      <c r="E16" s="464"/>
      <c r="F16" s="491"/>
      <c r="G16" s="491"/>
      <c r="H16" s="472"/>
      <c r="I16" s="472"/>
      <c r="J16" s="472"/>
      <c r="K16" s="487"/>
      <c r="L16" s="487"/>
      <c r="M16" s="472"/>
      <c r="N16" s="491"/>
      <c r="O16" s="472"/>
      <c r="P16" s="494"/>
      <c r="Q16" s="472"/>
      <c r="R16" s="472"/>
      <c r="S16" s="472"/>
      <c r="T16" s="370"/>
      <c r="U16" s="370"/>
      <c r="V16" s="466"/>
      <c r="W16" s="466"/>
      <c r="X16" s="466"/>
      <c r="Y16" s="466"/>
      <c r="Z16" s="466"/>
      <c r="AA16" s="370"/>
      <c r="AB16" s="370"/>
      <c r="AC16" s="481"/>
      <c r="AD16" s="481"/>
      <c r="AE16" s="484"/>
      <c r="AF16" s="370"/>
      <c r="AG16" s="475"/>
      <c r="AH16" s="370"/>
      <c r="AI16" s="370"/>
      <c r="AJ16" s="475"/>
      <c r="AK16" s="475"/>
      <c r="AL16" s="478"/>
      <c r="AM16" s="478"/>
      <c r="AN16" s="478"/>
      <c r="AO16" s="370"/>
      <c r="AP16" s="370"/>
      <c r="AQ16" s="466"/>
      <c r="AR16" s="466"/>
      <c r="AS16" s="466"/>
      <c r="AT16" s="466"/>
      <c r="AU16" s="469"/>
      <c r="AV16" s="370"/>
      <c r="AW16" s="370"/>
      <c r="AX16" s="466"/>
      <c r="AY16" s="466"/>
      <c r="AZ16" s="466"/>
      <c r="BA16" s="466"/>
      <c r="BB16" s="469"/>
      <c r="BC16" s="370"/>
      <c r="BD16" s="370"/>
      <c r="BE16" s="466"/>
      <c r="BF16" s="466"/>
      <c r="BG16" s="466"/>
      <c r="BH16" s="466"/>
      <c r="BI16" s="469"/>
    </row>
    <row r="17" spans="1:61" ht="17" customHeight="1" x14ac:dyDescent="0.2">
      <c r="A17" s="489"/>
      <c r="B17" s="464"/>
      <c r="C17" s="472"/>
      <c r="D17" s="464"/>
      <c r="E17" s="464"/>
      <c r="F17" s="491"/>
      <c r="G17" s="491"/>
      <c r="H17" s="472"/>
      <c r="I17" s="472"/>
      <c r="J17" s="472"/>
      <c r="K17" s="487"/>
      <c r="L17" s="487"/>
      <c r="M17" s="472"/>
      <c r="N17" s="491"/>
      <c r="O17" s="472"/>
      <c r="P17" s="494"/>
      <c r="Q17" s="472"/>
      <c r="R17" s="472"/>
      <c r="S17" s="472"/>
      <c r="T17" s="370"/>
      <c r="U17" s="370"/>
      <c r="V17" s="466"/>
      <c r="W17" s="466"/>
      <c r="X17" s="466"/>
      <c r="Y17" s="466"/>
      <c r="Z17" s="466"/>
      <c r="AA17" s="370"/>
      <c r="AB17" s="370"/>
      <c r="AC17" s="481"/>
      <c r="AD17" s="481"/>
      <c r="AE17" s="484"/>
      <c r="AF17" s="370"/>
      <c r="AG17" s="475"/>
      <c r="AH17" s="370"/>
      <c r="AI17" s="370"/>
      <c r="AJ17" s="475"/>
      <c r="AK17" s="475"/>
      <c r="AL17" s="478"/>
      <c r="AM17" s="478"/>
      <c r="AN17" s="478"/>
      <c r="AO17" s="370"/>
      <c r="AP17" s="370"/>
      <c r="AQ17" s="466"/>
      <c r="AR17" s="466"/>
      <c r="AS17" s="466"/>
      <c r="AT17" s="466"/>
      <c r="AU17" s="469"/>
      <c r="AV17" s="370"/>
      <c r="AW17" s="370"/>
      <c r="AX17" s="466"/>
      <c r="AY17" s="466"/>
      <c r="AZ17" s="466"/>
      <c r="BA17" s="466"/>
      <c r="BB17" s="469"/>
      <c r="BC17" s="370"/>
      <c r="BD17" s="370"/>
      <c r="BE17" s="466"/>
      <c r="BF17" s="466"/>
      <c r="BG17" s="466"/>
      <c r="BH17" s="466"/>
      <c r="BI17" s="469"/>
    </row>
    <row r="18" spans="1:61" ht="17" customHeight="1" x14ac:dyDescent="0.2">
      <c r="A18" s="489"/>
      <c r="B18" s="464"/>
      <c r="C18" s="472"/>
      <c r="D18" s="464"/>
      <c r="E18" s="464"/>
      <c r="F18" s="491"/>
      <c r="G18" s="491"/>
      <c r="H18" s="472"/>
      <c r="I18" s="472"/>
      <c r="J18" s="472"/>
      <c r="K18" s="487"/>
      <c r="L18" s="487"/>
      <c r="M18" s="472"/>
      <c r="N18" s="491"/>
      <c r="O18" s="472"/>
      <c r="P18" s="494"/>
      <c r="Q18" s="472"/>
      <c r="R18" s="472"/>
      <c r="S18" s="472"/>
      <c r="T18" s="370"/>
      <c r="U18" s="370"/>
      <c r="V18" s="466"/>
      <c r="W18" s="466"/>
      <c r="X18" s="466"/>
      <c r="Y18" s="466"/>
      <c r="Z18" s="466"/>
      <c r="AA18" s="370"/>
      <c r="AB18" s="370"/>
      <c r="AC18" s="481"/>
      <c r="AD18" s="481"/>
      <c r="AE18" s="484"/>
      <c r="AF18" s="370"/>
      <c r="AG18" s="475"/>
      <c r="AH18" s="370"/>
      <c r="AI18" s="370"/>
      <c r="AJ18" s="475"/>
      <c r="AK18" s="475"/>
      <c r="AL18" s="478"/>
      <c r="AM18" s="478"/>
      <c r="AN18" s="478"/>
      <c r="AO18" s="370"/>
      <c r="AP18" s="370"/>
      <c r="AQ18" s="466"/>
      <c r="AR18" s="466"/>
      <c r="AS18" s="466"/>
      <c r="AT18" s="466"/>
      <c r="AU18" s="469"/>
      <c r="AV18" s="370"/>
      <c r="AW18" s="370"/>
      <c r="AX18" s="466"/>
      <c r="AY18" s="466"/>
      <c r="AZ18" s="466"/>
      <c r="BA18" s="466"/>
      <c r="BB18" s="469"/>
      <c r="BC18" s="370"/>
      <c r="BD18" s="370"/>
      <c r="BE18" s="466"/>
      <c r="BF18" s="466"/>
      <c r="BG18" s="466"/>
      <c r="BH18" s="466"/>
      <c r="BI18" s="469"/>
    </row>
    <row r="19" spans="1:61" ht="17" customHeight="1" x14ac:dyDescent="0.2">
      <c r="A19" s="489"/>
      <c r="B19" s="464"/>
      <c r="C19" s="473"/>
      <c r="D19" s="464"/>
      <c r="E19" s="464"/>
      <c r="F19" s="492"/>
      <c r="G19" s="492"/>
      <c r="H19" s="473"/>
      <c r="I19" s="473"/>
      <c r="J19" s="473"/>
      <c r="K19" s="488"/>
      <c r="L19" s="488"/>
      <c r="M19" s="473"/>
      <c r="N19" s="492"/>
      <c r="O19" s="473"/>
      <c r="P19" s="495"/>
      <c r="Q19" s="473"/>
      <c r="R19" s="473"/>
      <c r="S19" s="473"/>
      <c r="T19" s="370"/>
      <c r="U19" s="370"/>
      <c r="V19" s="467"/>
      <c r="W19" s="467"/>
      <c r="X19" s="467"/>
      <c r="Y19" s="467"/>
      <c r="Z19" s="467"/>
      <c r="AA19" s="370"/>
      <c r="AB19" s="370"/>
      <c r="AC19" s="482"/>
      <c r="AD19" s="482"/>
      <c r="AE19" s="485"/>
      <c r="AF19" s="370"/>
      <c r="AG19" s="476"/>
      <c r="AH19" s="370"/>
      <c r="AI19" s="370"/>
      <c r="AJ19" s="476"/>
      <c r="AK19" s="476"/>
      <c r="AL19" s="479"/>
      <c r="AM19" s="479"/>
      <c r="AN19" s="479"/>
      <c r="AO19" s="370"/>
      <c r="AP19" s="370"/>
      <c r="AQ19" s="467"/>
      <c r="AR19" s="467"/>
      <c r="AS19" s="467"/>
      <c r="AT19" s="467"/>
      <c r="AU19" s="470"/>
      <c r="AV19" s="370"/>
      <c r="AW19" s="370"/>
      <c r="AX19" s="467"/>
      <c r="AY19" s="467"/>
      <c r="AZ19" s="467"/>
      <c r="BA19" s="467"/>
      <c r="BB19" s="470"/>
      <c r="BC19" s="370"/>
      <c r="BD19" s="370"/>
      <c r="BE19" s="467"/>
      <c r="BF19" s="467"/>
      <c r="BG19" s="467"/>
      <c r="BH19" s="467"/>
      <c r="BI19" s="470"/>
    </row>
    <row r="20" spans="1:61" ht="82" customHeight="1" x14ac:dyDescent="0.2">
      <c r="A20" s="353"/>
      <c r="B20" s="429" t="s">
        <v>475</v>
      </c>
      <c r="C20" s="393">
        <v>2.2000000000000002</v>
      </c>
      <c r="D20" s="408" t="s">
        <v>476</v>
      </c>
      <c r="E20" s="429" t="s">
        <v>450</v>
      </c>
      <c r="F20" s="389" t="s">
        <v>27</v>
      </c>
      <c r="G20" s="435" t="s">
        <v>473</v>
      </c>
      <c r="H20" s="433"/>
      <c r="I20" s="431"/>
      <c r="J20" s="433"/>
      <c r="K20" s="434"/>
      <c r="L20" s="434"/>
      <c r="M20" s="431"/>
      <c r="N20" s="435" t="s">
        <v>477</v>
      </c>
      <c r="O20" s="431"/>
      <c r="P20" s="436"/>
      <c r="Q20" s="431"/>
      <c r="R20" s="393"/>
      <c r="S20" s="393"/>
      <c r="T20" s="370"/>
      <c r="U20" s="370"/>
      <c r="V20" s="406"/>
      <c r="W20" s="406"/>
      <c r="X20" s="406"/>
      <c r="Y20" s="406"/>
      <c r="Z20" s="406"/>
      <c r="AA20" s="370"/>
      <c r="AB20" s="370"/>
      <c r="AC20" s="432"/>
      <c r="AD20" s="397"/>
      <c r="AE20" s="397"/>
      <c r="AF20" s="370"/>
      <c r="AG20" s="405" t="s">
        <v>27</v>
      </c>
      <c r="AH20" s="370"/>
      <c r="AI20" s="370"/>
      <c r="AJ20" s="402"/>
      <c r="AK20" s="402"/>
      <c r="AL20" s="402"/>
      <c r="AM20" s="430"/>
      <c r="AN20" s="430"/>
      <c r="AO20" s="370"/>
      <c r="AP20" s="370"/>
      <c r="AQ20" s="430"/>
      <c r="AR20" s="406"/>
      <c r="AS20" s="430"/>
      <c r="AT20" s="430"/>
      <c r="AU20" s="407"/>
      <c r="AV20" s="370"/>
      <c r="AW20" s="370"/>
      <c r="AX20" s="430"/>
      <c r="AY20" s="430"/>
      <c r="AZ20" s="430"/>
      <c r="BA20" s="430"/>
      <c r="BB20" s="407"/>
      <c r="BC20" s="370"/>
      <c r="BD20" s="370"/>
      <c r="BE20" s="430"/>
      <c r="BF20" s="430"/>
      <c r="BG20" s="430"/>
      <c r="BH20" s="430"/>
      <c r="BI20" s="407"/>
    </row>
    <row r="21" spans="1:61" ht="82" customHeight="1" x14ac:dyDescent="0.2">
      <c r="A21" s="353"/>
      <c r="B21" s="429"/>
      <c r="C21" s="393">
        <v>2.2999999999999998</v>
      </c>
      <c r="D21" s="408"/>
      <c r="E21" s="429"/>
      <c r="F21" s="389"/>
      <c r="G21" s="435"/>
      <c r="H21" s="433"/>
      <c r="I21" s="431"/>
      <c r="J21" s="433"/>
      <c r="K21" s="434"/>
      <c r="L21" s="434"/>
      <c r="M21" s="431"/>
      <c r="N21" s="435"/>
      <c r="O21" s="431"/>
      <c r="P21" s="436"/>
      <c r="Q21" s="431"/>
      <c r="R21" s="393"/>
      <c r="S21" s="393"/>
      <c r="T21" s="370"/>
      <c r="U21" s="370"/>
      <c r="V21" s="406"/>
      <c r="W21" s="406"/>
      <c r="X21" s="406"/>
      <c r="Y21" s="406"/>
      <c r="Z21" s="406"/>
      <c r="AA21" s="370"/>
      <c r="AB21" s="370"/>
      <c r="AC21" s="432"/>
      <c r="AD21" s="397"/>
      <c r="AE21" s="397"/>
      <c r="AF21" s="370"/>
      <c r="AG21" s="405"/>
      <c r="AH21" s="370"/>
      <c r="AI21" s="370"/>
      <c r="AJ21" s="402"/>
      <c r="AK21" s="402"/>
      <c r="AL21" s="402"/>
      <c r="AM21" s="406"/>
      <c r="AN21" s="406"/>
      <c r="AO21" s="370"/>
      <c r="AP21" s="370"/>
      <c r="AQ21" s="430"/>
      <c r="AR21" s="406"/>
      <c r="AS21" s="430"/>
      <c r="AT21" s="430"/>
      <c r="AU21" s="407"/>
      <c r="AV21" s="370"/>
      <c r="AW21" s="370"/>
      <c r="AX21" s="430"/>
      <c r="AY21" s="430"/>
      <c r="AZ21" s="430"/>
      <c r="BA21" s="430"/>
      <c r="BB21" s="407"/>
      <c r="BC21" s="370"/>
      <c r="BD21" s="370"/>
      <c r="BE21" s="430"/>
      <c r="BF21" s="430"/>
      <c r="BG21" s="430"/>
      <c r="BH21" s="430"/>
      <c r="BI21" s="407"/>
    </row>
    <row r="22" spans="1:61" ht="105.75" customHeight="1" x14ac:dyDescent="0.2">
      <c r="A22" s="353"/>
      <c r="B22" s="429" t="s">
        <v>365</v>
      </c>
      <c r="C22" s="393">
        <v>3</v>
      </c>
      <c r="D22" s="429" t="s">
        <v>366</v>
      </c>
      <c r="E22" s="429" t="s">
        <v>450</v>
      </c>
      <c r="F22" s="389" t="s">
        <v>56</v>
      </c>
      <c r="G22" s="389" t="s">
        <v>501</v>
      </c>
      <c r="H22" s="433"/>
      <c r="I22" s="433"/>
      <c r="J22" s="433"/>
      <c r="K22" s="434"/>
      <c r="L22" s="434"/>
      <c r="M22" s="431"/>
      <c r="N22" s="435"/>
      <c r="O22" s="431"/>
      <c r="P22" s="436"/>
      <c r="Q22" s="431"/>
      <c r="R22" s="394"/>
      <c r="S22" s="394"/>
      <c r="T22" s="370"/>
      <c r="U22" s="370"/>
      <c r="AA22" s="370"/>
      <c r="AB22" s="370"/>
      <c r="AC22" s="399"/>
      <c r="AD22" s="371"/>
      <c r="AE22" s="371"/>
      <c r="AF22" s="370"/>
      <c r="AG22" s="371"/>
      <c r="AH22" s="370"/>
      <c r="AI22" s="370"/>
      <c r="AJ22" s="371"/>
      <c r="AK22" s="409"/>
      <c r="AL22" s="402"/>
      <c r="AO22" s="370"/>
      <c r="AP22" s="370"/>
      <c r="AQ22" s="395"/>
      <c r="AR22" s="395"/>
      <c r="AS22" s="395"/>
      <c r="AT22" s="371"/>
      <c r="AU22" s="371"/>
      <c r="AV22" s="370"/>
      <c r="AW22" s="370"/>
      <c r="AX22" s="371"/>
      <c r="AY22" s="371"/>
      <c r="AZ22" s="371"/>
      <c r="BA22" s="371"/>
      <c r="BB22" s="371"/>
      <c r="BC22" s="370"/>
      <c r="BD22" s="370"/>
      <c r="BE22" s="371"/>
      <c r="BF22" s="371"/>
      <c r="BG22" s="371"/>
      <c r="BH22" s="371"/>
      <c r="BI22" s="371"/>
    </row>
    <row r="23" spans="1:61" ht="136" x14ac:dyDescent="0.2">
      <c r="B23" s="429" t="s">
        <v>379</v>
      </c>
      <c r="C23" s="383">
        <v>4</v>
      </c>
      <c r="D23" s="429" t="s">
        <v>383</v>
      </c>
      <c r="E23" s="429" t="s">
        <v>502</v>
      </c>
      <c r="F23" s="389" t="s">
        <v>56</v>
      </c>
      <c r="G23" s="389" t="s">
        <v>503</v>
      </c>
      <c r="H23" s="433">
        <v>1</v>
      </c>
      <c r="I23" s="433"/>
      <c r="J23" s="381" t="s">
        <v>478</v>
      </c>
      <c r="K23" s="381" t="s">
        <v>381</v>
      </c>
      <c r="L23" s="382" t="s">
        <v>382</v>
      </c>
      <c r="M23" s="429" t="s">
        <v>480</v>
      </c>
      <c r="N23" s="389"/>
      <c r="O23" s="429"/>
      <c r="P23" s="429"/>
      <c r="Q23" s="429"/>
      <c r="R23" s="429"/>
      <c r="S23" s="429"/>
      <c r="T23" s="370"/>
      <c r="U23" s="370"/>
      <c r="V23" s="429"/>
      <c r="W23" s="429"/>
      <c r="X23" s="429"/>
      <c r="Y23" s="429"/>
      <c r="Z23" s="429"/>
      <c r="AA23" s="370"/>
      <c r="AB23" s="370"/>
      <c r="AC23" s="399"/>
      <c r="AD23" s="371"/>
      <c r="AE23" s="371"/>
      <c r="AF23" s="370"/>
      <c r="AG23" s="371"/>
      <c r="AH23" s="370"/>
      <c r="AI23" s="370"/>
      <c r="AJ23" s="371"/>
      <c r="AK23" s="409"/>
      <c r="AL23" s="371"/>
      <c r="AM23" s="371"/>
      <c r="AN23" s="371"/>
      <c r="AO23" s="370"/>
      <c r="AP23" s="370"/>
      <c r="AQ23" s="373"/>
      <c r="AR23" s="371"/>
      <c r="AS23" s="371"/>
      <c r="AT23" s="371"/>
      <c r="AU23" s="371"/>
      <c r="AV23" s="370"/>
      <c r="AW23" s="370"/>
      <c r="AX23" s="371"/>
      <c r="AY23" s="371"/>
      <c r="AZ23" s="371"/>
      <c r="BA23" s="371"/>
      <c r="BB23" s="371"/>
      <c r="BC23" s="370"/>
      <c r="BD23" s="370"/>
      <c r="BE23" s="371"/>
      <c r="BF23" s="371"/>
      <c r="BG23" s="371"/>
      <c r="BH23" s="371"/>
      <c r="BI23" s="371"/>
    </row>
    <row r="24" spans="1:61" ht="136" x14ac:dyDescent="0.2">
      <c r="B24" s="429" t="s">
        <v>384</v>
      </c>
      <c r="C24" s="383">
        <v>5</v>
      </c>
      <c r="D24" s="429" t="s">
        <v>504</v>
      </c>
      <c r="E24" s="429" t="s">
        <v>400</v>
      </c>
      <c r="F24" s="389" t="s">
        <v>348</v>
      </c>
      <c r="G24" s="389" t="s">
        <v>503</v>
      </c>
      <c r="H24" s="433">
        <v>1</v>
      </c>
      <c r="I24" s="433"/>
      <c r="J24" s="381" t="s">
        <v>478</v>
      </c>
      <c r="K24" s="381"/>
      <c r="L24" s="381" t="s">
        <v>385</v>
      </c>
      <c r="M24" s="429"/>
      <c r="N24" s="389"/>
      <c r="O24" s="429"/>
      <c r="P24" s="429"/>
      <c r="Q24" s="429"/>
      <c r="R24" s="429"/>
      <c r="S24" s="429"/>
      <c r="T24" s="370"/>
      <c r="U24" s="370"/>
      <c r="V24" s="429"/>
      <c r="W24" s="429"/>
      <c r="X24" s="429"/>
      <c r="Y24" s="429"/>
      <c r="Z24" s="429"/>
      <c r="AA24" s="370"/>
      <c r="AB24" s="370"/>
      <c r="AC24" s="399"/>
      <c r="AD24" s="371"/>
      <c r="AE24" s="371"/>
      <c r="AF24" s="370"/>
      <c r="AG24" s="371"/>
      <c r="AH24" s="370"/>
      <c r="AI24" s="370"/>
      <c r="AJ24" s="371"/>
      <c r="AK24" s="409"/>
      <c r="AL24" s="371"/>
      <c r="AM24" s="371"/>
      <c r="AN24" s="371"/>
      <c r="AO24" s="370"/>
      <c r="AP24" s="370"/>
      <c r="AQ24" s="373"/>
      <c r="AR24" s="371"/>
      <c r="AS24" s="371"/>
      <c r="AT24" s="371"/>
      <c r="AU24" s="371"/>
      <c r="AV24" s="370"/>
      <c r="AW24" s="370"/>
      <c r="AX24" s="371"/>
      <c r="AY24" s="371"/>
      <c r="AZ24" s="371"/>
      <c r="BA24" s="371"/>
      <c r="BB24" s="371"/>
      <c r="BC24" s="370"/>
      <c r="BD24" s="370"/>
      <c r="BE24" s="371"/>
      <c r="BF24" s="371"/>
      <c r="BG24" s="371"/>
      <c r="BH24" s="371"/>
      <c r="BI24" s="371"/>
    </row>
    <row r="25" spans="1:61" ht="119" x14ac:dyDescent="0.2">
      <c r="B25" s="429" t="s">
        <v>386</v>
      </c>
      <c r="C25" s="383">
        <v>6</v>
      </c>
      <c r="D25" s="429" t="s">
        <v>389</v>
      </c>
      <c r="E25" s="429" t="s">
        <v>502</v>
      </c>
      <c r="F25" s="389" t="s">
        <v>56</v>
      </c>
      <c r="G25" s="389" t="s">
        <v>503</v>
      </c>
      <c r="H25" s="433">
        <v>1</v>
      </c>
      <c r="I25" s="433"/>
      <c r="J25" s="429" t="s">
        <v>479</v>
      </c>
      <c r="K25" s="429" t="s">
        <v>387</v>
      </c>
      <c r="L25" s="429" t="s">
        <v>388</v>
      </c>
      <c r="M25" s="429" t="s">
        <v>480</v>
      </c>
      <c r="N25" s="389"/>
      <c r="O25" s="429"/>
      <c r="P25" s="429"/>
      <c r="Q25" s="429"/>
      <c r="R25" s="429"/>
      <c r="S25" s="429"/>
      <c r="T25" s="370"/>
      <c r="U25" s="370"/>
      <c r="V25" s="429"/>
      <c r="W25" s="429"/>
      <c r="X25" s="429"/>
      <c r="Y25" s="429"/>
      <c r="Z25" s="429"/>
      <c r="AA25" s="370"/>
      <c r="AB25" s="370"/>
      <c r="AC25" s="399"/>
      <c r="AD25" s="371"/>
      <c r="AE25" s="371"/>
      <c r="AF25" s="370"/>
      <c r="AG25" s="371"/>
      <c r="AH25" s="370"/>
      <c r="AI25" s="370"/>
      <c r="AJ25" s="371"/>
      <c r="AK25" s="409"/>
      <c r="AL25" s="371"/>
      <c r="AM25" s="371"/>
      <c r="AN25" s="371"/>
      <c r="AO25" s="370"/>
      <c r="AP25" s="370"/>
      <c r="AQ25" s="373"/>
      <c r="AR25" s="371"/>
      <c r="AS25" s="371"/>
      <c r="AT25" s="371"/>
      <c r="AU25" s="371"/>
      <c r="AV25" s="370"/>
      <c r="AW25" s="370"/>
      <c r="AX25" s="371"/>
      <c r="AY25" s="371"/>
      <c r="AZ25" s="371"/>
      <c r="BA25" s="371"/>
      <c r="BB25" s="371"/>
      <c r="BC25" s="370"/>
      <c r="BD25" s="370"/>
      <c r="BE25" s="371"/>
      <c r="BF25" s="371"/>
      <c r="BG25" s="371"/>
      <c r="BH25" s="371"/>
      <c r="BI25" s="371"/>
    </row>
    <row r="26" spans="1:61" ht="102" x14ac:dyDescent="0.2">
      <c r="B26" s="429" t="s">
        <v>390</v>
      </c>
      <c r="C26" s="383">
        <v>7</v>
      </c>
      <c r="D26" s="429" t="s">
        <v>394</v>
      </c>
      <c r="E26" s="429" t="s">
        <v>502</v>
      </c>
      <c r="F26" s="389" t="s">
        <v>56</v>
      </c>
      <c r="G26" s="389" t="s">
        <v>503</v>
      </c>
      <c r="H26" s="433">
        <v>5</v>
      </c>
      <c r="I26" s="396" t="s">
        <v>481</v>
      </c>
      <c r="J26" s="429" t="s">
        <v>482</v>
      </c>
      <c r="K26" s="429" t="s">
        <v>392</v>
      </c>
      <c r="L26" s="429" t="s">
        <v>393</v>
      </c>
      <c r="M26" s="429" t="s">
        <v>480</v>
      </c>
      <c r="N26" s="389"/>
      <c r="O26" s="429"/>
      <c r="P26" s="429"/>
      <c r="Q26" s="429"/>
      <c r="R26" s="429"/>
      <c r="S26" s="429"/>
      <c r="T26" s="370"/>
      <c r="U26" s="370"/>
      <c r="V26" s="429"/>
      <c r="W26" s="429"/>
      <c r="X26" s="429"/>
      <c r="Y26" s="429"/>
      <c r="Z26" s="429"/>
      <c r="AA26" s="370"/>
      <c r="AB26" s="370"/>
      <c r="AC26" s="371"/>
      <c r="AD26" s="399"/>
      <c r="AE26" s="399"/>
      <c r="AF26" s="370"/>
      <c r="AG26" s="371"/>
      <c r="AH26" s="370"/>
      <c r="AI26" s="370"/>
      <c r="AJ26" s="371"/>
      <c r="AK26" s="409"/>
      <c r="AL26" s="371"/>
      <c r="AM26" s="371"/>
      <c r="AN26" s="371"/>
      <c r="AO26" s="370"/>
      <c r="AP26" s="370"/>
      <c r="AQ26" s="398"/>
      <c r="AR26" s="373"/>
      <c r="AS26" s="373"/>
      <c r="AT26" s="371"/>
      <c r="AU26" s="371"/>
      <c r="AV26" s="370"/>
      <c r="AW26" s="370"/>
      <c r="AX26" s="371"/>
      <c r="AY26" s="371"/>
      <c r="AZ26" s="371"/>
      <c r="BA26" s="371"/>
      <c r="BB26" s="371"/>
      <c r="BC26" s="370"/>
      <c r="BD26" s="370"/>
      <c r="BE26" s="371"/>
      <c r="BF26" s="371"/>
      <c r="BG26" s="371"/>
      <c r="BH26" s="371"/>
      <c r="BI26" s="371"/>
    </row>
    <row r="27" spans="1:61" ht="170" x14ac:dyDescent="0.2">
      <c r="B27" s="429" t="s">
        <v>395</v>
      </c>
      <c r="C27" s="383">
        <v>8</v>
      </c>
      <c r="D27" s="429" t="s">
        <v>398</v>
      </c>
      <c r="E27" s="429" t="s">
        <v>505</v>
      </c>
      <c r="F27" s="389" t="s">
        <v>56</v>
      </c>
      <c r="G27" s="389" t="s">
        <v>503</v>
      </c>
      <c r="H27" s="433">
        <v>4</v>
      </c>
      <c r="I27" s="396" t="s">
        <v>481</v>
      </c>
      <c r="J27" s="429" t="s">
        <v>479</v>
      </c>
      <c r="K27" s="429" t="s">
        <v>397</v>
      </c>
      <c r="L27" s="429"/>
      <c r="M27" s="429" t="s">
        <v>480</v>
      </c>
      <c r="N27" s="389" t="s">
        <v>483</v>
      </c>
      <c r="O27" s="429"/>
      <c r="P27" s="429"/>
      <c r="Q27" s="429"/>
      <c r="R27" s="429"/>
      <c r="S27" s="429"/>
      <c r="T27" s="370"/>
      <c r="U27" s="370"/>
      <c r="V27" s="429"/>
      <c r="W27" s="429"/>
      <c r="X27" s="429"/>
      <c r="Y27" s="429"/>
      <c r="Z27" s="429"/>
      <c r="AA27" s="370"/>
      <c r="AB27" s="370"/>
      <c r="AC27" s="371"/>
      <c r="AD27" s="371"/>
      <c r="AE27" s="371"/>
      <c r="AF27" s="370"/>
      <c r="AG27" s="399"/>
      <c r="AH27" s="370"/>
      <c r="AI27" s="370"/>
      <c r="AJ27" s="371"/>
      <c r="AK27" s="409"/>
      <c r="AL27" s="371"/>
      <c r="AM27" s="371"/>
      <c r="AN27" s="371"/>
      <c r="AO27" s="370"/>
      <c r="AP27" s="370"/>
      <c r="AQ27" s="398"/>
      <c r="AR27" s="399"/>
      <c r="AS27" s="371"/>
      <c r="AT27" s="373"/>
      <c r="AU27" s="373"/>
      <c r="AV27" s="370"/>
      <c r="AW27" s="370"/>
      <c r="AX27" s="371"/>
      <c r="AZ27" s="398"/>
      <c r="BA27" s="371"/>
      <c r="BB27" s="371"/>
      <c r="BC27" s="370"/>
      <c r="BD27" s="370"/>
      <c r="BE27" s="371"/>
      <c r="BF27" s="371"/>
      <c r="BG27" s="371"/>
      <c r="BH27" s="371"/>
      <c r="BI27" s="371"/>
    </row>
    <row r="28" spans="1:61" ht="102" x14ac:dyDescent="0.2">
      <c r="B28" s="429" t="s">
        <v>399</v>
      </c>
      <c r="C28" s="383">
        <v>9</v>
      </c>
      <c r="D28" s="429" t="s">
        <v>402</v>
      </c>
      <c r="E28" s="429" t="s">
        <v>400</v>
      </c>
      <c r="F28" s="389" t="s">
        <v>348</v>
      </c>
      <c r="G28" s="389" t="s">
        <v>503</v>
      </c>
      <c r="H28" s="433">
        <v>1</v>
      </c>
      <c r="I28" s="433"/>
      <c r="J28" s="429" t="s">
        <v>482</v>
      </c>
      <c r="K28" s="429" t="s">
        <v>401</v>
      </c>
      <c r="L28" s="429"/>
      <c r="M28" s="429" t="s">
        <v>484</v>
      </c>
      <c r="N28" s="389"/>
      <c r="O28" s="429"/>
      <c r="P28" s="429"/>
      <c r="Q28" s="429"/>
      <c r="R28" s="429"/>
      <c r="S28" s="429"/>
      <c r="T28" s="370"/>
      <c r="U28" s="370"/>
      <c r="V28" s="429"/>
      <c r="W28" s="429"/>
      <c r="X28" s="429"/>
      <c r="Y28" s="429"/>
      <c r="Z28" s="429"/>
      <c r="AA28" s="370"/>
      <c r="AB28" s="370"/>
      <c r="AC28" s="371"/>
      <c r="AD28" s="371"/>
      <c r="AE28" s="371"/>
      <c r="AF28" s="370"/>
      <c r="AG28" s="371"/>
      <c r="AH28" s="370"/>
      <c r="AI28" s="370"/>
      <c r="AJ28" s="371"/>
      <c r="AK28" s="409"/>
      <c r="AL28" s="371"/>
      <c r="AM28" s="371"/>
      <c r="AN28" s="371"/>
      <c r="AO28" s="370"/>
      <c r="AP28" s="370"/>
      <c r="AQ28" s="398"/>
      <c r="AR28" s="398"/>
      <c r="AS28" s="400"/>
      <c r="AT28" s="371"/>
      <c r="AU28" s="371"/>
      <c r="AV28" s="370"/>
      <c r="AW28" s="370"/>
      <c r="AX28" s="373"/>
      <c r="AY28" s="371"/>
      <c r="AZ28" s="371"/>
      <c r="BA28" s="371"/>
      <c r="BB28" s="371"/>
      <c r="BC28" s="370"/>
      <c r="BD28" s="370"/>
      <c r="BE28" s="371"/>
      <c r="BF28" s="371"/>
      <c r="BG28" s="371"/>
      <c r="BH28" s="371"/>
      <c r="BI28" s="371"/>
    </row>
    <row r="29" spans="1:61" ht="85" x14ac:dyDescent="0.2">
      <c r="B29" s="429" t="s">
        <v>403</v>
      </c>
      <c r="C29" s="383">
        <v>10</v>
      </c>
      <c r="D29" s="429" t="s">
        <v>407</v>
      </c>
      <c r="E29" s="429" t="s">
        <v>502</v>
      </c>
      <c r="F29" s="389" t="s">
        <v>56</v>
      </c>
      <c r="G29" s="389" t="s">
        <v>503</v>
      </c>
      <c r="H29" s="433">
        <v>5</v>
      </c>
      <c r="I29" s="396" t="s">
        <v>481</v>
      </c>
      <c r="J29" s="429" t="s">
        <v>478</v>
      </c>
      <c r="K29" s="429" t="s">
        <v>405</v>
      </c>
      <c r="L29" s="429" t="s">
        <v>485</v>
      </c>
      <c r="M29" s="429" t="s">
        <v>480</v>
      </c>
      <c r="N29" s="389" t="s">
        <v>486</v>
      </c>
      <c r="O29" s="429"/>
      <c r="P29" s="429"/>
      <c r="Q29" s="429"/>
      <c r="R29" s="429"/>
      <c r="S29" s="429"/>
      <c r="T29" s="370"/>
      <c r="U29" s="370"/>
      <c r="V29" s="429"/>
      <c r="W29" s="429"/>
      <c r="X29" s="429"/>
      <c r="Y29" s="429"/>
      <c r="Z29" s="429"/>
      <c r="AA29" s="370"/>
      <c r="AB29" s="370"/>
      <c r="AC29" s="371"/>
      <c r="AD29" s="371"/>
      <c r="AE29" s="371"/>
      <c r="AF29" s="370"/>
      <c r="AG29" s="371"/>
      <c r="AH29" s="370"/>
      <c r="AI29" s="370"/>
      <c r="AJ29" s="371"/>
      <c r="AK29" s="371"/>
      <c r="AL29" s="399"/>
      <c r="AM29" s="399"/>
      <c r="AN29" s="371"/>
      <c r="AO29" s="370"/>
      <c r="AP29" s="370"/>
      <c r="AQ29" s="398"/>
      <c r="AR29" s="398"/>
      <c r="AS29" s="400"/>
      <c r="AT29" s="400"/>
      <c r="AU29" s="398"/>
      <c r="AV29" s="370"/>
      <c r="AW29" s="370"/>
      <c r="AX29" s="371"/>
      <c r="AY29" s="373"/>
      <c r="AZ29" s="373"/>
      <c r="BA29" s="371"/>
      <c r="BB29" s="371"/>
      <c r="BC29" s="370"/>
      <c r="BD29" s="370"/>
      <c r="BE29" s="371"/>
      <c r="BF29" s="371"/>
      <c r="BG29" s="371"/>
      <c r="BH29" s="371"/>
      <c r="BI29" s="371"/>
    </row>
    <row r="30" spans="1:61" ht="204" x14ac:dyDescent="0.2">
      <c r="B30" s="429" t="s">
        <v>409</v>
      </c>
      <c r="C30" s="383">
        <v>11</v>
      </c>
      <c r="D30" s="429" t="s">
        <v>412</v>
      </c>
      <c r="E30" s="429" t="s">
        <v>506</v>
      </c>
      <c r="F30" s="389" t="s">
        <v>56</v>
      </c>
      <c r="G30" s="389" t="s">
        <v>503</v>
      </c>
      <c r="H30" s="433">
        <v>1</v>
      </c>
      <c r="I30" s="433"/>
      <c r="J30" s="429" t="s">
        <v>487</v>
      </c>
      <c r="K30" s="429" t="s">
        <v>410</v>
      </c>
      <c r="L30" s="429" t="s">
        <v>488</v>
      </c>
      <c r="M30" s="429" t="s">
        <v>480</v>
      </c>
      <c r="N30" s="389"/>
      <c r="O30" s="429"/>
      <c r="P30" s="429"/>
      <c r="Q30" s="429"/>
      <c r="R30" s="429"/>
      <c r="S30" s="429"/>
      <c r="T30" s="370"/>
      <c r="U30" s="370"/>
      <c r="V30" s="429"/>
      <c r="W30" s="429"/>
      <c r="X30" s="429"/>
      <c r="Y30" s="429"/>
      <c r="Z30" s="429"/>
      <c r="AA30" s="370"/>
      <c r="AB30" s="370"/>
      <c r="AC30" s="371"/>
      <c r="AD30" s="371"/>
      <c r="AE30" s="371"/>
      <c r="AF30" s="370"/>
      <c r="AG30" s="371"/>
      <c r="AH30" s="370"/>
      <c r="AI30" s="370"/>
      <c r="AJ30" s="371"/>
      <c r="AK30" s="371"/>
      <c r="AL30" s="371"/>
      <c r="AM30" s="371"/>
      <c r="AN30" s="399"/>
      <c r="AO30" s="370"/>
      <c r="AP30" s="370"/>
      <c r="AQ30" s="398"/>
      <c r="AR30" s="398"/>
      <c r="AS30" s="400"/>
      <c r="AT30" s="400"/>
      <c r="AU30" s="398"/>
      <c r="AV30" s="370"/>
      <c r="AW30" s="370"/>
      <c r="AX30" s="398"/>
      <c r="AY30" s="398"/>
      <c r="AZ30" s="371"/>
      <c r="BA30" s="373"/>
      <c r="BB30" s="399"/>
      <c r="BC30" s="370"/>
      <c r="BD30" s="370"/>
      <c r="BE30" s="371"/>
      <c r="BF30" s="371"/>
      <c r="BG30" s="371"/>
      <c r="BH30" s="371"/>
      <c r="BI30" s="371"/>
    </row>
    <row r="31" spans="1:61" ht="68" x14ac:dyDescent="0.2">
      <c r="B31" s="429" t="s">
        <v>413</v>
      </c>
      <c r="C31" s="383">
        <v>12</v>
      </c>
      <c r="D31" s="429" t="s">
        <v>415</v>
      </c>
      <c r="E31" s="429" t="s">
        <v>400</v>
      </c>
      <c r="F31" s="389" t="s">
        <v>348</v>
      </c>
      <c r="G31" s="389" t="s">
        <v>503</v>
      </c>
      <c r="H31" s="433">
        <v>1</v>
      </c>
      <c r="I31" s="433"/>
      <c r="J31" s="429" t="s">
        <v>478</v>
      </c>
      <c r="K31" s="429" t="s">
        <v>414</v>
      </c>
      <c r="L31" s="429"/>
      <c r="M31" s="429" t="s">
        <v>480</v>
      </c>
      <c r="N31" s="389" t="s">
        <v>486</v>
      </c>
      <c r="O31" s="429"/>
      <c r="P31" s="429"/>
      <c r="Q31" s="429"/>
      <c r="R31" s="429"/>
      <c r="S31" s="429"/>
      <c r="T31" s="370"/>
      <c r="U31" s="370"/>
      <c r="V31" s="429"/>
      <c r="W31" s="429"/>
      <c r="X31" s="429"/>
      <c r="Y31" s="429"/>
      <c r="Z31" s="429"/>
      <c r="AA31" s="370"/>
      <c r="AB31" s="370"/>
      <c r="AC31" s="371"/>
      <c r="AD31" s="371"/>
      <c r="AE31" s="371"/>
      <c r="AF31" s="370"/>
      <c r="AG31" s="371"/>
      <c r="AH31" s="370"/>
      <c r="AI31" s="370"/>
      <c r="AJ31" s="371"/>
      <c r="AK31" s="371"/>
      <c r="AL31" s="371"/>
      <c r="AM31" s="371"/>
      <c r="AN31" s="371"/>
      <c r="AO31" s="370"/>
      <c r="AP31" s="370"/>
      <c r="AQ31" s="398"/>
      <c r="AR31" s="398"/>
      <c r="AS31" s="400"/>
      <c r="AT31" s="400"/>
      <c r="AU31" s="398"/>
      <c r="AV31" s="370"/>
      <c r="AW31" s="370"/>
      <c r="AX31" s="371"/>
      <c r="AY31" s="371"/>
      <c r="AZ31" s="371"/>
      <c r="BA31" s="399"/>
      <c r="BB31" s="373"/>
      <c r="BC31" s="370"/>
      <c r="BD31" s="370"/>
      <c r="BE31" s="371"/>
      <c r="BF31" s="371"/>
      <c r="BG31" s="371"/>
      <c r="BH31" s="371"/>
      <c r="BI31" s="371"/>
    </row>
    <row r="32" spans="1:61" ht="102" x14ac:dyDescent="0.2">
      <c r="B32" s="429" t="s">
        <v>416</v>
      </c>
      <c r="C32" s="383">
        <v>13</v>
      </c>
      <c r="D32" s="429" t="s">
        <v>419</v>
      </c>
      <c r="E32" s="429" t="s">
        <v>400</v>
      </c>
      <c r="F32" s="389" t="s">
        <v>348</v>
      </c>
      <c r="G32" s="389" t="s">
        <v>503</v>
      </c>
      <c r="H32" s="433">
        <v>1</v>
      </c>
      <c r="I32" s="433"/>
      <c r="J32" s="429" t="s">
        <v>489</v>
      </c>
      <c r="K32" s="429" t="s">
        <v>417</v>
      </c>
      <c r="L32" s="429" t="s">
        <v>490</v>
      </c>
      <c r="M32" s="429" t="s">
        <v>480</v>
      </c>
      <c r="N32" s="389" t="s">
        <v>491</v>
      </c>
      <c r="O32" s="429"/>
      <c r="P32" s="429"/>
      <c r="Q32" s="429"/>
      <c r="R32" s="429"/>
      <c r="S32" s="429"/>
      <c r="T32" s="370"/>
      <c r="U32" s="370"/>
      <c r="V32" s="429"/>
      <c r="W32" s="429"/>
      <c r="X32" s="429"/>
      <c r="Y32" s="429"/>
      <c r="Z32" s="429"/>
      <c r="AA32" s="370"/>
      <c r="AB32" s="370"/>
      <c r="AC32" s="371"/>
      <c r="AD32" s="371"/>
      <c r="AE32" s="371"/>
      <c r="AF32" s="370"/>
      <c r="AG32" s="371"/>
      <c r="AH32" s="370"/>
      <c r="AI32" s="370"/>
      <c r="AJ32" s="371"/>
      <c r="AK32" s="371"/>
      <c r="AL32" s="371"/>
      <c r="AM32" s="371"/>
      <c r="AN32" s="371"/>
      <c r="AO32" s="370"/>
      <c r="AP32" s="370"/>
      <c r="AQ32" s="398"/>
      <c r="AR32" s="398"/>
      <c r="AS32" s="400"/>
      <c r="AT32" s="400"/>
      <c r="AU32" s="398"/>
      <c r="AV32" s="370"/>
      <c r="AW32" s="370"/>
      <c r="AX32" s="371"/>
      <c r="AY32" s="371"/>
      <c r="AZ32" s="371"/>
      <c r="BA32" s="399"/>
      <c r="BB32" s="373"/>
      <c r="BC32" s="370"/>
      <c r="BD32" s="370"/>
      <c r="BE32" s="371"/>
      <c r="BF32" s="371"/>
      <c r="BG32" s="371"/>
      <c r="BH32" s="371"/>
      <c r="BI32" s="371"/>
    </row>
    <row r="33" spans="2:61" ht="68" x14ac:dyDescent="0.2">
      <c r="B33" s="429" t="s">
        <v>420</v>
      </c>
      <c r="C33" s="383">
        <v>14</v>
      </c>
      <c r="D33" s="429" t="s">
        <v>423</v>
      </c>
      <c r="E33" s="429" t="s">
        <v>400</v>
      </c>
      <c r="F33" s="389" t="s">
        <v>348</v>
      </c>
      <c r="G33" s="389" t="s">
        <v>503</v>
      </c>
      <c r="H33" s="433">
        <v>1</v>
      </c>
      <c r="I33" s="433"/>
      <c r="J33" s="429" t="s">
        <v>487</v>
      </c>
      <c r="K33" s="429" t="s">
        <v>421</v>
      </c>
      <c r="L33" s="429" t="s">
        <v>422</v>
      </c>
      <c r="M33" s="429" t="s">
        <v>480</v>
      </c>
      <c r="N33" s="389"/>
      <c r="O33" s="429"/>
      <c r="P33" s="429"/>
      <c r="Q33" s="429"/>
      <c r="R33" s="429"/>
      <c r="S33" s="429"/>
      <c r="T33" s="370"/>
      <c r="U33" s="370"/>
      <c r="V33" s="429"/>
      <c r="W33" s="429"/>
      <c r="X33" s="429"/>
      <c r="Y33" s="429"/>
      <c r="Z33" s="429"/>
      <c r="AA33" s="370"/>
      <c r="AB33" s="370"/>
      <c r="AC33" s="371"/>
      <c r="AD33" s="371"/>
      <c r="AE33" s="371"/>
      <c r="AF33" s="370"/>
      <c r="AG33" s="371"/>
      <c r="AH33" s="370"/>
      <c r="AI33" s="370"/>
      <c r="AJ33" s="371"/>
      <c r="AK33" s="371"/>
      <c r="AL33" s="371"/>
      <c r="AM33" s="371"/>
      <c r="AN33" s="371"/>
      <c r="AO33" s="370"/>
      <c r="AP33" s="370"/>
      <c r="AQ33" s="371"/>
      <c r="AR33" s="371"/>
      <c r="AS33" s="371"/>
      <c r="AT33" s="371"/>
      <c r="AU33" s="371"/>
      <c r="AV33" s="370"/>
      <c r="AW33" s="370"/>
      <c r="AX33" s="371"/>
      <c r="AY33" s="371"/>
      <c r="AZ33" s="371"/>
      <c r="BA33" s="371"/>
      <c r="BB33" s="371"/>
      <c r="BC33" s="370"/>
      <c r="BD33" s="370"/>
      <c r="BE33" s="373"/>
      <c r="BF33" s="371"/>
      <c r="BG33" s="371"/>
      <c r="BH33" s="371"/>
      <c r="BI33" s="371"/>
    </row>
    <row r="34" spans="2:61" ht="119" x14ac:dyDescent="0.2">
      <c r="B34" s="429" t="s">
        <v>424</v>
      </c>
      <c r="C34" s="383">
        <v>15</v>
      </c>
      <c r="D34" s="429" t="s">
        <v>427</v>
      </c>
      <c r="E34" s="429" t="s">
        <v>506</v>
      </c>
      <c r="F34" s="389" t="s">
        <v>56</v>
      </c>
      <c r="G34" s="389" t="s">
        <v>503</v>
      </c>
      <c r="H34" s="433">
        <v>1</v>
      </c>
      <c r="I34" s="433"/>
      <c r="J34" s="374" t="s">
        <v>492</v>
      </c>
      <c r="K34" s="429" t="s">
        <v>425</v>
      </c>
      <c r="L34" s="429" t="s">
        <v>426</v>
      </c>
      <c r="M34" s="429" t="s">
        <v>480</v>
      </c>
      <c r="N34" s="389"/>
      <c r="O34" s="429"/>
      <c r="P34" s="429"/>
      <c r="Q34" s="429"/>
      <c r="R34" s="429"/>
      <c r="S34" s="429"/>
      <c r="T34" s="370"/>
      <c r="U34" s="370"/>
      <c r="V34" s="429"/>
      <c r="W34" s="429"/>
      <c r="X34" s="429"/>
      <c r="Y34" s="429"/>
      <c r="Z34" s="429"/>
      <c r="AA34" s="370"/>
      <c r="AB34" s="370"/>
      <c r="AC34" s="371"/>
      <c r="AD34" s="371"/>
      <c r="AE34" s="371"/>
      <c r="AF34" s="370"/>
      <c r="AG34" s="371"/>
      <c r="AH34" s="370"/>
      <c r="AI34" s="370"/>
      <c r="AJ34" s="371"/>
      <c r="AK34" s="371"/>
      <c r="AL34" s="371"/>
      <c r="AM34" s="371"/>
      <c r="AN34" s="371"/>
      <c r="AO34" s="370"/>
      <c r="AP34" s="370"/>
      <c r="AQ34" s="375"/>
      <c r="AR34" s="371"/>
      <c r="AS34" s="371"/>
      <c r="AT34" s="371"/>
      <c r="AU34" s="371"/>
      <c r="AV34" s="370"/>
      <c r="AW34" s="370"/>
      <c r="AX34" s="371"/>
      <c r="AY34" s="371"/>
      <c r="AZ34" s="371"/>
      <c r="BA34" s="371"/>
      <c r="BB34" s="371"/>
      <c r="BC34" s="370"/>
      <c r="BD34" s="370"/>
      <c r="BE34" s="371"/>
      <c r="BF34" s="373"/>
      <c r="BG34" s="371"/>
      <c r="BH34" s="371"/>
      <c r="BI34" s="371"/>
    </row>
    <row r="35" spans="2:61" ht="102" x14ac:dyDescent="0.2">
      <c r="B35" s="429" t="s">
        <v>428</v>
      </c>
      <c r="C35" s="383">
        <v>16</v>
      </c>
      <c r="D35" s="429" t="s">
        <v>430</v>
      </c>
      <c r="E35" s="429" t="s">
        <v>506</v>
      </c>
      <c r="F35" s="389" t="s">
        <v>56</v>
      </c>
      <c r="G35" s="389" t="s">
        <v>503</v>
      </c>
      <c r="H35" s="433">
        <v>1</v>
      </c>
      <c r="I35" s="433"/>
      <c r="J35" s="374" t="s">
        <v>492</v>
      </c>
      <c r="K35" s="374" t="s">
        <v>429</v>
      </c>
      <c r="L35" s="374"/>
      <c r="M35" s="429" t="s">
        <v>480</v>
      </c>
      <c r="N35" s="389" t="s">
        <v>493</v>
      </c>
      <c r="O35" s="429"/>
      <c r="P35" s="429"/>
      <c r="Q35" s="429"/>
      <c r="R35" s="429"/>
      <c r="S35" s="429"/>
      <c r="T35" s="370"/>
      <c r="U35" s="370"/>
      <c r="V35" s="429"/>
      <c r="W35" s="429"/>
      <c r="X35" s="429"/>
      <c r="Y35" s="429"/>
      <c r="Z35" s="429"/>
      <c r="AA35" s="370"/>
      <c r="AB35" s="370"/>
      <c r="AC35" s="371"/>
      <c r="AD35" s="371"/>
      <c r="AE35" s="371"/>
      <c r="AF35" s="370"/>
      <c r="AG35" s="371"/>
      <c r="AH35" s="370"/>
      <c r="AI35" s="370"/>
      <c r="AJ35" s="371"/>
      <c r="AK35" s="371"/>
      <c r="AL35" s="371"/>
      <c r="AM35" s="371"/>
      <c r="AN35" s="371"/>
      <c r="AO35" s="370"/>
      <c r="AP35" s="370"/>
      <c r="AQ35" s="371"/>
      <c r="AR35" s="371"/>
      <c r="AS35" s="371"/>
      <c r="AT35" s="371"/>
      <c r="AU35" s="371"/>
      <c r="AV35" s="370"/>
      <c r="AW35" s="370"/>
      <c r="AX35" s="371"/>
      <c r="AY35" s="371"/>
      <c r="AZ35" s="371"/>
      <c r="BA35" s="371"/>
      <c r="BB35" s="371"/>
      <c r="BC35" s="370"/>
      <c r="BD35" s="370"/>
      <c r="BE35" s="375"/>
      <c r="BF35" s="373"/>
      <c r="BG35" s="371"/>
      <c r="BH35" s="371"/>
      <c r="BI35" s="371"/>
    </row>
    <row r="36" spans="2:61" ht="238" x14ac:dyDescent="0.2">
      <c r="B36" s="429" t="s">
        <v>431</v>
      </c>
      <c r="C36" s="383">
        <v>17</v>
      </c>
      <c r="D36" s="429" t="s">
        <v>434</v>
      </c>
      <c r="E36" s="429" t="s">
        <v>450</v>
      </c>
      <c r="F36" s="389" t="s">
        <v>56</v>
      </c>
      <c r="G36" s="389" t="s">
        <v>503</v>
      </c>
      <c r="H36" s="433">
        <v>1</v>
      </c>
      <c r="I36" s="433"/>
      <c r="J36" s="374" t="s">
        <v>494</v>
      </c>
      <c r="K36" s="429" t="s">
        <v>432</v>
      </c>
      <c r="L36" s="429" t="s">
        <v>495</v>
      </c>
      <c r="M36" s="429" t="s">
        <v>496</v>
      </c>
      <c r="N36" s="389"/>
      <c r="O36" s="429"/>
      <c r="P36" s="429"/>
      <c r="Q36" s="429"/>
      <c r="R36" s="429"/>
      <c r="S36" s="429"/>
      <c r="T36" s="370"/>
      <c r="U36" s="370"/>
      <c r="V36" s="429"/>
      <c r="W36" s="429"/>
      <c r="X36" s="429"/>
      <c r="Y36" s="429"/>
      <c r="Z36" s="429"/>
      <c r="AA36" s="370"/>
      <c r="AB36" s="370"/>
      <c r="AC36" s="371"/>
      <c r="AD36" s="371"/>
      <c r="AE36" s="371"/>
      <c r="AF36" s="370"/>
      <c r="AG36" s="371"/>
      <c r="AH36" s="370"/>
      <c r="AI36" s="370"/>
      <c r="AJ36" s="371"/>
      <c r="AK36" s="371"/>
      <c r="AL36" s="371"/>
      <c r="AM36" s="371"/>
      <c r="AN36" s="371"/>
      <c r="AO36" s="370"/>
      <c r="AP36" s="370"/>
      <c r="AQ36" s="371"/>
      <c r="AR36" s="371"/>
      <c r="AS36" s="371"/>
      <c r="AT36" s="371"/>
      <c r="AU36" s="371"/>
      <c r="AV36" s="370"/>
      <c r="AW36" s="370"/>
      <c r="AX36" s="371"/>
      <c r="AY36" s="371"/>
      <c r="AZ36" s="371"/>
      <c r="BA36" s="371"/>
      <c r="BB36" s="371"/>
      <c r="BC36" s="370"/>
      <c r="BD36" s="370"/>
      <c r="BE36" s="371"/>
      <c r="BF36" s="373"/>
      <c r="BG36" s="371"/>
      <c r="BH36" s="371"/>
      <c r="BI36" s="371"/>
    </row>
    <row r="37" spans="2:61" ht="103" thickBot="1" x14ac:dyDescent="0.25">
      <c r="B37" s="429" t="s">
        <v>435</v>
      </c>
      <c r="C37" s="383">
        <v>18</v>
      </c>
      <c r="D37" s="376" t="s">
        <v>436</v>
      </c>
      <c r="E37" s="376" t="s">
        <v>400</v>
      </c>
      <c r="F37" s="389" t="s">
        <v>56</v>
      </c>
      <c r="G37" s="389" t="s">
        <v>503</v>
      </c>
      <c r="H37" s="377">
        <v>1</v>
      </c>
      <c r="I37" s="377"/>
      <c r="J37" s="378" t="s">
        <v>497</v>
      </c>
      <c r="K37" s="376"/>
      <c r="L37" s="376"/>
      <c r="M37" s="376" t="s">
        <v>484</v>
      </c>
      <c r="N37" s="392"/>
      <c r="O37" s="376"/>
      <c r="P37" s="376"/>
      <c r="Q37" s="376"/>
      <c r="R37" s="376"/>
      <c r="S37" s="376"/>
      <c r="T37" s="379"/>
      <c r="U37" s="379"/>
      <c r="V37" s="376"/>
      <c r="W37" s="376"/>
      <c r="X37" s="376"/>
      <c r="Y37" s="376"/>
      <c r="Z37" s="376"/>
      <c r="AA37" s="379"/>
      <c r="AB37" s="379"/>
      <c r="AC37" s="371"/>
      <c r="AD37" s="371"/>
      <c r="AE37" s="371"/>
      <c r="AF37" s="370"/>
      <c r="AG37" s="371"/>
      <c r="AH37" s="370"/>
      <c r="AI37" s="370"/>
      <c r="AJ37" s="371"/>
      <c r="AK37" s="371"/>
      <c r="AL37" s="371"/>
      <c r="AM37" s="371"/>
      <c r="AN37" s="371"/>
      <c r="AO37" s="370"/>
      <c r="AP37" s="370"/>
      <c r="AQ37" s="371"/>
      <c r="AR37" s="371"/>
      <c r="AS37" s="371"/>
      <c r="AT37" s="371"/>
      <c r="AU37" s="371"/>
      <c r="AV37" s="370"/>
      <c r="AW37" s="370"/>
      <c r="AX37" s="371"/>
      <c r="AY37" s="371"/>
      <c r="AZ37" s="371"/>
      <c r="BA37" s="371"/>
      <c r="BB37" s="371"/>
      <c r="BC37" s="370"/>
      <c r="BD37" s="370"/>
      <c r="BE37" s="371"/>
      <c r="BF37" s="371"/>
      <c r="BG37" s="373"/>
      <c r="BH37" s="371"/>
      <c r="BI37" s="371"/>
    </row>
  </sheetData>
  <autoFilter ref="B2:BB37" xr:uid="{46212D00-B36D-4E4B-967D-62CE865FC7E8}">
    <filterColumn colId="4">
      <filters blank="1">
        <filter val="In-Progress"/>
        <filter val="Not Started"/>
      </filters>
    </filterColumn>
  </autoFilter>
  <mergeCells count="49">
    <mergeCell ref="BI13:BI19"/>
    <mergeCell ref="H13:H19"/>
    <mergeCell ref="BA13:BA19"/>
    <mergeCell ref="BB13:BB19"/>
    <mergeCell ref="BE13:BE19"/>
    <mergeCell ref="BF13:BF19"/>
    <mergeCell ref="BG13:BG19"/>
    <mergeCell ref="BH13:BH19"/>
    <mergeCell ref="AS13:AS19"/>
    <mergeCell ref="AT13:AT19"/>
    <mergeCell ref="AU13:AU19"/>
    <mergeCell ref="AX13:AX19"/>
    <mergeCell ref="AY13:AY19"/>
    <mergeCell ref="AZ13:AZ19"/>
    <mergeCell ref="AK13:AK19"/>
    <mergeCell ref="AL13:AL19"/>
    <mergeCell ref="AM13:AM19"/>
    <mergeCell ref="AN13:AN19"/>
    <mergeCell ref="AQ13:AQ19"/>
    <mergeCell ref="AR13:AR19"/>
    <mergeCell ref="Z13:Z19"/>
    <mergeCell ref="AC13:AC19"/>
    <mergeCell ref="AD13:AD19"/>
    <mergeCell ref="AE13:AE19"/>
    <mergeCell ref="AG13:AG19"/>
    <mergeCell ref="AJ13:AJ19"/>
    <mergeCell ref="Y13:Y19"/>
    <mergeCell ref="L13:L19"/>
    <mergeCell ref="M13:M19"/>
    <mergeCell ref="N13:N19"/>
    <mergeCell ref="O13:O19"/>
    <mergeCell ref="P13:P19"/>
    <mergeCell ref="Q13:Q19"/>
    <mergeCell ref="R13:R19"/>
    <mergeCell ref="S13:S19"/>
    <mergeCell ref="V13:V19"/>
    <mergeCell ref="W13:W19"/>
    <mergeCell ref="X13:X19"/>
    <mergeCell ref="F13:F19"/>
    <mergeCell ref="G13:G19"/>
    <mergeCell ref="J13:J19"/>
    <mergeCell ref="I13:I19"/>
    <mergeCell ref="K13:K19"/>
    <mergeCell ref="E13:E19"/>
    <mergeCell ref="B3:B12"/>
    <mergeCell ref="A13:A19"/>
    <mergeCell ref="B13:B19"/>
    <mergeCell ref="C13:C19"/>
    <mergeCell ref="D13:D19"/>
  </mergeCells>
  <conditionalFormatting sqref="F3:F13 F20:F37">
    <cfRule type="containsText" dxfId="55" priority="1" operator="containsText" text="In-Progress">
      <formula>NOT(ISERROR(SEARCH("In-Progress",F3)))</formula>
    </cfRule>
    <cfRule type="containsText" dxfId="54" priority="2" operator="containsText" text="Not Started">
      <formula>NOT(ISERROR(SEARCH("Not Started",F3)))</formula>
    </cfRule>
    <cfRule type="containsText" dxfId="53" priority="3" operator="containsText" text="Pending">
      <formula>NOT(ISERROR(SEARCH("Pending",F3)))</formula>
    </cfRule>
    <cfRule type="containsText" dxfId="52" priority="4" operator="containsText" text="At-Risk">
      <formula>NOT(ISERROR(SEARCH("At-Risk",F3)))</formula>
    </cfRule>
    <cfRule type="containsText" dxfId="51" priority="5" operator="containsText" text="Completed">
      <formula>NOT(ISERROR(SEARCH("Completed",F3)))</formula>
    </cfRule>
  </conditionalFormatting>
  <pageMargins left="0.7" right="0.7" top="0.75" bottom="0.75" header="0.3" footer="0.3"/>
  <pageSetup paperSize="9" orientation="portrait" horizontalDpi="0" verticalDpi="0"/>
  <extLst>
    <ext xmlns:x14="http://schemas.microsoft.com/office/spreadsheetml/2009/9/main" uri="{CCE6A557-97BC-4b89-ADB6-D9C93CAAB3DF}">
      <x14:dataValidations xmlns:xm="http://schemas.microsoft.com/office/excel/2006/main" count="1">
        <x14:dataValidation type="list" allowBlank="1" showInputMessage="1" showErrorMessage="1" xr:uid="{1B511875-959B-7C4D-9566-A6792671F7AB}">
          <x14:formula1>
            <xm:f>Sheet2!$B$4:$B$10</xm:f>
          </x14:formula1>
          <xm:sqref>F20:F37 F3:F13</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25E76E-9923-2641-9F0F-896A6EB9E5D5}">
  <dimension ref="B1:J83"/>
  <sheetViews>
    <sheetView workbookViewId="0">
      <selection activeCell="C204" sqref="C204"/>
    </sheetView>
  </sheetViews>
  <sheetFormatPr baseColWidth="10" defaultColWidth="11.5" defaultRowHeight="15" x14ac:dyDescent="0.2"/>
  <cols>
    <col min="2" max="2" width="17" customWidth="1"/>
    <col min="4" max="4" width="40.6640625" customWidth="1"/>
    <col min="5" max="5" width="40.33203125" customWidth="1"/>
    <col min="6" max="6" width="37.1640625" customWidth="1"/>
    <col min="7" max="7" width="26.6640625" customWidth="1"/>
    <col min="8" max="8" width="25.5" customWidth="1"/>
    <col min="10" max="10" width="17.33203125" customWidth="1"/>
  </cols>
  <sheetData>
    <row r="1" spans="2:10" ht="16" x14ac:dyDescent="0.2">
      <c r="B1" s="281" t="s">
        <v>656</v>
      </c>
      <c r="C1" s="281" t="s">
        <v>9</v>
      </c>
      <c r="D1" s="282" t="s">
        <v>507</v>
      </c>
      <c r="E1" s="282" t="s">
        <v>657</v>
      </c>
      <c r="F1" s="282" t="s">
        <v>658</v>
      </c>
      <c r="G1" s="282" t="s">
        <v>659</v>
      </c>
      <c r="H1" s="282" t="s">
        <v>660</v>
      </c>
      <c r="I1" s="283"/>
      <c r="J1" s="284"/>
    </row>
    <row r="2" spans="2:10" ht="16" x14ac:dyDescent="0.2">
      <c r="C2" s="295" t="s">
        <v>508</v>
      </c>
      <c r="D2" s="296" t="s">
        <v>509</v>
      </c>
      <c r="E2" s="285"/>
      <c r="F2" s="286"/>
      <c r="G2" s="285"/>
      <c r="H2" s="286"/>
      <c r="I2" s="283"/>
      <c r="J2" s="287"/>
    </row>
    <row r="3" spans="2:10" ht="96" x14ac:dyDescent="0.2">
      <c r="B3" s="50" t="s">
        <v>431</v>
      </c>
      <c r="C3" s="288" t="s">
        <v>510</v>
      </c>
      <c r="D3" s="289" t="s">
        <v>511</v>
      </c>
      <c r="E3" s="290" t="s">
        <v>661</v>
      </c>
      <c r="F3" s="290"/>
      <c r="G3" s="290" t="s">
        <v>662</v>
      </c>
      <c r="H3" s="290" t="s">
        <v>663</v>
      </c>
      <c r="I3" s="283"/>
      <c r="J3" s="291"/>
    </row>
    <row r="4" spans="2:10" ht="128" x14ac:dyDescent="0.2">
      <c r="C4" s="292" t="s">
        <v>512</v>
      </c>
      <c r="D4" s="293" t="s">
        <v>513</v>
      </c>
      <c r="E4" s="294" t="s">
        <v>664</v>
      </c>
      <c r="F4" s="294" t="s">
        <v>665</v>
      </c>
      <c r="G4" s="294" t="s">
        <v>666</v>
      </c>
      <c r="H4" s="294"/>
      <c r="I4" s="283"/>
      <c r="J4" s="288" t="s">
        <v>667</v>
      </c>
    </row>
    <row r="5" spans="2:10" ht="32" x14ac:dyDescent="0.2">
      <c r="C5" s="295" t="s">
        <v>514</v>
      </c>
      <c r="D5" s="296" t="s">
        <v>515</v>
      </c>
      <c r="E5" s="285"/>
      <c r="F5" s="286"/>
      <c r="G5" s="285"/>
      <c r="H5" s="286"/>
      <c r="I5" s="283"/>
      <c r="J5" s="292" t="s">
        <v>668</v>
      </c>
    </row>
    <row r="6" spans="2:10" ht="64" x14ac:dyDescent="0.2">
      <c r="C6" s="297" t="s">
        <v>516</v>
      </c>
      <c r="D6" s="298" t="s">
        <v>517</v>
      </c>
      <c r="E6" s="299" t="s">
        <v>669</v>
      </c>
      <c r="F6" s="299" t="s">
        <v>670</v>
      </c>
      <c r="G6" s="299" t="s">
        <v>671</v>
      </c>
      <c r="H6" s="299" t="s">
        <v>672</v>
      </c>
      <c r="I6" s="283"/>
      <c r="J6" s="300" t="s">
        <v>673</v>
      </c>
    </row>
    <row r="7" spans="2:10" ht="80" x14ac:dyDescent="0.2">
      <c r="C7" s="301" t="s">
        <v>518</v>
      </c>
      <c r="D7" s="293" t="s">
        <v>519</v>
      </c>
      <c r="E7" s="302" t="s">
        <v>674</v>
      </c>
      <c r="F7" s="294" t="s">
        <v>675</v>
      </c>
      <c r="G7" s="303" t="s">
        <v>676</v>
      </c>
      <c r="H7" s="304" t="s">
        <v>677</v>
      </c>
      <c r="I7" s="283"/>
      <c r="J7" s="305" t="s">
        <v>678</v>
      </c>
    </row>
    <row r="8" spans="2:10" ht="48" x14ac:dyDescent="0.2">
      <c r="C8" s="306" t="s">
        <v>520</v>
      </c>
      <c r="D8" s="293" t="s">
        <v>521</v>
      </c>
      <c r="E8" s="307" t="s">
        <v>679</v>
      </c>
      <c r="F8" s="308" t="s">
        <v>680</v>
      </c>
      <c r="G8" s="309" t="s">
        <v>681</v>
      </c>
      <c r="H8" s="304" t="s">
        <v>682</v>
      </c>
      <c r="I8" s="283"/>
      <c r="J8" s="310" t="s">
        <v>683</v>
      </c>
    </row>
    <row r="9" spans="2:10" ht="48" x14ac:dyDescent="0.2">
      <c r="C9" s="306" t="s">
        <v>522</v>
      </c>
      <c r="D9" s="311" t="s">
        <v>523</v>
      </c>
      <c r="E9" s="312" t="s">
        <v>684</v>
      </c>
      <c r="F9" s="312" t="s">
        <v>680</v>
      </c>
      <c r="G9" s="309" t="s">
        <v>681</v>
      </c>
      <c r="H9" s="304" t="s">
        <v>682</v>
      </c>
      <c r="I9" s="283"/>
      <c r="J9" s="313"/>
    </row>
    <row r="10" spans="2:10" ht="208" x14ac:dyDescent="0.2">
      <c r="C10" s="292" t="s">
        <v>524</v>
      </c>
      <c r="D10" s="293" t="s">
        <v>525</v>
      </c>
      <c r="E10" s="294" t="s">
        <v>685</v>
      </c>
      <c r="F10" s="294" t="s">
        <v>686</v>
      </c>
      <c r="G10" s="294" t="s">
        <v>687</v>
      </c>
      <c r="H10" s="294"/>
      <c r="I10" s="283"/>
      <c r="J10" s="291"/>
    </row>
    <row r="11" spans="2:10" ht="208" x14ac:dyDescent="0.2">
      <c r="C11" s="292" t="s">
        <v>526</v>
      </c>
      <c r="D11" s="293" t="s">
        <v>527</v>
      </c>
      <c r="E11" s="294" t="s">
        <v>688</v>
      </c>
      <c r="F11" s="294" t="s">
        <v>686</v>
      </c>
      <c r="G11" s="294" t="s">
        <v>687</v>
      </c>
      <c r="H11" s="294" t="s">
        <v>689</v>
      </c>
      <c r="I11" s="283"/>
      <c r="J11" s="291"/>
    </row>
    <row r="12" spans="2:10" ht="144" x14ac:dyDescent="0.2">
      <c r="C12" s="292" t="s">
        <v>528</v>
      </c>
      <c r="D12" s="293" t="s">
        <v>529</v>
      </c>
      <c r="E12" s="294" t="s">
        <v>690</v>
      </c>
      <c r="F12" s="294" t="s">
        <v>691</v>
      </c>
      <c r="G12" s="294" t="s">
        <v>687</v>
      </c>
      <c r="H12" s="294"/>
      <c r="I12" s="283"/>
      <c r="J12" s="291"/>
    </row>
    <row r="13" spans="2:10" ht="128" x14ac:dyDescent="0.2">
      <c r="C13" s="292" t="s">
        <v>530</v>
      </c>
      <c r="D13" s="293" t="s">
        <v>531</v>
      </c>
      <c r="E13" s="294" t="s">
        <v>692</v>
      </c>
      <c r="F13" s="294" t="s">
        <v>693</v>
      </c>
      <c r="G13" s="294" t="s">
        <v>687</v>
      </c>
      <c r="H13" s="294" t="s">
        <v>694</v>
      </c>
      <c r="I13" s="283"/>
      <c r="J13" s="291"/>
    </row>
    <row r="14" spans="2:10" ht="48" x14ac:dyDescent="0.2">
      <c r="C14" s="292" t="s">
        <v>532</v>
      </c>
      <c r="D14" s="293" t="s">
        <v>533</v>
      </c>
      <c r="E14" s="294" t="s">
        <v>695</v>
      </c>
      <c r="F14" s="294"/>
      <c r="G14" s="294" t="s">
        <v>687</v>
      </c>
      <c r="H14" s="294"/>
      <c r="I14" s="283"/>
      <c r="J14" s="291"/>
    </row>
    <row r="15" spans="2:10" ht="48" x14ac:dyDescent="0.2">
      <c r="C15" s="292" t="s">
        <v>534</v>
      </c>
      <c r="D15" s="293" t="s">
        <v>535</v>
      </c>
      <c r="E15" s="294" t="s">
        <v>696</v>
      </c>
      <c r="F15" s="294"/>
      <c r="G15" s="294" t="s">
        <v>687</v>
      </c>
      <c r="H15" s="294"/>
      <c r="I15" s="283"/>
      <c r="J15" s="291"/>
    </row>
    <row r="16" spans="2:10" ht="32" x14ac:dyDescent="0.2">
      <c r="C16" s="314" t="s">
        <v>536</v>
      </c>
      <c r="D16" s="315" t="s">
        <v>537</v>
      </c>
      <c r="E16" s="315" t="s">
        <v>697</v>
      </c>
      <c r="F16" s="315" t="s">
        <v>698</v>
      </c>
      <c r="G16" s="315" t="s">
        <v>699</v>
      </c>
      <c r="H16" s="316" t="s">
        <v>700</v>
      </c>
      <c r="I16" s="283"/>
      <c r="J16" s="313"/>
    </row>
    <row r="17" spans="3:10" ht="32" x14ac:dyDescent="0.2">
      <c r="C17" s="314" t="s">
        <v>538</v>
      </c>
      <c r="D17" s="315" t="s">
        <v>539</v>
      </c>
      <c r="E17" s="315" t="s">
        <v>697</v>
      </c>
      <c r="F17" s="315" t="s">
        <v>698</v>
      </c>
      <c r="G17" s="315" t="s">
        <v>701</v>
      </c>
      <c r="H17" s="316" t="s">
        <v>702</v>
      </c>
      <c r="I17" s="283"/>
      <c r="J17" s="313"/>
    </row>
    <row r="18" spans="3:10" ht="64" x14ac:dyDescent="0.2">
      <c r="C18" s="317" t="s">
        <v>540</v>
      </c>
      <c r="D18" s="298" t="s">
        <v>541</v>
      </c>
      <c r="E18" s="299" t="s">
        <v>703</v>
      </c>
      <c r="F18" s="299" t="s">
        <v>704</v>
      </c>
      <c r="G18" s="318" t="s">
        <v>705</v>
      </c>
      <c r="H18" s="316" t="s">
        <v>694</v>
      </c>
      <c r="I18" s="283"/>
      <c r="J18" s="313"/>
    </row>
    <row r="19" spans="3:10" ht="32" x14ac:dyDescent="0.2">
      <c r="C19" s="305" t="s">
        <v>542</v>
      </c>
      <c r="D19" s="319" t="s">
        <v>543</v>
      </c>
      <c r="E19" s="319" t="s">
        <v>706</v>
      </c>
      <c r="F19" s="319" t="s">
        <v>707</v>
      </c>
      <c r="G19" s="319"/>
      <c r="H19" s="316"/>
      <c r="I19" s="283"/>
      <c r="J19" s="313"/>
    </row>
    <row r="20" spans="3:10" ht="48" x14ac:dyDescent="0.2">
      <c r="C20" s="288" t="s">
        <v>544</v>
      </c>
      <c r="D20" s="289" t="s">
        <v>545</v>
      </c>
      <c r="E20" s="290" t="s">
        <v>708</v>
      </c>
      <c r="F20" s="290"/>
      <c r="G20" s="290"/>
      <c r="H20" s="290" t="s">
        <v>709</v>
      </c>
      <c r="I20" s="283"/>
      <c r="J20" s="313"/>
    </row>
    <row r="21" spans="3:10" ht="96" x14ac:dyDescent="0.2">
      <c r="C21" s="320" t="s">
        <v>546</v>
      </c>
      <c r="D21" s="321" t="s">
        <v>547</v>
      </c>
      <c r="E21" s="321" t="s">
        <v>710</v>
      </c>
      <c r="F21" s="321" t="s">
        <v>711</v>
      </c>
      <c r="G21" s="321" t="s">
        <v>712</v>
      </c>
      <c r="H21" s="316"/>
      <c r="I21" s="283"/>
      <c r="J21" s="313"/>
    </row>
    <row r="22" spans="3:10" ht="80" x14ac:dyDescent="0.2">
      <c r="C22" s="292" t="s">
        <v>548</v>
      </c>
      <c r="D22" s="293" t="s">
        <v>549</v>
      </c>
      <c r="E22" s="294" t="s">
        <v>713</v>
      </c>
      <c r="F22" s="294" t="s">
        <v>714</v>
      </c>
      <c r="G22" s="294" t="s">
        <v>715</v>
      </c>
      <c r="H22" s="294" t="s">
        <v>716</v>
      </c>
      <c r="I22" s="283"/>
      <c r="J22" s="313"/>
    </row>
    <row r="23" spans="3:10" ht="32" x14ac:dyDescent="0.2">
      <c r="C23" s="320" t="s">
        <v>550</v>
      </c>
      <c r="D23" s="321" t="s">
        <v>551</v>
      </c>
      <c r="E23" s="321" t="s">
        <v>717</v>
      </c>
      <c r="F23" s="321" t="s">
        <v>718</v>
      </c>
      <c r="G23" s="321"/>
      <c r="H23" s="316" t="s">
        <v>694</v>
      </c>
      <c r="I23" s="283"/>
      <c r="J23" s="313"/>
    </row>
    <row r="24" spans="3:10" ht="112" x14ac:dyDescent="0.2">
      <c r="C24" s="305" t="s">
        <v>552</v>
      </c>
      <c r="D24" s="319" t="s">
        <v>553</v>
      </c>
      <c r="E24" s="319" t="s">
        <v>719</v>
      </c>
      <c r="F24" s="319" t="s">
        <v>720</v>
      </c>
      <c r="G24" s="319" t="s">
        <v>721</v>
      </c>
      <c r="H24" s="322"/>
      <c r="I24" s="283"/>
      <c r="J24" s="323"/>
    </row>
    <row r="25" spans="3:10" ht="16" x14ac:dyDescent="0.2">
      <c r="C25" s="295" t="s">
        <v>554</v>
      </c>
      <c r="D25" s="296" t="s">
        <v>555</v>
      </c>
      <c r="E25" s="285"/>
      <c r="F25" s="286"/>
      <c r="G25" s="285"/>
      <c r="H25" s="286"/>
      <c r="I25" s="283"/>
      <c r="J25" s="287"/>
    </row>
    <row r="26" spans="3:10" ht="64" x14ac:dyDescent="0.2">
      <c r="C26" s="314" t="s">
        <v>556</v>
      </c>
      <c r="D26" s="315" t="s">
        <v>557</v>
      </c>
      <c r="E26" s="315" t="s">
        <v>722</v>
      </c>
      <c r="F26" s="315" t="s">
        <v>723</v>
      </c>
      <c r="G26" s="315" t="s">
        <v>701</v>
      </c>
      <c r="H26" s="324"/>
      <c r="I26" s="283"/>
      <c r="J26" s="313"/>
    </row>
    <row r="27" spans="3:10" ht="96" x14ac:dyDescent="0.2">
      <c r="C27" s="292" t="s">
        <v>558</v>
      </c>
      <c r="D27" s="293" t="s">
        <v>559</v>
      </c>
      <c r="E27" s="294" t="s">
        <v>724</v>
      </c>
      <c r="F27" s="294"/>
      <c r="G27" s="294" t="s">
        <v>725</v>
      </c>
      <c r="H27" s="294" t="s">
        <v>726</v>
      </c>
      <c r="I27" s="283"/>
      <c r="J27" s="291"/>
    </row>
    <row r="28" spans="3:10" ht="48" x14ac:dyDescent="0.2">
      <c r="C28" s="292" t="s">
        <v>560</v>
      </c>
      <c r="D28" s="293" t="s">
        <v>561</v>
      </c>
      <c r="E28" s="294"/>
      <c r="F28" s="294"/>
      <c r="G28" s="294"/>
      <c r="H28" s="294"/>
      <c r="I28" s="283"/>
      <c r="J28" s="291"/>
    </row>
    <row r="29" spans="3:10" ht="64" x14ac:dyDescent="0.2">
      <c r="C29" s="288"/>
      <c r="D29" s="289" t="s">
        <v>562</v>
      </c>
      <c r="E29" s="290" t="s">
        <v>727</v>
      </c>
      <c r="F29" s="290" t="s">
        <v>728</v>
      </c>
      <c r="G29" s="290" t="s">
        <v>729</v>
      </c>
      <c r="H29" s="316"/>
      <c r="I29" s="283"/>
      <c r="J29" s="313"/>
    </row>
    <row r="30" spans="3:10" ht="64" x14ac:dyDescent="0.2">
      <c r="C30" s="292"/>
      <c r="D30" s="293" t="s">
        <v>563</v>
      </c>
      <c r="E30" s="294" t="s">
        <v>730</v>
      </c>
      <c r="F30" s="294"/>
      <c r="G30" s="294" t="s">
        <v>731</v>
      </c>
      <c r="H30" s="325" t="s">
        <v>732</v>
      </c>
      <c r="I30" s="283"/>
      <c r="J30" s="313"/>
    </row>
    <row r="31" spans="3:10" ht="144" x14ac:dyDescent="0.2">
      <c r="C31" s="326"/>
      <c r="D31" s="289" t="s">
        <v>564</v>
      </c>
      <c r="E31" s="289" t="s">
        <v>733</v>
      </c>
      <c r="F31" s="289"/>
      <c r="G31" s="327" t="s">
        <v>734</v>
      </c>
      <c r="H31" s="316"/>
      <c r="I31" s="283"/>
      <c r="J31" s="313"/>
    </row>
    <row r="32" spans="3:10" ht="48" x14ac:dyDescent="0.2">
      <c r="C32" s="328"/>
      <c r="D32" s="298" t="s">
        <v>565</v>
      </c>
      <c r="E32" s="298" t="s">
        <v>735</v>
      </c>
      <c r="F32" s="298" t="s">
        <v>736</v>
      </c>
      <c r="G32" s="298"/>
      <c r="H32" s="316"/>
      <c r="I32" s="283"/>
      <c r="J32" s="313"/>
    </row>
    <row r="33" spans="3:10" ht="128" x14ac:dyDescent="0.2">
      <c r="C33" s="292"/>
      <c r="D33" s="293" t="s">
        <v>566</v>
      </c>
      <c r="E33" s="294" t="s">
        <v>737</v>
      </c>
      <c r="F33" s="294" t="s">
        <v>738</v>
      </c>
      <c r="G33" s="294" t="s">
        <v>739</v>
      </c>
      <c r="H33" s="325" t="s">
        <v>740</v>
      </c>
      <c r="I33" s="283"/>
      <c r="J33" s="313"/>
    </row>
    <row r="34" spans="3:10" ht="80" x14ac:dyDescent="0.2">
      <c r="C34" s="292"/>
      <c r="D34" s="293" t="s">
        <v>567</v>
      </c>
      <c r="E34" s="294" t="s">
        <v>741</v>
      </c>
      <c r="F34" s="294" t="s">
        <v>742</v>
      </c>
      <c r="G34" s="294" t="s">
        <v>743</v>
      </c>
      <c r="H34" s="325"/>
      <c r="I34" s="283"/>
      <c r="J34" s="313"/>
    </row>
    <row r="35" spans="3:10" ht="48" x14ac:dyDescent="0.2">
      <c r="C35" s="300"/>
      <c r="D35" s="315" t="s">
        <v>568</v>
      </c>
      <c r="E35" s="329"/>
      <c r="F35" s="329" t="s">
        <v>723</v>
      </c>
      <c r="G35" s="329" t="s">
        <v>743</v>
      </c>
      <c r="H35" s="325"/>
      <c r="I35" s="283"/>
      <c r="J35" s="313"/>
    </row>
    <row r="36" spans="3:10" ht="128" x14ac:dyDescent="0.2">
      <c r="C36" s="305" t="s">
        <v>569</v>
      </c>
      <c r="D36" s="319" t="s">
        <v>570</v>
      </c>
      <c r="E36" s="319" t="s">
        <v>744</v>
      </c>
      <c r="F36" s="319" t="s">
        <v>745</v>
      </c>
      <c r="G36" s="319"/>
      <c r="H36" s="330"/>
      <c r="I36" s="283"/>
      <c r="J36" s="331"/>
    </row>
    <row r="37" spans="3:10" ht="32" x14ac:dyDescent="0.2">
      <c r="C37" s="292" t="s">
        <v>571</v>
      </c>
      <c r="D37" s="293" t="s">
        <v>572</v>
      </c>
      <c r="E37" s="294"/>
      <c r="F37" s="294"/>
      <c r="G37" s="294" t="s">
        <v>743</v>
      </c>
      <c r="H37" s="294"/>
      <c r="I37" s="283"/>
      <c r="J37" s="291"/>
    </row>
    <row r="38" spans="3:10" ht="32" x14ac:dyDescent="0.2">
      <c r="C38" s="288" t="s">
        <v>573</v>
      </c>
      <c r="D38" s="289" t="s">
        <v>574</v>
      </c>
      <c r="E38" s="290" t="s">
        <v>746</v>
      </c>
      <c r="F38" s="290"/>
      <c r="G38" s="290" t="s">
        <v>747</v>
      </c>
      <c r="H38" s="290" t="s">
        <v>311</v>
      </c>
      <c r="I38" s="283"/>
      <c r="J38" s="313"/>
    </row>
    <row r="39" spans="3:10" ht="64" x14ac:dyDescent="0.2">
      <c r="C39" s="288" t="s">
        <v>575</v>
      </c>
      <c r="D39" s="289" t="s">
        <v>576</v>
      </c>
      <c r="E39" s="290" t="s">
        <v>748</v>
      </c>
      <c r="F39" s="290" t="s">
        <v>723</v>
      </c>
      <c r="G39" s="290" t="s">
        <v>749</v>
      </c>
      <c r="H39" s="290" t="s">
        <v>256</v>
      </c>
      <c r="I39" s="283"/>
      <c r="J39" s="313"/>
    </row>
    <row r="40" spans="3:10" ht="64" x14ac:dyDescent="0.2">
      <c r="C40" s="328" t="s">
        <v>577</v>
      </c>
      <c r="D40" s="298" t="s">
        <v>578</v>
      </c>
      <c r="E40" s="298" t="s">
        <v>750</v>
      </c>
      <c r="F40" s="332" t="s">
        <v>751</v>
      </c>
      <c r="G40" s="332" t="s">
        <v>743</v>
      </c>
      <c r="H40" s="333" t="s">
        <v>752</v>
      </c>
      <c r="I40" s="283"/>
      <c r="J40" s="313"/>
    </row>
    <row r="41" spans="3:10" ht="128" x14ac:dyDescent="0.2">
      <c r="C41" s="317" t="s">
        <v>579</v>
      </c>
      <c r="D41" s="298" t="s">
        <v>580</v>
      </c>
      <c r="E41" s="299" t="s">
        <v>753</v>
      </c>
      <c r="F41" s="332" t="s">
        <v>754</v>
      </c>
      <c r="G41" s="332"/>
      <c r="H41" s="325"/>
      <c r="I41" s="283"/>
      <c r="J41" s="313"/>
    </row>
    <row r="42" spans="3:10" ht="144" x14ac:dyDescent="0.2">
      <c r="C42" s="328" t="s">
        <v>581</v>
      </c>
      <c r="D42" s="298" t="s">
        <v>755</v>
      </c>
      <c r="E42" s="334" t="s">
        <v>756</v>
      </c>
      <c r="F42" s="298"/>
      <c r="G42" s="332" t="s">
        <v>757</v>
      </c>
      <c r="H42" s="325"/>
      <c r="I42" s="283"/>
      <c r="J42" s="313"/>
    </row>
    <row r="43" spans="3:10" ht="32" x14ac:dyDescent="0.2">
      <c r="C43" s="326" t="s">
        <v>582</v>
      </c>
      <c r="D43" s="335" t="s">
        <v>583</v>
      </c>
      <c r="E43" s="335" t="s">
        <v>758</v>
      </c>
      <c r="F43" s="335"/>
      <c r="G43" s="335" t="s">
        <v>759</v>
      </c>
      <c r="H43" s="290" t="s">
        <v>311</v>
      </c>
      <c r="I43" s="283"/>
      <c r="J43" s="313"/>
    </row>
    <row r="44" spans="3:10" ht="32" x14ac:dyDescent="0.2">
      <c r="C44" s="326" t="s">
        <v>584</v>
      </c>
      <c r="D44" s="335" t="s">
        <v>585</v>
      </c>
      <c r="E44" s="335" t="s">
        <v>758</v>
      </c>
      <c r="F44" s="335"/>
      <c r="G44" s="335" t="s">
        <v>759</v>
      </c>
      <c r="H44" s="290" t="s">
        <v>311</v>
      </c>
      <c r="I44" s="283"/>
      <c r="J44" s="313"/>
    </row>
    <row r="45" spans="3:10" ht="96" x14ac:dyDescent="0.2">
      <c r="C45" s="292" t="s">
        <v>586</v>
      </c>
      <c r="D45" s="294" t="s">
        <v>587</v>
      </c>
      <c r="E45" s="294" t="s">
        <v>760</v>
      </c>
      <c r="F45" s="294"/>
      <c r="G45" s="294" t="s">
        <v>761</v>
      </c>
      <c r="H45" s="325"/>
      <c r="I45" s="283"/>
      <c r="J45" s="313"/>
    </row>
    <row r="46" spans="3:10" ht="80" x14ac:dyDescent="0.2">
      <c r="C46" s="326" t="s">
        <v>588</v>
      </c>
      <c r="D46" s="289" t="s">
        <v>589</v>
      </c>
      <c r="E46" s="336" t="s">
        <v>762</v>
      </c>
      <c r="F46" s="289" t="s">
        <v>763</v>
      </c>
      <c r="G46" s="327" t="s">
        <v>764</v>
      </c>
      <c r="H46" s="337" t="s">
        <v>311</v>
      </c>
      <c r="I46" s="283"/>
      <c r="J46" s="313"/>
    </row>
    <row r="47" spans="3:10" ht="128" x14ac:dyDescent="0.2">
      <c r="C47" s="317" t="s">
        <v>590</v>
      </c>
      <c r="D47" s="298" t="s">
        <v>591</v>
      </c>
      <c r="E47" s="338" t="s">
        <v>765</v>
      </c>
      <c r="F47" s="299" t="s">
        <v>766</v>
      </c>
      <c r="G47" s="332" t="s">
        <v>767</v>
      </c>
      <c r="H47" s="332" t="s">
        <v>768</v>
      </c>
      <c r="I47" s="283"/>
      <c r="J47" s="313"/>
    </row>
    <row r="48" spans="3:10" ht="64" x14ac:dyDescent="0.2">
      <c r="C48" s="328" t="s">
        <v>592</v>
      </c>
      <c r="D48" s="298" t="s">
        <v>593</v>
      </c>
      <c r="E48" s="298" t="s">
        <v>769</v>
      </c>
      <c r="F48" s="298" t="s">
        <v>770</v>
      </c>
      <c r="G48" s="332" t="s">
        <v>757</v>
      </c>
      <c r="H48" s="339" t="s">
        <v>771</v>
      </c>
      <c r="I48" s="283"/>
      <c r="J48" s="313"/>
    </row>
    <row r="49" spans="3:10" ht="16" x14ac:dyDescent="0.2">
      <c r="C49" s="295" t="s">
        <v>594</v>
      </c>
      <c r="D49" s="296" t="s">
        <v>595</v>
      </c>
      <c r="E49" s="285"/>
      <c r="F49" s="286"/>
      <c r="G49" s="285"/>
      <c r="H49" s="286"/>
      <c r="I49" s="283"/>
      <c r="J49" s="287"/>
    </row>
    <row r="50" spans="3:10" ht="96" x14ac:dyDescent="0.2">
      <c r="C50" s="301" t="s">
        <v>596</v>
      </c>
      <c r="D50" s="293" t="s">
        <v>597</v>
      </c>
      <c r="E50" s="294" t="s">
        <v>772</v>
      </c>
      <c r="F50" s="294" t="s">
        <v>773</v>
      </c>
      <c r="G50" s="311" t="s">
        <v>774</v>
      </c>
      <c r="H50" s="311"/>
      <c r="I50" s="283"/>
      <c r="J50" s="313"/>
    </row>
    <row r="51" spans="3:10" ht="64" x14ac:dyDescent="0.2">
      <c r="C51" s="305" t="s">
        <v>598</v>
      </c>
      <c r="D51" s="319" t="s">
        <v>599</v>
      </c>
      <c r="E51" s="319" t="s">
        <v>775</v>
      </c>
      <c r="F51" s="319" t="s">
        <v>776</v>
      </c>
      <c r="G51" s="319"/>
      <c r="H51" s="319"/>
      <c r="I51" s="283"/>
      <c r="J51" s="313"/>
    </row>
    <row r="52" spans="3:10" ht="96" x14ac:dyDescent="0.2">
      <c r="C52" s="328" t="s">
        <v>600</v>
      </c>
      <c r="D52" s="298" t="s">
        <v>601</v>
      </c>
      <c r="E52" s="334" t="s">
        <v>777</v>
      </c>
      <c r="F52" s="298" t="s">
        <v>778</v>
      </c>
      <c r="G52" s="332" t="s">
        <v>779</v>
      </c>
      <c r="H52" s="332"/>
      <c r="I52" s="283"/>
      <c r="J52" s="313"/>
    </row>
    <row r="53" spans="3:10" ht="128" x14ac:dyDescent="0.2">
      <c r="C53" s="301" t="s">
        <v>602</v>
      </c>
      <c r="D53" s="340" t="s">
        <v>603</v>
      </c>
      <c r="E53" s="340" t="s">
        <v>780</v>
      </c>
      <c r="F53" s="340" t="s">
        <v>781</v>
      </c>
      <c r="G53" s="340" t="s">
        <v>782</v>
      </c>
      <c r="H53" s="340" t="s">
        <v>783</v>
      </c>
      <c r="I53" s="283"/>
      <c r="J53" s="313"/>
    </row>
    <row r="54" spans="3:10" ht="16" x14ac:dyDescent="0.2">
      <c r="C54" s="295" t="s">
        <v>604</v>
      </c>
      <c r="D54" s="296" t="s">
        <v>605</v>
      </c>
      <c r="E54" s="285"/>
      <c r="F54" s="286"/>
      <c r="G54" s="285"/>
      <c r="H54" s="286"/>
      <c r="I54" s="283"/>
      <c r="J54" s="287"/>
    </row>
    <row r="55" spans="3:10" ht="80" x14ac:dyDescent="0.2">
      <c r="C55" s="341" t="s">
        <v>606</v>
      </c>
      <c r="D55" s="322" t="s">
        <v>607</v>
      </c>
      <c r="E55" s="342"/>
      <c r="F55" s="342"/>
      <c r="G55" s="325"/>
      <c r="H55" s="325"/>
      <c r="I55" s="283"/>
      <c r="J55" s="313"/>
    </row>
    <row r="56" spans="3:10" ht="128" x14ac:dyDescent="0.2">
      <c r="C56" s="292"/>
      <c r="D56" s="293" t="s">
        <v>608</v>
      </c>
      <c r="E56" s="302" t="s">
        <v>784</v>
      </c>
      <c r="F56" s="294" t="s">
        <v>785</v>
      </c>
      <c r="G56" s="294"/>
      <c r="H56" s="294" t="s">
        <v>786</v>
      </c>
      <c r="I56" s="283"/>
      <c r="J56" s="291"/>
    </row>
    <row r="57" spans="3:10" ht="160" x14ac:dyDescent="0.2">
      <c r="C57" s="292"/>
      <c r="D57" s="293" t="s">
        <v>609</v>
      </c>
      <c r="E57" s="343" t="s">
        <v>787</v>
      </c>
      <c r="F57" s="294" t="s">
        <v>788</v>
      </c>
      <c r="G57" s="294"/>
      <c r="H57" s="294" t="s">
        <v>786</v>
      </c>
      <c r="I57" s="283"/>
      <c r="J57" s="291"/>
    </row>
    <row r="58" spans="3:10" ht="64" x14ac:dyDescent="0.2">
      <c r="C58" s="292" t="s">
        <v>610</v>
      </c>
      <c r="D58" s="293" t="s">
        <v>611</v>
      </c>
      <c r="E58" s="294" t="s">
        <v>789</v>
      </c>
      <c r="F58" s="294" t="s">
        <v>785</v>
      </c>
      <c r="G58" s="294"/>
      <c r="H58" s="294" t="s">
        <v>786</v>
      </c>
      <c r="I58" s="283"/>
      <c r="J58" s="291"/>
    </row>
    <row r="59" spans="3:10" ht="64" x14ac:dyDescent="0.2">
      <c r="C59" s="301" t="s">
        <v>612</v>
      </c>
      <c r="D59" s="293" t="s">
        <v>613</v>
      </c>
      <c r="E59" s="294" t="s">
        <v>790</v>
      </c>
      <c r="F59" s="294"/>
      <c r="G59" s="311" t="s">
        <v>791</v>
      </c>
      <c r="H59" s="325" t="s">
        <v>786</v>
      </c>
      <c r="I59" s="283"/>
      <c r="J59" s="313"/>
    </row>
    <row r="60" spans="3:10" ht="80" x14ac:dyDescent="0.2">
      <c r="C60" s="301" t="s">
        <v>614</v>
      </c>
      <c r="D60" s="340" t="s">
        <v>615</v>
      </c>
      <c r="E60" s="340" t="s">
        <v>792</v>
      </c>
      <c r="F60" s="340"/>
      <c r="G60" s="340" t="s">
        <v>793</v>
      </c>
      <c r="H60" s="340" t="s">
        <v>794</v>
      </c>
      <c r="I60" s="283"/>
      <c r="J60" s="313"/>
    </row>
    <row r="61" spans="3:10" ht="16" x14ac:dyDescent="0.2">
      <c r="C61" s="295" t="s">
        <v>616</v>
      </c>
      <c r="D61" s="296" t="s">
        <v>617</v>
      </c>
      <c r="E61" s="285"/>
      <c r="F61" s="286"/>
      <c r="G61" s="285"/>
      <c r="H61" s="286"/>
      <c r="I61" s="283"/>
      <c r="J61" s="287"/>
    </row>
    <row r="62" spans="3:10" ht="64" x14ac:dyDescent="0.2">
      <c r="C62" s="301" t="s">
        <v>618</v>
      </c>
      <c r="D62" s="340" t="s">
        <v>619</v>
      </c>
      <c r="E62" s="340" t="s">
        <v>795</v>
      </c>
      <c r="F62" s="340"/>
      <c r="G62" s="340" t="s">
        <v>796</v>
      </c>
      <c r="H62" s="340" t="s">
        <v>797</v>
      </c>
      <c r="I62" s="283"/>
      <c r="J62" s="313"/>
    </row>
    <row r="63" spans="3:10" ht="64" x14ac:dyDescent="0.2">
      <c r="C63" s="301" t="s">
        <v>620</v>
      </c>
      <c r="D63" s="340" t="s">
        <v>621</v>
      </c>
      <c r="E63" s="340" t="s">
        <v>798</v>
      </c>
      <c r="F63" s="340"/>
      <c r="G63" s="340" t="s">
        <v>799</v>
      </c>
      <c r="H63" s="340" t="s">
        <v>797</v>
      </c>
      <c r="I63" s="283"/>
      <c r="J63" s="313"/>
    </row>
    <row r="64" spans="3:10" ht="48" x14ac:dyDescent="0.2">
      <c r="C64" s="301" t="s">
        <v>622</v>
      </c>
      <c r="D64" s="340" t="s">
        <v>623</v>
      </c>
      <c r="E64" s="340" t="s">
        <v>800</v>
      </c>
      <c r="F64" s="340"/>
      <c r="G64" s="340" t="s">
        <v>796</v>
      </c>
      <c r="H64" s="340" t="s">
        <v>797</v>
      </c>
      <c r="I64" s="283"/>
      <c r="J64" s="313"/>
    </row>
    <row r="65" spans="3:10" ht="208" x14ac:dyDescent="0.2">
      <c r="C65" s="344" t="s">
        <v>624</v>
      </c>
      <c r="D65" s="337" t="s">
        <v>625</v>
      </c>
      <c r="E65" s="337" t="s">
        <v>801</v>
      </c>
      <c r="F65" s="337"/>
      <c r="G65" s="327" t="s">
        <v>802</v>
      </c>
      <c r="H65" s="327" t="s">
        <v>803</v>
      </c>
      <c r="I65" s="283"/>
      <c r="J65" s="313"/>
    </row>
    <row r="66" spans="3:10" ht="144" x14ac:dyDescent="0.2">
      <c r="C66" s="344" t="s">
        <v>626</v>
      </c>
      <c r="D66" s="337" t="s">
        <v>627</v>
      </c>
      <c r="E66" s="337" t="s">
        <v>804</v>
      </c>
      <c r="F66" s="337"/>
      <c r="G66" s="327" t="s">
        <v>802</v>
      </c>
      <c r="H66" s="327" t="s">
        <v>805</v>
      </c>
      <c r="I66" s="283"/>
      <c r="J66" s="313"/>
    </row>
    <row r="67" spans="3:10" ht="128" x14ac:dyDescent="0.2">
      <c r="C67" s="300" t="s">
        <v>628</v>
      </c>
      <c r="D67" s="329" t="s">
        <v>629</v>
      </c>
      <c r="E67" s="329" t="s">
        <v>806</v>
      </c>
      <c r="F67" s="329"/>
      <c r="G67" s="329"/>
      <c r="H67" s="329" t="s">
        <v>807</v>
      </c>
      <c r="I67" s="283"/>
      <c r="J67" s="313"/>
    </row>
    <row r="68" spans="3:10" ht="160" x14ac:dyDescent="0.2">
      <c r="C68" s="300" t="s">
        <v>630</v>
      </c>
      <c r="D68" s="329" t="s">
        <v>631</v>
      </c>
      <c r="E68" s="329" t="s">
        <v>808</v>
      </c>
      <c r="F68" s="329" t="s">
        <v>809</v>
      </c>
      <c r="G68" s="329"/>
      <c r="H68" s="329" t="s">
        <v>810</v>
      </c>
      <c r="I68" s="283"/>
      <c r="J68" s="313"/>
    </row>
    <row r="69" spans="3:10" ht="16" x14ac:dyDescent="0.2">
      <c r="C69" s="295" t="s">
        <v>632</v>
      </c>
      <c r="D69" s="296" t="s">
        <v>633</v>
      </c>
      <c r="E69" s="285"/>
      <c r="F69" s="286"/>
      <c r="G69" s="285"/>
      <c r="H69" s="286"/>
      <c r="I69" s="283"/>
      <c r="J69" s="287"/>
    </row>
    <row r="70" spans="3:10" ht="96" x14ac:dyDescent="0.2">
      <c r="C70" s="344" t="s">
        <v>634</v>
      </c>
      <c r="D70" s="337" t="s">
        <v>635</v>
      </c>
      <c r="E70" s="337" t="s">
        <v>811</v>
      </c>
      <c r="F70" s="337" t="s">
        <v>812</v>
      </c>
      <c r="G70" s="327" t="s">
        <v>75</v>
      </c>
      <c r="H70" s="345" t="s">
        <v>813</v>
      </c>
      <c r="I70" s="283"/>
      <c r="J70" s="313"/>
    </row>
    <row r="71" spans="3:10" ht="160" x14ac:dyDescent="0.2">
      <c r="C71" s="344" t="s">
        <v>636</v>
      </c>
      <c r="D71" s="337" t="s">
        <v>637</v>
      </c>
      <c r="E71" s="337" t="s">
        <v>814</v>
      </c>
      <c r="F71" s="337" t="s">
        <v>815</v>
      </c>
      <c r="G71" s="327" t="s">
        <v>816</v>
      </c>
      <c r="H71" s="345" t="s">
        <v>813</v>
      </c>
      <c r="I71" s="283"/>
      <c r="J71" s="313"/>
    </row>
    <row r="72" spans="3:10" ht="96" x14ac:dyDescent="0.2">
      <c r="C72" s="344" t="s">
        <v>638</v>
      </c>
      <c r="D72" s="337" t="s">
        <v>639</v>
      </c>
      <c r="E72" s="337" t="s">
        <v>817</v>
      </c>
      <c r="F72" s="337" t="s">
        <v>812</v>
      </c>
      <c r="G72" s="337"/>
      <c r="H72" s="345" t="s">
        <v>813</v>
      </c>
      <c r="I72" s="283"/>
      <c r="J72" s="313"/>
    </row>
    <row r="73" spans="3:10" ht="96" x14ac:dyDescent="0.2">
      <c r="C73" s="346" t="s">
        <v>640</v>
      </c>
      <c r="D73" s="293" t="s">
        <v>641</v>
      </c>
      <c r="E73" s="309" t="s">
        <v>818</v>
      </c>
      <c r="F73" s="304"/>
      <c r="G73" s="309" t="s">
        <v>819</v>
      </c>
      <c r="H73" s="304" t="s">
        <v>820</v>
      </c>
      <c r="I73" s="283"/>
      <c r="J73" s="313"/>
    </row>
    <row r="74" spans="3:10" ht="48" x14ac:dyDescent="0.2">
      <c r="C74" s="347" t="s">
        <v>642</v>
      </c>
      <c r="D74" s="321" t="s">
        <v>643</v>
      </c>
      <c r="E74" s="321"/>
      <c r="F74" s="321"/>
      <c r="G74" s="321"/>
      <c r="H74" s="339"/>
      <c r="I74" s="283"/>
      <c r="J74" s="313"/>
    </row>
    <row r="75" spans="3:10" ht="16" x14ac:dyDescent="0.2">
      <c r="C75" s="295" t="s">
        <v>644</v>
      </c>
      <c r="D75" s="296" t="s">
        <v>645</v>
      </c>
      <c r="E75" s="285"/>
      <c r="F75" s="286"/>
      <c r="G75" s="285"/>
      <c r="H75" s="286"/>
      <c r="I75" s="283"/>
      <c r="J75" s="287"/>
    </row>
    <row r="76" spans="3:10" ht="16" x14ac:dyDescent="0.2">
      <c r="C76" s="295" t="s">
        <v>646</v>
      </c>
      <c r="D76" s="296" t="s">
        <v>647</v>
      </c>
      <c r="E76" s="285"/>
      <c r="F76" s="286"/>
      <c r="G76" s="285"/>
      <c r="H76" s="286"/>
      <c r="I76" s="283"/>
      <c r="J76" s="287"/>
    </row>
    <row r="77" spans="3:10" ht="16" x14ac:dyDescent="0.2">
      <c r="C77" s="295" t="s">
        <v>648</v>
      </c>
      <c r="D77" s="296" t="s">
        <v>649</v>
      </c>
      <c r="E77" s="285"/>
      <c r="F77" s="286"/>
      <c r="G77" s="285"/>
      <c r="H77" s="286"/>
      <c r="I77" s="283"/>
      <c r="J77" s="287"/>
    </row>
    <row r="78" spans="3:10" ht="160" x14ac:dyDescent="0.2">
      <c r="C78" s="344"/>
      <c r="D78" s="348" t="s">
        <v>650</v>
      </c>
      <c r="E78" s="348" t="s">
        <v>821</v>
      </c>
      <c r="F78" s="348"/>
      <c r="G78" s="348" t="s">
        <v>822</v>
      </c>
      <c r="H78" s="348" t="s">
        <v>663</v>
      </c>
      <c r="I78" s="283"/>
      <c r="J78" s="313"/>
    </row>
    <row r="79" spans="3:10" ht="208" x14ac:dyDescent="0.2">
      <c r="C79" s="344"/>
      <c r="D79" s="348" t="s">
        <v>651</v>
      </c>
      <c r="E79" s="348" t="s">
        <v>823</v>
      </c>
      <c r="F79" s="348"/>
      <c r="G79" s="348" t="s">
        <v>824</v>
      </c>
      <c r="H79" s="348" t="s">
        <v>663</v>
      </c>
      <c r="I79" s="283"/>
      <c r="J79" s="313"/>
    </row>
    <row r="80" spans="3:10" ht="32" x14ac:dyDescent="0.2">
      <c r="C80" s="344"/>
      <c r="D80" s="337" t="s">
        <v>652</v>
      </c>
      <c r="E80" s="337" t="s">
        <v>825</v>
      </c>
      <c r="F80" s="337"/>
      <c r="G80" s="337" t="s">
        <v>826</v>
      </c>
      <c r="H80" s="337" t="s">
        <v>827</v>
      </c>
      <c r="I80" s="283"/>
      <c r="J80" s="313"/>
    </row>
    <row r="81" spans="3:10" ht="80" x14ac:dyDescent="0.2">
      <c r="C81" s="344"/>
      <c r="D81" s="337" t="s">
        <v>653</v>
      </c>
      <c r="E81" s="337" t="s">
        <v>828</v>
      </c>
      <c r="F81" s="337" t="s">
        <v>829</v>
      </c>
      <c r="G81" s="337" t="s">
        <v>830</v>
      </c>
      <c r="H81" s="337" t="s">
        <v>311</v>
      </c>
      <c r="I81" s="283"/>
      <c r="J81" s="313"/>
    </row>
    <row r="82" spans="3:10" ht="80" x14ac:dyDescent="0.2">
      <c r="C82" s="344" t="s">
        <v>654</v>
      </c>
      <c r="D82" s="337" t="s">
        <v>655</v>
      </c>
      <c r="E82" s="337" t="s">
        <v>831</v>
      </c>
      <c r="F82" s="337" t="s">
        <v>832</v>
      </c>
      <c r="G82" s="337" t="s">
        <v>830</v>
      </c>
      <c r="H82" s="337" t="s">
        <v>663</v>
      </c>
      <c r="I82" s="283"/>
      <c r="J82" s="313"/>
    </row>
    <row r="83" spans="3:10" ht="16" x14ac:dyDescent="0.2">
      <c r="C83" s="349"/>
      <c r="D83" s="350"/>
      <c r="E83" s="350"/>
      <c r="F83" s="350"/>
      <c r="G83" s="350"/>
      <c r="H83" s="316"/>
      <c r="I83" s="283"/>
      <c r="J83" s="313"/>
    </row>
  </sheetData>
  <hyperlinks>
    <hyperlink ref="H40" r:id="rId1" xr:uid="{2720D8F1-7F33-0644-9EF5-06DCD1860C4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85B1D3-662A-7941-A345-0096C0358330}">
  <dimension ref="B4:B10"/>
  <sheetViews>
    <sheetView workbookViewId="0">
      <selection activeCell="C204" sqref="C204"/>
    </sheetView>
  </sheetViews>
  <sheetFormatPr baseColWidth="10" defaultColWidth="11.5" defaultRowHeight="15" x14ac:dyDescent="0.2"/>
  <cols>
    <col min="2" max="2" width="14.6640625" bestFit="1" customWidth="1"/>
  </cols>
  <sheetData>
    <row r="4" spans="2:2" x14ac:dyDescent="0.2">
      <c r="B4" t="s">
        <v>27</v>
      </c>
    </row>
    <row r="5" spans="2:2" x14ac:dyDescent="0.2">
      <c r="B5" t="s">
        <v>348</v>
      </c>
    </row>
    <row r="6" spans="2:2" x14ac:dyDescent="0.2">
      <c r="B6" t="s">
        <v>472</v>
      </c>
    </row>
    <row r="7" spans="2:2" x14ac:dyDescent="0.2">
      <c r="B7" t="s">
        <v>354</v>
      </c>
    </row>
    <row r="8" spans="2:2" x14ac:dyDescent="0.2">
      <c r="B8" t="s">
        <v>833</v>
      </c>
    </row>
    <row r="9" spans="2:2" x14ac:dyDescent="0.2">
      <c r="B9" t="s">
        <v>834</v>
      </c>
    </row>
    <row r="10" spans="2:2" x14ac:dyDescent="0.2">
      <c r="B10" t="s">
        <v>56</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77A95-D5AC-154D-AEC1-9E2AA6302829}">
  <dimension ref="B3:D23"/>
  <sheetViews>
    <sheetView workbookViewId="0">
      <selection activeCell="C204" sqref="C204"/>
    </sheetView>
  </sheetViews>
  <sheetFormatPr baseColWidth="10" defaultColWidth="11.5" defaultRowHeight="15" x14ac:dyDescent="0.2"/>
  <sheetData>
    <row r="3" spans="2:4" ht="119" x14ac:dyDescent="0.2">
      <c r="B3" s="429" t="s">
        <v>379</v>
      </c>
      <c r="C3" s="381" t="s">
        <v>381</v>
      </c>
      <c r="D3" s="382" t="s">
        <v>382</v>
      </c>
    </row>
    <row r="4" spans="2:4" ht="17" x14ac:dyDescent="0.2">
      <c r="B4" s="429"/>
      <c r="C4" s="381" t="s">
        <v>835</v>
      </c>
      <c r="D4" s="382" t="s">
        <v>836</v>
      </c>
    </row>
    <row r="5" spans="2:4" ht="17" x14ac:dyDescent="0.2">
      <c r="B5" s="429"/>
      <c r="C5" s="381" t="s">
        <v>837</v>
      </c>
      <c r="D5" s="382" t="s">
        <v>558</v>
      </c>
    </row>
    <row r="6" spans="2:4" ht="17" x14ac:dyDescent="0.2">
      <c r="B6" s="429"/>
      <c r="C6" s="381" t="s">
        <v>838</v>
      </c>
      <c r="D6" s="382" t="s">
        <v>839</v>
      </c>
    </row>
    <row r="7" spans="2:4" ht="17" x14ac:dyDescent="0.2">
      <c r="B7" s="429"/>
      <c r="C7" s="381" t="s">
        <v>840</v>
      </c>
      <c r="D7" s="382" t="s">
        <v>571</v>
      </c>
    </row>
    <row r="8" spans="2:4" ht="17" x14ac:dyDescent="0.2">
      <c r="B8" s="429"/>
      <c r="C8" s="381" t="s">
        <v>841</v>
      </c>
      <c r="D8" s="382"/>
    </row>
    <row r="9" spans="2:4" ht="16" x14ac:dyDescent="0.2">
      <c r="B9" s="429"/>
      <c r="C9" s="381"/>
      <c r="D9" s="382"/>
    </row>
    <row r="10" spans="2:4" ht="119" x14ac:dyDescent="0.2">
      <c r="B10" s="429" t="s">
        <v>384</v>
      </c>
      <c r="C10" s="381"/>
      <c r="D10" s="381" t="s">
        <v>842</v>
      </c>
    </row>
    <row r="11" spans="2:4" ht="136" x14ac:dyDescent="0.2">
      <c r="B11" s="429" t="s">
        <v>386</v>
      </c>
      <c r="C11" s="429" t="s">
        <v>387</v>
      </c>
      <c r="D11" s="429" t="s">
        <v>388</v>
      </c>
    </row>
    <row r="12" spans="2:4" ht="102" x14ac:dyDescent="0.2">
      <c r="B12" s="429" t="s">
        <v>390</v>
      </c>
      <c r="C12" s="429" t="s">
        <v>392</v>
      </c>
      <c r="D12" s="429" t="s">
        <v>393</v>
      </c>
    </row>
    <row r="13" spans="2:4" ht="187" x14ac:dyDescent="0.2">
      <c r="B13" s="429" t="s">
        <v>395</v>
      </c>
      <c r="C13" s="429" t="s">
        <v>397</v>
      </c>
      <c r="D13" s="429"/>
    </row>
    <row r="14" spans="2:4" ht="102" x14ac:dyDescent="0.2">
      <c r="B14" s="429" t="s">
        <v>399</v>
      </c>
      <c r="C14" s="429" t="s">
        <v>401</v>
      </c>
      <c r="D14" s="429"/>
    </row>
    <row r="15" spans="2:4" ht="102" x14ac:dyDescent="0.2">
      <c r="B15" s="429" t="s">
        <v>403</v>
      </c>
      <c r="C15" s="429" t="s">
        <v>405</v>
      </c>
      <c r="D15" s="429" t="s">
        <v>843</v>
      </c>
    </row>
    <row r="16" spans="2:4" ht="187" x14ac:dyDescent="0.2">
      <c r="B16" s="429" t="s">
        <v>409</v>
      </c>
      <c r="C16" s="429" t="s">
        <v>410</v>
      </c>
      <c r="D16" s="429" t="s">
        <v>844</v>
      </c>
    </row>
    <row r="17" spans="2:4" ht="85" x14ac:dyDescent="0.2">
      <c r="B17" s="429" t="s">
        <v>413</v>
      </c>
      <c r="C17" s="429" t="s">
        <v>414</v>
      </c>
      <c r="D17" s="429"/>
    </row>
    <row r="18" spans="2:4" ht="119" x14ac:dyDescent="0.2">
      <c r="B18" s="429" t="s">
        <v>416</v>
      </c>
      <c r="C18" s="429" t="s">
        <v>417</v>
      </c>
      <c r="D18" s="429" t="s">
        <v>490</v>
      </c>
    </row>
    <row r="19" spans="2:4" ht="85" x14ac:dyDescent="0.2">
      <c r="B19" s="429" t="s">
        <v>420</v>
      </c>
      <c r="C19" s="429" t="s">
        <v>421</v>
      </c>
      <c r="D19" s="429" t="s">
        <v>422</v>
      </c>
    </row>
    <row r="20" spans="2:4" ht="85" x14ac:dyDescent="0.2">
      <c r="B20" s="429" t="s">
        <v>424</v>
      </c>
      <c r="C20" s="429" t="s">
        <v>425</v>
      </c>
      <c r="D20" s="429" t="s">
        <v>426</v>
      </c>
    </row>
    <row r="21" spans="2:4" ht="68" x14ac:dyDescent="0.2">
      <c r="B21" s="429" t="s">
        <v>428</v>
      </c>
      <c r="C21" s="374" t="s">
        <v>429</v>
      </c>
      <c r="D21" s="374"/>
    </row>
    <row r="22" spans="2:4" ht="255" x14ac:dyDescent="0.2">
      <c r="B22" s="429" t="s">
        <v>431</v>
      </c>
      <c r="C22" s="429" t="s">
        <v>432</v>
      </c>
      <c r="D22" s="429" t="s">
        <v>495</v>
      </c>
    </row>
    <row r="23" spans="2:4" ht="69" thickBot="1" x14ac:dyDescent="0.25">
      <c r="B23" s="429" t="s">
        <v>435</v>
      </c>
      <c r="C23" s="376"/>
      <c r="D23" s="376"/>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D5FA3C-E577-C147-BF09-00D607D31395}">
  <sheetPr>
    <tabColor theme="5" tint="0.59999389629810485"/>
  </sheetPr>
  <dimension ref="A1"/>
  <sheetViews>
    <sheetView workbookViewId="0"/>
  </sheetViews>
  <sheetFormatPr baseColWidth="10" defaultColWidth="11.5" defaultRowHeight="15" x14ac:dyDescent="0.2"/>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4C337-125F-984B-AE37-3479E5B08224}">
  <sheetPr>
    <tabColor theme="8" tint="0.59999389629810485"/>
    <pageSetUpPr fitToPage="1"/>
  </sheetPr>
  <dimension ref="A1:BZ69"/>
  <sheetViews>
    <sheetView showGridLines="0" showRuler="0" zoomScaleNormal="140" zoomScalePageLayoutView="70" workbookViewId="0">
      <pane ySplit="6" topLeftCell="A15" activePane="bottomLeft" state="frozen"/>
      <selection activeCell="G33" sqref="G33"/>
      <selection pane="bottomLeft" activeCell="G33" sqref="G33"/>
    </sheetView>
  </sheetViews>
  <sheetFormatPr baseColWidth="10" defaultColWidth="8.83203125" defaultRowHeight="30" customHeight="1" x14ac:dyDescent="0.2"/>
  <cols>
    <col min="1" max="1" width="2" style="46" customWidth="1"/>
    <col min="2" max="2" width="8" style="117" customWidth="1"/>
    <col min="3" max="3" width="40.6640625" customWidth="1"/>
    <col min="4" max="4" width="12.83203125" style="72" customWidth="1"/>
    <col min="5" max="5" width="25.33203125" bestFit="1" customWidth="1"/>
    <col min="6" max="6" width="7" customWidth="1"/>
    <col min="7" max="7" width="11.6640625" customWidth="1"/>
    <col min="8" max="8" width="12.1640625" customWidth="1"/>
    <col min="9" max="9" width="16.33203125" customWidth="1"/>
    <col min="10" max="10" width="7.83203125" bestFit="1" customWidth="1"/>
    <col min="11" max="11" width="14.1640625" bestFit="1" customWidth="1"/>
    <col min="12" max="12" width="10.5" style="6" customWidth="1"/>
    <col min="13" max="13" width="10.5" customWidth="1"/>
    <col min="14" max="14" width="2.6640625" hidden="1" customWidth="1"/>
    <col min="15" max="15" width="6.1640625" hidden="1" customWidth="1"/>
    <col min="16" max="71" width="2.5" customWidth="1"/>
    <col min="72" max="72" width="2.1640625" bestFit="1" customWidth="1"/>
    <col min="73" max="73" width="2" bestFit="1" customWidth="1"/>
    <col min="74" max="74" width="2.1640625" bestFit="1" customWidth="1"/>
    <col min="75" max="78" width="2.83203125" bestFit="1" customWidth="1"/>
  </cols>
  <sheetData>
    <row r="1" spans="1:78" ht="46" customHeight="1" x14ac:dyDescent="0.55000000000000004">
      <c r="A1" s="47" t="s">
        <v>0</v>
      </c>
      <c r="B1" s="118"/>
      <c r="C1" s="190" t="s">
        <v>1</v>
      </c>
      <c r="D1" s="190"/>
      <c r="E1" s="3"/>
      <c r="F1" s="3"/>
      <c r="G1" s="3"/>
      <c r="H1" s="3"/>
      <c r="I1" s="3"/>
      <c r="J1" s="4"/>
      <c r="K1" s="190"/>
      <c r="L1" s="223">
        <v>44606</v>
      </c>
      <c r="M1" s="45"/>
      <c r="O1" s="4"/>
      <c r="P1" s="14"/>
    </row>
    <row r="2" spans="1:78" ht="15" customHeight="1" x14ac:dyDescent="0.55000000000000004">
      <c r="A2" s="46" t="s">
        <v>2</v>
      </c>
      <c r="C2" s="190"/>
      <c r="D2" s="190"/>
      <c r="K2" s="190"/>
      <c r="P2" s="49"/>
    </row>
    <row r="3" spans="1:78" ht="20" customHeight="1" x14ac:dyDescent="0.2">
      <c r="A3" s="46" t="s">
        <v>3</v>
      </c>
      <c r="C3" s="205" t="s">
        <v>845</v>
      </c>
      <c r="D3" s="205"/>
      <c r="E3" s="205"/>
      <c r="F3" s="191"/>
      <c r="G3" s="191"/>
      <c r="H3" s="191"/>
      <c r="I3" s="191"/>
      <c r="J3" s="191"/>
      <c r="K3" s="191" t="s">
        <v>4</v>
      </c>
      <c r="L3" s="452">
        <f>L1</f>
        <v>44606</v>
      </c>
      <c r="M3" s="452"/>
    </row>
    <row r="4" spans="1:78" ht="16" customHeight="1" x14ac:dyDescent="0.2">
      <c r="A4" s="47" t="s">
        <v>5</v>
      </c>
      <c r="B4" s="118"/>
      <c r="C4" s="205"/>
      <c r="D4" s="205"/>
      <c r="E4" s="205"/>
      <c r="F4" s="191"/>
      <c r="G4" s="191"/>
      <c r="H4" s="191"/>
      <c r="I4" s="191"/>
      <c r="J4" s="191"/>
      <c r="K4" s="191" t="s">
        <v>6</v>
      </c>
      <c r="L4" s="125">
        <v>1</v>
      </c>
      <c r="M4" s="126"/>
      <c r="P4" s="453">
        <f>P5</f>
        <v>44606</v>
      </c>
      <c r="Q4" s="454"/>
      <c r="R4" s="454"/>
      <c r="S4" s="454"/>
      <c r="T4" s="454"/>
      <c r="U4" s="454"/>
      <c r="V4" s="455"/>
      <c r="W4" s="453">
        <f>W5</f>
        <v>44613</v>
      </c>
      <c r="X4" s="454"/>
      <c r="Y4" s="454"/>
      <c r="Z4" s="454"/>
      <c r="AA4" s="454"/>
      <c r="AB4" s="454"/>
      <c r="AC4" s="455"/>
      <c r="AD4" s="453">
        <f>AD5</f>
        <v>44620</v>
      </c>
      <c r="AE4" s="454"/>
      <c r="AF4" s="454"/>
      <c r="AG4" s="454"/>
      <c r="AH4" s="454"/>
      <c r="AI4" s="454"/>
      <c r="AJ4" s="455"/>
      <c r="AK4" s="453">
        <f>AK5</f>
        <v>44627</v>
      </c>
      <c r="AL4" s="454"/>
      <c r="AM4" s="454"/>
      <c r="AN4" s="454"/>
      <c r="AO4" s="454"/>
      <c r="AP4" s="454"/>
      <c r="AQ4" s="455"/>
      <c r="AR4" s="453">
        <f>AR5</f>
        <v>44634</v>
      </c>
      <c r="AS4" s="454"/>
      <c r="AT4" s="454"/>
      <c r="AU4" s="454"/>
      <c r="AV4" s="454"/>
      <c r="AW4" s="454"/>
      <c r="AX4" s="455"/>
      <c r="AY4" s="453">
        <f>AY5</f>
        <v>44641</v>
      </c>
      <c r="AZ4" s="454"/>
      <c r="BA4" s="454"/>
      <c r="BB4" s="454"/>
      <c r="BC4" s="454"/>
      <c r="BD4" s="454"/>
      <c r="BE4" s="455"/>
      <c r="BF4" s="453">
        <f>BF5</f>
        <v>44648</v>
      </c>
      <c r="BG4" s="454"/>
      <c r="BH4" s="454"/>
      <c r="BI4" s="454"/>
      <c r="BJ4" s="454"/>
      <c r="BK4" s="454"/>
      <c r="BL4" s="455"/>
      <c r="BM4" s="453">
        <f>BM5</f>
        <v>44655</v>
      </c>
      <c r="BN4" s="454"/>
      <c r="BO4" s="454"/>
      <c r="BP4" s="454"/>
      <c r="BQ4" s="454"/>
      <c r="BR4" s="454"/>
      <c r="BS4" s="455"/>
      <c r="BT4" s="453">
        <f>BT5</f>
        <v>44662</v>
      </c>
      <c r="BU4" s="454"/>
      <c r="BV4" s="454"/>
      <c r="BW4" s="454"/>
      <c r="BX4" s="454"/>
      <c r="BY4" s="454"/>
      <c r="BZ4" s="455"/>
    </row>
    <row r="5" spans="1:78" ht="15" customHeight="1" x14ac:dyDescent="0.2">
      <c r="A5" s="47" t="s">
        <v>7</v>
      </c>
      <c r="B5" s="118"/>
      <c r="C5" s="428"/>
      <c r="D5" s="428"/>
      <c r="E5" s="428"/>
      <c r="F5" s="428"/>
      <c r="G5" s="428"/>
      <c r="H5" s="428"/>
      <c r="I5" s="428"/>
      <c r="J5" s="428"/>
      <c r="K5" s="428"/>
      <c r="L5" s="428"/>
      <c r="M5" s="428"/>
      <c r="N5" s="428"/>
      <c r="P5" s="11">
        <f>Project_Start-WEEKDAY(Project_Start,1)+2+7*(Display_Week-1)</f>
        <v>44606</v>
      </c>
      <c r="Q5" s="10">
        <f t="shared" ref="Q5:BZ5" si="0">P5+1</f>
        <v>44607</v>
      </c>
      <c r="R5" s="10">
        <f t="shared" si="0"/>
        <v>44608</v>
      </c>
      <c r="S5" s="10">
        <f t="shared" si="0"/>
        <v>44609</v>
      </c>
      <c r="T5" s="10">
        <f t="shared" si="0"/>
        <v>44610</v>
      </c>
      <c r="U5" s="10">
        <f t="shared" si="0"/>
        <v>44611</v>
      </c>
      <c r="V5" s="12">
        <f t="shared" si="0"/>
        <v>44612</v>
      </c>
      <c r="W5" s="11">
        <f t="shared" si="0"/>
        <v>44613</v>
      </c>
      <c r="X5" s="10">
        <f t="shared" si="0"/>
        <v>44614</v>
      </c>
      <c r="Y5" s="10">
        <f t="shared" si="0"/>
        <v>44615</v>
      </c>
      <c r="Z5" s="10">
        <f t="shared" si="0"/>
        <v>44616</v>
      </c>
      <c r="AA5" s="10">
        <f t="shared" si="0"/>
        <v>44617</v>
      </c>
      <c r="AB5" s="10">
        <f t="shared" si="0"/>
        <v>44618</v>
      </c>
      <c r="AC5" s="12">
        <f t="shared" si="0"/>
        <v>44619</v>
      </c>
      <c r="AD5" s="11">
        <f t="shared" si="0"/>
        <v>44620</v>
      </c>
      <c r="AE5" s="10">
        <f t="shared" si="0"/>
        <v>44621</v>
      </c>
      <c r="AF5" s="10">
        <f t="shared" si="0"/>
        <v>44622</v>
      </c>
      <c r="AG5" s="10">
        <f t="shared" si="0"/>
        <v>44623</v>
      </c>
      <c r="AH5" s="10">
        <f t="shared" si="0"/>
        <v>44624</v>
      </c>
      <c r="AI5" s="10">
        <f t="shared" si="0"/>
        <v>44625</v>
      </c>
      <c r="AJ5" s="12">
        <f t="shared" si="0"/>
        <v>44626</v>
      </c>
      <c r="AK5" s="11">
        <f t="shared" si="0"/>
        <v>44627</v>
      </c>
      <c r="AL5" s="10">
        <f t="shared" si="0"/>
        <v>44628</v>
      </c>
      <c r="AM5" s="10">
        <f t="shared" si="0"/>
        <v>44629</v>
      </c>
      <c r="AN5" s="10">
        <f t="shared" si="0"/>
        <v>44630</v>
      </c>
      <c r="AO5" s="10">
        <f t="shared" si="0"/>
        <v>44631</v>
      </c>
      <c r="AP5" s="10">
        <f t="shared" si="0"/>
        <v>44632</v>
      </c>
      <c r="AQ5" s="12">
        <f t="shared" si="0"/>
        <v>44633</v>
      </c>
      <c r="AR5" s="11">
        <f t="shared" si="0"/>
        <v>44634</v>
      </c>
      <c r="AS5" s="10">
        <f t="shared" si="0"/>
        <v>44635</v>
      </c>
      <c r="AT5" s="10">
        <f t="shared" si="0"/>
        <v>44636</v>
      </c>
      <c r="AU5" s="10">
        <f t="shared" si="0"/>
        <v>44637</v>
      </c>
      <c r="AV5" s="10">
        <f t="shared" si="0"/>
        <v>44638</v>
      </c>
      <c r="AW5" s="10">
        <f t="shared" si="0"/>
        <v>44639</v>
      </c>
      <c r="AX5" s="12">
        <f t="shared" si="0"/>
        <v>44640</v>
      </c>
      <c r="AY5" s="11">
        <f t="shared" si="0"/>
        <v>44641</v>
      </c>
      <c r="AZ5" s="10">
        <f t="shared" si="0"/>
        <v>44642</v>
      </c>
      <c r="BA5" s="10">
        <f t="shared" si="0"/>
        <v>44643</v>
      </c>
      <c r="BB5" s="10">
        <f t="shared" si="0"/>
        <v>44644</v>
      </c>
      <c r="BC5" s="10">
        <f t="shared" si="0"/>
        <v>44645</v>
      </c>
      <c r="BD5" s="10">
        <f t="shared" si="0"/>
        <v>44646</v>
      </c>
      <c r="BE5" s="12">
        <f t="shared" si="0"/>
        <v>44647</v>
      </c>
      <c r="BF5" s="11">
        <f t="shared" si="0"/>
        <v>44648</v>
      </c>
      <c r="BG5" s="10">
        <f t="shared" si="0"/>
        <v>44649</v>
      </c>
      <c r="BH5" s="10">
        <f t="shared" si="0"/>
        <v>44650</v>
      </c>
      <c r="BI5" s="10">
        <f t="shared" si="0"/>
        <v>44651</v>
      </c>
      <c r="BJ5" s="10">
        <f t="shared" si="0"/>
        <v>44652</v>
      </c>
      <c r="BK5" s="10">
        <f t="shared" si="0"/>
        <v>44653</v>
      </c>
      <c r="BL5" s="12">
        <f t="shared" si="0"/>
        <v>44654</v>
      </c>
      <c r="BM5" s="11">
        <f t="shared" si="0"/>
        <v>44655</v>
      </c>
      <c r="BN5" s="10">
        <f t="shared" si="0"/>
        <v>44656</v>
      </c>
      <c r="BO5" s="10">
        <f t="shared" si="0"/>
        <v>44657</v>
      </c>
      <c r="BP5" s="10">
        <f t="shared" si="0"/>
        <v>44658</v>
      </c>
      <c r="BQ5" s="10">
        <f t="shared" si="0"/>
        <v>44659</v>
      </c>
      <c r="BR5" s="10">
        <f t="shared" si="0"/>
        <v>44660</v>
      </c>
      <c r="BS5" s="12">
        <f t="shared" si="0"/>
        <v>44661</v>
      </c>
      <c r="BT5" s="11">
        <f t="shared" si="0"/>
        <v>44662</v>
      </c>
      <c r="BU5" s="10">
        <f t="shared" si="0"/>
        <v>44663</v>
      </c>
      <c r="BV5" s="10">
        <f t="shared" si="0"/>
        <v>44664</v>
      </c>
      <c r="BW5" s="10">
        <f t="shared" si="0"/>
        <v>44665</v>
      </c>
      <c r="BX5" s="10">
        <f t="shared" si="0"/>
        <v>44666</v>
      </c>
      <c r="BY5" s="10">
        <f t="shared" si="0"/>
        <v>44667</v>
      </c>
      <c r="BZ5" s="12">
        <f t="shared" si="0"/>
        <v>44668</v>
      </c>
    </row>
    <row r="6" spans="1:78" ht="30" customHeight="1" thickBot="1" x14ac:dyDescent="0.25">
      <c r="A6" s="47" t="s">
        <v>8</v>
      </c>
      <c r="B6" s="69" t="s">
        <v>9</v>
      </c>
      <c r="C6" s="8" t="s">
        <v>10</v>
      </c>
      <c r="D6" s="70" t="s">
        <v>11</v>
      </c>
      <c r="E6" s="9" t="s">
        <v>13</v>
      </c>
      <c r="F6" s="9" t="s">
        <v>15</v>
      </c>
      <c r="G6" s="9" t="s">
        <v>16</v>
      </c>
      <c r="H6" s="9" t="s">
        <v>17</v>
      </c>
      <c r="I6" s="9" t="s">
        <v>18</v>
      </c>
      <c r="J6" s="9" t="s">
        <v>19</v>
      </c>
      <c r="K6" s="84" t="s">
        <v>12</v>
      </c>
      <c r="L6" s="9" t="s">
        <v>20</v>
      </c>
      <c r="M6" s="9" t="s">
        <v>21</v>
      </c>
      <c r="N6" s="9"/>
      <c r="O6" s="9" t="s">
        <v>22</v>
      </c>
      <c r="P6" s="13" t="str">
        <f t="shared" ref="P6:BZ6" si="1">LEFT(TEXT(P5,"ddd"),1)</f>
        <v>M</v>
      </c>
      <c r="Q6" s="13" t="str">
        <f t="shared" si="1"/>
        <v>T</v>
      </c>
      <c r="R6" s="13" t="str">
        <f t="shared" si="1"/>
        <v>W</v>
      </c>
      <c r="S6" s="13" t="str">
        <f t="shared" si="1"/>
        <v>T</v>
      </c>
      <c r="T6" s="13" t="str">
        <f t="shared" si="1"/>
        <v>F</v>
      </c>
      <c r="U6" s="86" t="str">
        <f t="shared" si="1"/>
        <v>S</v>
      </c>
      <c r="V6" s="86" t="str">
        <f t="shared" si="1"/>
        <v>S</v>
      </c>
      <c r="W6" s="13" t="str">
        <f t="shared" si="1"/>
        <v>M</v>
      </c>
      <c r="X6" s="13" t="str">
        <f t="shared" si="1"/>
        <v>T</v>
      </c>
      <c r="Y6" s="13" t="str">
        <f t="shared" si="1"/>
        <v>W</v>
      </c>
      <c r="Z6" s="13" t="str">
        <f t="shared" si="1"/>
        <v>T</v>
      </c>
      <c r="AA6" s="13" t="str">
        <f t="shared" si="1"/>
        <v>F</v>
      </c>
      <c r="AB6" s="86" t="str">
        <f t="shared" si="1"/>
        <v>S</v>
      </c>
      <c r="AC6" s="86" t="str">
        <f t="shared" si="1"/>
        <v>S</v>
      </c>
      <c r="AD6" s="13" t="str">
        <f t="shared" si="1"/>
        <v>M</v>
      </c>
      <c r="AE6" s="13" t="str">
        <f t="shared" si="1"/>
        <v>T</v>
      </c>
      <c r="AF6" s="13" t="str">
        <f t="shared" si="1"/>
        <v>W</v>
      </c>
      <c r="AG6" s="13" t="str">
        <f t="shared" si="1"/>
        <v>T</v>
      </c>
      <c r="AH6" s="13" t="str">
        <f t="shared" si="1"/>
        <v>F</v>
      </c>
      <c r="AI6" s="86" t="str">
        <f t="shared" si="1"/>
        <v>S</v>
      </c>
      <c r="AJ6" s="86" t="str">
        <f t="shared" si="1"/>
        <v>S</v>
      </c>
      <c r="AK6" s="13" t="str">
        <f t="shared" si="1"/>
        <v>M</v>
      </c>
      <c r="AL6" s="13" t="str">
        <f t="shared" si="1"/>
        <v>T</v>
      </c>
      <c r="AM6" s="13" t="str">
        <f t="shared" si="1"/>
        <v>W</v>
      </c>
      <c r="AN6" s="207" t="str">
        <f t="shared" si="1"/>
        <v>T</v>
      </c>
      <c r="AO6" s="13" t="str">
        <f t="shared" si="1"/>
        <v>F</v>
      </c>
      <c r="AP6" s="86" t="str">
        <f t="shared" si="1"/>
        <v>S</v>
      </c>
      <c r="AQ6" s="86" t="str">
        <f t="shared" si="1"/>
        <v>S</v>
      </c>
      <c r="AR6" s="207" t="str">
        <f t="shared" si="1"/>
        <v>M</v>
      </c>
      <c r="AS6" s="13" t="str">
        <f t="shared" si="1"/>
        <v>T</v>
      </c>
      <c r="AT6" s="13" t="str">
        <f t="shared" si="1"/>
        <v>W</v>
      </c>
      <c r="AU6" s="13" t="str">
        <f t="shared" si="1"/>
        <v>T</v>
      </c>
      <c r="AV6" s="13" t="str">
        <f t="shared" si="1"/>
        <v>F</v>
      </c>
      <c r="AW6" s="86" t="str">
        <f t="shared" si="1"/>
        <v>S</v>
      </c>
      <c r="AX6" s="86" t="str">
        <f t="shared" si="1"/>
        <v>S</v>
      </c>
      <c r="AY6" s="13" t="str">
        <f t="shared" si="1"/>
        <v>M</v>
      </c>
      <c r="AZ6" s="13" t="str">
        <f t="shared" si="1"/>
        <v>T</v>
      </c>
      <c r="BA6" s="13" t="str">
        <f t="shared" si="1"/>
        <v>W</v>
      </c>
      <c r="BB6" s="13" t="str">
        <f t="shared" si="1"/>
        <v>T</v>
      </c>
      <c r="BC6" s="13" t="str">
        <f t="shared" si="1"/>
        <v>F</v>
      </c>
      <c r="BD6" s="86" t="str">
        <f t="shared" si="1"/>
        <v>S</v>
      </c>
      <c r="BE6" s="86" t="str">
        <f t="shared" si="1"/>
        <v>S</v>
      </c>
      <c r="BF6" s="13" t="str">
        <f t="shared" si="1"/>
        <v>M</v>
      </c>
      <c r="BG6" s="13" t="str">
        <f t="shared" si="1"/>
        <v>T</v>
      </c>
      <c r="BH6" s="13" t="str">
        <f t="shared" si="1"/>
        <v>W</v>
      </c>
      <c r="BI6" s="13" t="str">
        <f t="shared" si="1"/>
        <v>T</v>
      </c>
      <c r="BJ6" s="13" t="str">
        <f t="shared" si="1"/>
        <v>F</v>
      </c>
      <c r="BK6" s="86" t="str">
        <f t="shared" si="1"/>
        <v>S</v>
      </c>
      <c r="BL6" s="86" t="str">
        <f t="shared" si="1"/>
        <v>S</v>
      </c>
      <c r="BM6" s="13" t="str">
        <f t="shared" si="1"/>
        <v>M</v>
      </c>
      <c r="BN6" s="13" t="str">
        <f t="shared" si="1"/>
        <v>T</v>
      </c>
      <c r="BO6" s="13" t="str">
        <f t="shared" si="1"/>
        <v>W</v>
      </c>
      <c r="BP6" s="13" t="str">
        <f t="shared" si="1"/>
        <v>T</v>
      </c>
      <c r="BQ6" s="13" t="str">
        <f t="shared" si="1"/>
        <v>F</v>
      </c>
      <c r="BR6" s="86" t="str">
        <f t="shared" si="1"/>
        <v>S</v>
      </c>
      <c r="BS6" s="86" t="str">
        <f t="shared" si="1"/>
        <v>S</v>
      </c>
      <c r="BT6" s="13" t="str">
        <f t="shared" si="1"/>
        <v>M</v>
      </c>
      <c r="BU6" s="13" t="str">
        <f t="shared" si="1"/>
        <v>T</v>
      </c>
      <c r="BV6" s="13" t="str">
        <f t="shared" si="1"/>
        <v>W</v>
      </c>
      <c r="BW6" s="13" t="str">
        <f t="shared" si="1"/>
        <v>T</v>
      </c>
      <c r="BX6" s="13" t="str">
        <f t="shared" si="1"/>
        <v>F</v>
      </c>
      <c r="BY6" s="86" t="str">
        <f t="shared" si="1"/>
        <v>S</v>
      </c>
      <c r="BZ6" s="86" t="str">
        <f t="shared" si="1"/>
        <v>S</v>
      </c>
    </row>
    <row r="7" spans="1:78" ht="30" hidden="1" customHeight="1" thickBot="1" x14ac:dyDescent="0.25">
      <c r="A7" s="46" t="s">
        <v>23</v>
      </c>
      <c r="E7" s="50"/>
      <c r="F7" s="50"/>
      <c r="G7" s="50"/>
      <c r="H7" s="50"/>
      <c r="I7" s="50"/>
      <c r="L7"/>
      <c r="O7" t="str">
        <f>IF(OR(ISBLANK(task_start),ISBLANK(task_end)),"",task_end-task_start+1)</f>
        <v/>
      </c>
      <c r="P7" s="43"/>
      <c r="Q7" s="43"/>
      <c r="R7" s="43"/>
      <c r="S7" s="43"/>
      <c r="T7" s="43"/>
      <c r="U7" s="87"/>
      <c r="V7" s="87"/>
      <c r="W7" s="43"/>
      <c r="X7" s="43"/>
      <c r="Y7" s="43"/>
      <c r="Z7" s="43"/>
      <c r="AA7" s="43"/>
      <c r="AB7" s="87"/>
      <c r="AC7" s="87"/>
      <c r="AD7" s="43"/>
      <c r="AE7" s="43"/>
      <c r="AF7" s="43"/>
      <c r="AG7" s="43"/>
      <c r="AH7" s="43"/>
      <c r="AI7" s="87"/>
      <c r="AJ7" s="87"/>
      <c r="AK7" s="43"/>
      <c r="AL7" s="43"/>
      <c r="AM7" s="43"/>
      <c r="AN7" s="43"/>
      <c r="AO7" s="43"/>
      <c r="AP7" s="87"/>
      <c r="AQ7" s="87"/>
      <c r="AR7" s="43"/>
      <c r="AS7" s="43"/>
      <c r="AT7" s="43"/>
      <c r="AU7" s="43"/>
      <c r="AV7" s="43"/>
      <c r="AW7" s="87"/>
      <c r="AX7" s="87"/>
      <c r="AY7" s="43"/>
      <c r="AZ7" s="43"/>
      <c r="BA7" s="43"/>
      <c r="BB7" s="43"/>
      <c r="BC7" s="89"/>
      <c r="BD7" s="87"/>
      <c r="BE7" s="87"/>
      <c r="BF7" s="43"/>
      <c r="BG7" s="43"/>
      <c r="BH7" s="43"/>
      <c r="BI7" s="43"/>
      <c r="BJ7" s="43"/>
      <c r="BK7" s="43"/>
      <c r="BL7" s="43"/>
      <c r="BM7" s="43"/>
      <c r="BN7" s="43"/>
      <c r="BO7" s="159"/>
      <c r="BP7" s="43"/>
      <c r="BQ7" s="43"/>
      <c r="BR7" s="87"/>
      <c r="BS7" s="87"/>
      <c r="BT7" s="43"/>
      <c r="BU7" s="43"/>
      <c r="BV7" s="43"/>
      <c r="BW7" s="43"/>
      <c r="BX7" s="43"/>
      <c r="BY7" s="87"/>
      <c r="BZ7" s="87"/>
    </row>
    <row r="8" spans="1:78" ht="32" customHeight="1" thickBot="1" x14ac:dyDescent="0.25">
      <c r="B8" s="117" t="s">
        <v>24</v>
      </c>
      <c r="C8" s="18" t="s">
        <v>25</v>
      </c>
      <c r="D8" s="73"/>
      <c r="E8" s="55" t="s">
        <v>26</v>
      </c>
      <c r="F8" s="55"/>
      <c r="G8" s="55"/>
      <c r="H8" s="55" t="s">
        <v>27</v>
      </c>
      <c r="I8" s="92"/>
      <c r="J8" s="19">
        <v>1</v>
      </c>
      <c r="K8" s="21"/>
      <c r="L8" s="20">
        <v>44579</v>
      </c>
      <c r="M8" s="21">
        <f>L8</f>
        <v>44579</v>
      </c>
      <c r="P8" s="43"/>
      <c r="Q8" s="43"/>
      <c r="R8" s="43"/>
      <c r="S8" s="43"/>
      <c r="T8" s="43"/>
      <c r="U8" s="87"/>
      <c r="V8" s="87"/>
      <c r="W8" s="43"/>
      <c r="X8" s="43"/>
      <c r="Y8" s="43"/>
      <c r="Z8" s="43"/>
      <c r="AA8" s="43"/>
      <c r="AB8" s="87"/>
      <c r="AC8" s="87"/>
      <c r="AD8" s="43"/>
      <c r="AE8" s="43"/>
      <c r="AF8" s="43"/>
      <c r="AG8" s="43"/>
      <c r="AH8" s="43"/>
      <c r="AI8" s="87"/>
      <c r="AJ8" s="87"/>
      <c r="AK8" s="43"/>
      <c r="AL8" s="43"/>
      <c r="AM8" s="43"/>
      <c r="AN8" s="188"/>
      <c r="AO8" s="43"/>
      <c r="AP8" s="87"/>
      <c r="AQ8" s="87"/>
      <c r="AR8" s="188"/>
      <c r="AS8" s="43"/>
      <c r="AT8" s="43"/>
      <c r="AU8" s="43"/>
      <c r="AV8" s="43"/>
      <c r="AW8" s="87"/>
      <c r="AX8" s="87"/>
      <c r="AY8" s="43"/>
      <c r="AZ8" s="43"/>
      <c r="BA8" s="43"/>
      <c r="BB8" s="43"/>
      <c r="BC8" s="43"/>
      <c r="BD8" s="87"/>
      <c r="BE8" s="87"/>
      <c r="BF8" s="43"/>
      <c r="BG8" s="43"/>
      <c r="BH8" s="43"/>
      <c r="BI8" s="43"/>
      <c r="BJ8" s="43"/>
      <c r="BK8" s="87"/>
      <c r="BL8" s="87"/>
      <c r="BM8" s="43"/>
      <c r="BN8" s="43"/>
      <c r="BO8" s="43"/>
      <c r="BP8" s="43"/>
      <c r="BQ8" s="43"/>
      <c r="BR8" s="87"/>
      <c r="BS8" s="87"/>
      <c r="BT8" s="43"/>
      <c r="BU8" s="43"/>
      <c r="BV8" s="43"/>
      <c r="BW8" s="43"/>
      <c r="BX8" s="43"/>
      <c r="BY8" s="87"/>
      <c r="BZ8" s="87"/>
    </row>
    <row r="9" spans="1:78" ht="32" customHeight="1" thickBot="1" x14ac:dyDescent="0.25">
      <c r="B9" s="117" t="s">
        <v>28</v>
      </c>
      <c r="C9" s="18" t="s">
        <v>29</v>
      </c>
      <c r="D9" s="73"/>
      <c r="E9" s="55" t="s">
        <v>30</v>
      </c>
      <c r="F9" s="55">
        <v>2</v>
      </c>
      <c r="G9" s="55"/>
      <c r="H9" s="55" t="s">
        <v>27</v>
      </c>
      <c r="I9" s="92"/>
      <c r="J9" s="19">
        <v>1</v>
      </c>
      <c r="K9" s="21"/>
      <c r="L9" s="20">
        <f>$L$1</f>
        <v>44606</v>
      </c>
      <c r="M9" s="20">
        <f>$L$1+F9-1</f>
        <v>44607</v>
      </c>
      <c r="P9" s="43"/>
      <c r="Q9" s="43"/>
      <c r="R9" s="43"/>
      <c r="S9" s="43"/>
      <c r="T9" s="43"/>
      <c r="U9" s="87"/>
      <c r="V9" s="87"/>
      <c r="W9" s="43"/>
      <c r="X9" s="43"/>
      <c r="Y9" s="43"/>
      <c r="Z9" s="43"/>
      <c r="AA9" s="43"/>
      <c r="AB9" s="87"/>
      <c r="AC9" s="87"/>
      <c r="AD9" s="43"/>
      <c r="AE9" s="43"/>
      <c r="AF9" s="43"/>
      <c r="AG9" s="43"/>
      <c r="AH9" s="43"/>
      <c r="AI9" s="87"/>
      <c r="AJ9" s="87"/>
      <c r="AK9" s="43"/>
      <c r="AL9" s="43"/>
      <c r="AM9" s="43"/>
      <c r="AN9" s="188"/>
      <c r="AO9" s="43"/>
      <c r="AP9" s="87"/>
      <c r="AQ9" s="87"/>
      <c r="AR9" s="188"/>
      <c r="AS9" s="43"/>
      <c r="AT9" s="43"/>
      <c r="AU9" s="43"/>
      <c r="AV9" s="43"/>
      <c r="AW9" s="87"/>
      <c r="AX9" s="87"/>
      <c r="AY9" s="43"/>
      <c r="AZ9" s="43"/>
      <c r="BA9" s="43"/>
      <c r="BB9" s="43"/>
      <c r="BC9" s="43"/>
      <c r="BD9" s="87"/>
      <c r="BE9" s="87"/>
      <c r="BF9" s="43"/>
      <c r="BG9" s="43"/>
      <c r="BH9" s="43"/>
      <c r="BI9" s="43"/>
      <c r="BJ9" s="43"/>
      <c r="BK9" s="87"/>
      <c r="BL9" s="87"/>
      <c r="BM9" s="43"/>
      <c r="BN9" s="43"/>
      <c r="BO9" s="43"/>
      <c r="BP9" s="43"/>
      <c r="BQ9" s="43"/>
      <c r="BR9" s="87"/>
      <c r="BS9" s="87"/>
      <c r="BT9" s="43"/>
      <c r="BU9" s="43"/>
      <c r="BV9" s="43"/>
      <c r="BW9" s="43"/>
      <c r="BX9" s="43"/>
      <c r="BY9" s="87"/>
      <c r="BZ9" s="87"/>
    </row>
    <row r="10" spans="1:78" ht="32" customHeight="1" thickBot="1" x14ac:dyDescent="0.25">
      <c r="B10" s="117" t="s">
        <v>33</v>
      </c>
      <c r="C10" s="18" t="s">
        <v>34</v>
      </c>
      <c r="D10" s="73"/>
      <c r="E10" s="55" t="s">
        <v>35</v>
      </c>
      <c r="F10" s="55">
        <v>7</v>
      </c>
      <c r="G10" s="55">
        <v>1</v>
      </c>
      <c r="H10" s="55" t="s">
        <v>27</v>
      </c>
      <c r="I10" s="92" t="s">
        <v>846</v>
      </c>
      <c r="J10" s="19">
        <v>1</v>
      </c>
      <c r="K10" s="222">
        <v>44608</v>
      </c>
      <c r="L10" s="20">
        <f>$L$1</f>
        <v>44606</v>
      </c>
      <c r="M10" s="20">
        <f>WORKDAY($L$1+F10-1,2)</f>
        <v>44614</v>
      </c>
      <c r="N10" s="20">
        <f>$L$1</f>
        <v>44606</v>
      </c>
      <c r="O10" s="21">
        <f>N10</f>
        <v>44606</v>
      </c>
      <c r="P10" s="43"/>
      <c r="Q10" s="43"/>
      <c r="R10" s="43"/>
      <c r="S10" s="43"/>
      <c r="T10" s="43"/>
      <c r="U10" s="87"/>
      <c r="V10" s="87"/>
      <c r="W10" s="43"/>
      <c r="X10" s="43"/>
      <c r="Y10" s="43"/>
      <c r="Z10" s="43"/>
      <c r="AA10" s="43"/>
      <c r="AB10" s="87"/>
      <c r="AC10" s="87"/>
      <c r="AD10" s="43"/>
      <c r="AE10" s="43"/>
      <c r="AF10" s="43"/>
      <c r="AG10" s="43"/>
      <c r="AH10" s="43"/>
      <c r="AI10" s="87"/>
      <c r="AJ10" s="87"/>
      <c r="AK10" s="43"/>
      <c r="AL10" s="43"/>
      <c r="AM10" s="43"/>
      <c r="AN10" s="188"/>
      <c r="AO10" s="43"/>
      <c r="AP10" s="87"/>
      <c r="AQ10" s="87"/>
      <c r="AR10" s="188"/>
      <c r="AS10" s="43"/>
      <c r="AT10" s="43"/>
      <c r="AU10" s="43"/>
      <c r="AV10" s="43"/>
      <c r="AW10" s="87"/>
      <c r="AX10" s="87"/>
      <c r="AY10" s="43"/>
      <c r="AZ10" s="43"/>
      <c r="BA10" s="43"/>
      <c r="BB10" s="43"/>
      <c r="BC10" s="43"/>
      <c r="BD10" s="87"/>
      <c r="BE10" s="87"/>
      <c r="BF10" s="43"/>
      <c r="BG10" s="43"/>
      <c r="BH10" s="43"/>
      <c r="BI10" s="43"/>
      <c r="BJ10" s="43"/>
      <c r="BK10" s="87"/>
      <c r="BL10" s="87"/>
      <c r="BM10" s="43"/>
      <c r="BN10" s="43"/>
      <c r="BO10" s="43"/>
      <c r="BP10" s="43"/>
      <c r="BQ10" s="43"/>
      <c r="BR10" s="87"/>
      <c r="BS10" s="87"/>
      <c r="BT10" s="43"/>
      <c r="BU10" s="43"/>
      <c r="BV10" s="43"/>
      <c r="BW10" s="43"/>
      <c r="BX10" s="43"/>
      <c r="BY10" s="87"/>
      <c r="BZ10" s="87"/>
    </row>
    <row r="11" spans="1:78" ht="27" customHeight="1" thickBot="1" x14ac:dyDescent="0.25">
      <c r="B11" s="117">
        <v>1</v>
      </c>
      <c r="C11" s="18" t="s">
        <v>38</v>
      </c>
      <c r="D11" s="73"/>
      <c r="E11" s="55" t="s">
        <v>847</v>
      </c>
      <c r="F11" s="55"/>
      <c r="G11" s="55"/>
      <c r="H11" s="55" t="s">
        <v>27</v>
      </c>
      <c r="I11" s="158"/>
      <c r="J11" s="19">
        <v>1</v>
      </c>
      <c r="K11" s="21"/>
      <c r="L11" s="20">
        <f>$L$1</f>
        <v>44606</v>
      </c>
      <c r="M11" s="21">
        <f>L11</f>
        <v>44606</v>
      </c>
      <c r="P11" s="43"/>
      <c r="Q11" s="43"/>
      <c r="R11" s="43"/>
      <c r="S11" s="43"/>
      <c r="T11" s="43"/>
      <c r="U11" s="87"/>
      <c r="V11" s="87"/>
      <c r="W11" s="43"/>
      <c r="X11" s="43"/>
      <c r="Y11" s="43"/>
      <c r="Z11" s="43"/>
      <c r="AA11" s="43"/>
      <c r="AB11" s="87"/>
      <c r="AC11" s="87"/>
      <c r="AD11" s="43"/>
      <c r="AE11" s="43"/>
      <c r="AF11" s="43"/>
      <c r="AG11" s="43"/>
      <c r="AH11" s="43"/>
      <c r="AI11" s="87"/>
      <c r="AJ11" s="87"/>
      <c r="AK11" s="43"/>
      <c r="AL11" s="43"/>
      <c r="AM11" s="43"/>
      <c r="AN11" s="188"/>
      <c r="AO11" s="43"/>
      <c r="AP11" s="87"/>
      <c r="AQ11" s="87"/>
      <c r="AR11" s="188"/>
      <c r="AS11" s="43"/>
      <c r="AT11" s="43"/>
      <c r="AU11" s="43"/>
      <c r="AV11" s="43"/>
      <c r="AW11" s="87"/>
      <c r="AX11" s="87"/>
      <c r="AY11" s="43"/>
      <c r="AZ11" s="43"/>
      <c r="BA11" s="43"/>
      <c r="BB11" s="43"/>
      <c r="BC11" s="43"/>
      <c r="BD11" s="87"/>
      <c r="BE11" s="87"/>
      <c r="BF11" s="43"/>
      <c r="BG11" s="43"/>
      <c r="BH11" s="43"/>
      <c r="BI11" s="43"/>
      <c r="BJ11" s="43"/>
      <c r="BK11" s="87"/>
      <c r="BL11" s="87"/>
      <c r="BM11" s="43"/>
      <c r="BN11" s="43"/>
      <c r="BO11" s="43"/>
      <c r="BP11" s="43"/>
      <c r="BQ11" s="43"/>
      <c r="BR11" s="87"/>
      <c r="BS11" s="87"/>
      <c r="BT11" s="43"/>
      <c r="BU11" s="43"/>
      <c r="BV11" s="43"/>
      <c r="BW11" s="43"/>
      <c r="BX11" s="43"/>
      <c r="BY11" s="87"/>
      <c r="BZ11" s="87"/>
    </row>
    <row r="12" spans="1:78" ht="30" customHeight="1" thickBot="1" x14ac:dyDescent="0.25">
      <c r="B12" s="117">
        <v>1.1000000000000001</v>
      </c>
      <c r="C12" s="64" t="s">
        <v>41</v>
      </c>
      <c r="D12" s="74"/>
      <c r="E12" s="56" t="s">
        <v>42</v>
      </c>
      <c r="F12" s="56">
        <v>1</v>
      </c>
      <c r="G12" s="56">
        <f>IF(OR($L$3=0,M12=0)," - ",NETWORKDAYS($L$3,M12))</f>
        <v>1</v>
      </c>
      <c r="H12" s="56" t="s">
        <v>27</v>
      </c>
      <c r="I12" s="94"/>
      <c r="J12" s="22">
        <v>1</v>
      </c>
      <c r="K12" s="64"/>
      <c r="L12" s="90">
        <f>$M$11</f>
        <v>44606</v>
      </c>
      <c r="M12" s="85">
        <f>L12</f>
        <v>44606</v>
      </c>
      <c r="P12" s="43"/>
      <c r="Q12" s="43"/>
      <c r="R12" s="43"/>
      <c r="S12" s="43"/>
      <c r="T12" s="43"/>
      <c r="U12" s="87"/>
      <c r="V12" s="87"/>
      <c r="W12" s="43"/>
      <c r="X12" s="43"/>
      <c r="Y12" s="43"/>
      <c r="Z12" s="43"/>
      <c r="AA12" s="43"/>
      <c r="AB12" s="87"/>
      <c r="AC12" s="87"/>
      <c r="AD12" s="43"/>
      <c r="AE12" s="43"/>
      <c r="AF12" s="43"/>
      <c r="AG12" s="43"/>
      <c r="AH12" s="43"/>
      <c r="AI12" s="87"/>
      <c r="AJ12" s="87"/>
      <c r="AK12" s="43"/>
      <c r="AL12" s="43"/>
      <c r="AM12" s="43"/>
      <c r="AN12" s="188"/>
      <c r="AO12" s="43"/>
      <c r="AP12" s="87"/>
      <c r="AQ12" s="87"/>
      <c r="AR12" s="188"/>
      <c r="AS12" s="43"/>
      <c r="AT12" s="43"/>
      <c r="AU12" s="43"/>
      <c r="AV12" s="43"/>
      <c r="AW12" s="87"/>
      <c r="AX12" s="87"/>
      <c r="AY12" s="43"/>
      <c r="AZ12" s="43"/>
      <c r="BA12" s="43"/>
      <c r="BB12" s="43"/>
      <c r="BC12" s="43"/>
      <c r="BD12" s="87"/>
      <c r="BE12" s="87"/>
      <c r="BF12" s="43"/>
      <c r="BG12" s="43"/>
      <c r="BH12" s="43"/>
      <c r="BI12" s="43"/>
      <c r="BJ12" s="43"/>
      <c r="BK12" s="87"/>
      <c r="BL12" s="87"/>
      <c r="BM12" s="43"/>
      <c r="BN12" s="43"/>
      <c r="BO12" s="43"/>
      <c r="BP12" s="43"/>
      <c r="BQ12" s="43"/>
      <c r="BR12" s="87"/>
      <c r="BS12" s="87"/>
      <c r="BT12" s="43"/>
      <c r="BU12" s="43"/>
      <c r="BV12" s="43"/>
      <c r="BW12" s="43"/>
      <c r="BX12" s="43"/>
      <c r="BY12" s="87"/>
      <c r="BZ12" s="87"/>
    </row>
    <row r="13" spans="1:78" ht="30" customHeight="1" thickBot="1" x14ac:dyDescent="0.25">
      <c r="B13" s="117">
        <v>1.2</v>
      </c>
      <c r="C13" s="64" t="s">
        <v>43</v>
      </c>
      <c r="D13" s="74"/>
      <c r="E13" s="56" t="s">
        <v>42</v>
      </c>
      <c r="F13" s="56">
        <v>1</v>
      </c>
      <c r="G13" s="56">
        <f>IF(OR($L$3=0,M13=0)," - ",NETWORKDAYS($L$3,M13))</f>
        <v>1</v>
      </c>
      <c r="H13" s="56" t="s">
        <v>27</v>
      </c>
      <c r="I13" s="94"/>
      <c r="J13" s="22">
        <v>1</v>
      </c>
      <c r="K13" s="64"/>
      <c r="L13" s="90">
        <f>$M$11</f>
        <v>44606</v>
      </c>
      <c r="M13" s="85">
        <f>WORKDAY(L13+(F13-1),0)</f>
        <v>44606</v>
      </c>
      <c r="P13" s="43"/>
      <c r="Q13" s="43"/>
      <c r="R13" s="43"/>
      <c r="S13" s="43"/>
      <c r="T13" s="43"/>
      <c r="U13" s="87"/>
      <c r="V13" s="87"/>
      <c r="W13" s="43"/>
      <c r="X13" s="43"/>
      <c r="Y13" s="43"/>
      <c r="Z13" s="43"/>
      <c r="AA13" s="43"/>
      <c r="AB13" s="87"/>
      <c r="AC13" s="87"/>
      <c r="AD13" s="43"/>
      <c r="AE13" s="43"/>
      <c r="AF13" s="43"/>
      <c r="AG13" s="43"/>
      <c r="AH13" s="43"/>
      <c r="AI13" s="87"/>
      <c r="AJ13" s="87"/>
      <c r="AK13" s="43"/>
      <c r="AL13" s="43"/>
      <c r="AM13" s="43"/>
      <c r="AN13" s="188"/>
      <c r="AO13" s="43"/>
      <c r="AP13" s="87"/>
      <c r="AQ13" s="87"/>
      <c r="AR13" s="188"/>
      <c r="AS13" s="43"/>
      <c r="AT13" s="43"/>
      <c r="AU13" s="43"/>
      <c r="AV13" s="43"/>
      <c r="AW13" s="87"/>
      <c r="AX13" s="87"/>
      <c r="AY13" s="43"/>
      <c r="AZ13" s="43"/>
      <c r="BA13" s="43"/>
      <c r="BB13" s="43"/>
      <c r="BC13" s="43"/>
      <c r="BD13" s="87"/>
      <c r="BE13" s="87"/>
      <c r="BF13" s="43"/>
      <c r="BG13" s="43"/>
      <c r="BH13" s="43"/>
      <c r="BI13" s="43"/>
      <c r="BJ13" s="43"/>
      <c r="BK13" s="87"/>
      <c r="BL13" s="87"/>
      <c r="BM13" s="43"/>
      <c r="BN13" s="43"/>
      <c r="BO13" s="43"/>
      <c r="BP13" s="43"/>
      <c r="BQ13" s="43"/>
      <c r="BR13" s="87"/>
      <c r="BS13" s="87"/>
      <c r="BT13" s="43"/>
      <c r="BU13" s="43"/>
      <c r="BV13" s="43"/>
      <c r="BW13" s="43"/>
      <c r="BX13" s="43"/>
      <c r="BY13" s="87"/>
      <c r="BZ13" s="87"/>
    </row>
    <row r="14" spans="1:78" ht="41" customHeight="1" thickBot="1" x14ac:dyDescent="0.25">
      <c r="B14" s="117">
        <v>2</v>
      </c>
      <c r="C14" s="18" t="s">
        <v>48</v>
      </c>
      <c r="D14" s="73"/>
      <c r="E14" s="55" t="s">
        <v>49</v>
      </c>
      <c r="F14" s="55">
        <v>3</v>
      </c>
      <c r="G14" s="55">
        <f>IF(OR($L$3=0,M14=0)," - ",NETWORKDAYS($L$3,M14))</f>
        <v>3</v>
      </c>
      <c r="H14" s="55" t="s">
        <v>27</v>
      </c>
      <c r="I14" s="92"/>
      <c r="J14" s="19">
        <v>1</v>
      </c>
      <c r="K14" s="18"/>
      <c r="L14" s="21">
        <f>$M$11</f>
        <v>44606</v>
      </c>
      <c r="M14" s="21">
        <f>WORKDAY(L14+F14-1,0)</f>
        <v>44608</v>
      </c>
      <c r="P14" s="43"/>
      <c r="Q14" s="43"/>
      <c r="R14" s="43"/>
      <c r="S14" s="43"/>
      <c r="T14" s="43"/>
      <c r="U14" s="87"/>
      <c r="V14" s="87"/>
      <c r="W14" s="43"/>
      <c r="X14" s="43"/>
      <c r="Y14" s="43"/>
      <c r="Z14" s="43"/>
      <c r="AA14" s="43"/>
      <c r="AB14" s="87"/>
      <c r="AC14" s="87"/>
      <c r="AD14" s="43"/>
      <c r="AE14" s="43"/>
      <c r="AF14" s="43"/>
      <c r="AG14" s="43"/>
      <c r="AH14" s="43"/>
      <c r="AI14" s="87"/>
      <c r="AJ14" s="87"/>
      <c r="AK14" s="43"/>
      <c r="AL14" s="43"/>
      <c r="AM14" s="43"/>
      <c r="AN14" s="188"/>
      <c r="AO14" s="43"/>
      <c r="AP14" s="87"/>
      <c r="AQ14" s="87"/>
      <c r="AR14" s="188"/>
      <c r="AS14" s="43"/>
      <c r="AT14" s="43"/>
      <c r="AU14" s="43"/>
      <c r="AV14" s="43"/>
      <c r="AW14" s="87"/>
      <c r="AX14" s="87"/>
      <c r="AY14" s="43"/>
      <c r="AZ14" s="43"/>
      <c r="BA14" s="43"/>
      <c r="BB14" s="43"/>
      <c r="BC14" s="43"/>
      <c r="BD14" s="87"/>
      <c r="BE14" s="87"/>
      <c r="BF14" s="43"/>
      <c r="BG14" s="43"/>
      <c r="BH14" s="43"/>
      <c r="BI14" s="43"/>
      <c r="BJ14" s="43"/>
      <c r="BK14" s="87"/>
      <c r="BL14" s="87"/>
      <c r="BM14" s="43"/>
      <c r="BN14" s="43"/>
      <c r="BO14" s="43"/>
      <c r="BP14" s="43"/>
      <c r="BQ14" s="43"/>
      <c r="BR14" s="87"/>
      <c r="BS14" s="87"/>
      <c r="BT14" s="43"/>
      <c r="BU14" s="43"/>
      <c r="BV14" s="43"/>
      <c r="BW14" s="43"/>
      <c r="BX14" s="43"/>
      <c r="BY14" s="87"/>
      <c r="BZ14" s="87"/>
    </row>
    <row r="15" spans="1:78" ht="30" customHeight="1" thickBot="1" x14ac:dyDescent="0.25">
      <c r="B15" s="117">
        <v>3</v>
      </c>
      <c r="C15" s="18" t="s">
        <v>51</v>
      </c>
      <c r="D15" s="73"/>
      <c r="E15" s="55" t="s">
        <v>52</v>
      </c>
      <c r="F15" s="55">
        <v>3</v>
      </c>
      <c r="G15" s="55"/>
      <c r="H15" s="55" t="s">
        <v>27</v>
      </c>
      <c r="I15" s="92"/>
      <c r="J15" s="19">
        <v>1</v>
      </c>
      <c r="K15" s="18"/>
      <c r="L15" s="21">
        <v>44575</v>
      </c>
      <c r="M15" s="21">
        <f>WORKDAY(L15+F15,1)</f>
        <v>44579</v>
      </c>
      <c r="P15" s="43"/>
      <c r="Q15" s="43"/>
      <c r="R15" s="43"/>
      <c r="S15" s="43"/>
      <c r="T15" s="43"/>
      <c r="U15" s="87"/>
      <c r="V15" s="87"/>
      <c r="W15" s="43"/>
      <c r="X15" s="43"/>
      <c r="Y15" s="43"/>
      <c r="Z15" s="43"/>
      <c r="AA15" s="43"/>
      <c r="AB15" s="87"/>
      <c r="AC15" s="87"/>
      <c r="AD15" s="43"/>
      <c r="AE15" s="43"/>
      <c r="AF15" s="43"/>
      <c r="AG15" s="43"/>
      <c r="AH15" s="43"/>
      <c r="AI15" s="87"/>
      <c r="AJ15" s="87"/>
      <c r="AK15" s="43"/>
      <c r="AL15" s="43"/>
      <c r="AM15" s="43"/>
      <c r="AN15" s="188"/>
      <c r="AO15" s="43"/>
      <c r="AP15" s="87"/>
      <c r="AQ15" s="87"/>
      <c r="AR15" s="188"/>
      <c r="AS15" s="43"/>
      <c r="AT15" s="43"/>
      <c r="AU15" s="43"/>
      <c r="AV15" s="43"/>
      <c r="AW15" s="87"/>
      <c r="AX15" s="87"/>
      <c r="AY15" s="43"/>
      <c r="AZ15" s="43"/>
      <c r="BA15" s="43"/>
      <c r="BB15" s="43"/>
      <c r="BC15" s="43"/>
      <c r="BD15" s="87"/>
      <c r="BE15" s="87"/>
      <c r="BF15" s="43"/>
      <c r="BG15" s="43"/>
      <c r="BH15" s="43"/>
      <c r="BI15" s="43"/>
      <c r="BJ15" s="43"/>
      <c r="BK15" s="87"/>
      <c r="BL15" s="87"/>
      <c r="BM15" s="43"/>
      <c r="BN15" s="43"/>
      <c r="BO15" s="43"/>
      <c r="BP15" s="43"/>
      <c r="BQ15" s="43"/>
      <c r="BR15" s="87"/>
      <c r="BS15" s="87"/>
      <c r="BT15" s="43"/>
      <c r="BU15" s="43"/>
      <c r="BV15" s="43"/>
      <c r="BW15" s="43"/>
      <c r="BX15" s="43"/>
      <c r="BY15" s="87"/>
      <c r="BZ15" s="87"/>
    </row>
    <row r="16" spans="1:78" ht="30" customHeight="1" thickBot="1" x14ac:dyDescent="0.25">
      <c r="B16" s="117">
        <v>4</v>
      </c>
      <c r="C16" s="18" t="s">
        <v>53</v>
      </c>
      <c r="D16" s="73" t="s">
        <v>54</v>
      </c>
      <c r="E16" s="55" t="s">
        <v>55</v>
      </c>
      <c r="F16" s="55">
        <v>5</v>
      </c>
      <c r="G16" s="55"/>
      <c r="H16" s="55" t="s">
        <v>31</v>
      </c>
      <c r="I16" s="92" t="s">
        <v>848</v>
      </c>
      <c r="J16" s="19">
        <v>0.5</v>
      </c>
      <c r="K16" s="162">
        <v>44619</v>
      </c>
      <c r="L16" s="21">
        <f>WORKDAY($M$10,1)</f>
        <v>44615</v>
      </c>
      <c r="M16" s="21">
        <f>WORKDAY(L16+F16-1,0)</f>
        <v>44619</v>
      </c>
      <c r="P16" s="43"/>
      <c r="Q16" s="43"/>
      <c r="R16" s="43"/>
      <c r="S16" s="43"/>
      <c r="T16" s="43"/>
      <c r="U16" s="87"/>
      <c r="V16" s="87"/>
      <c r="W16" s="43"/>
      <c r="X16" s="43"/>
      <c r="Y16" s="43"/>
      <c r="Z16" s="43"/>
      <c r="AA16" s="43"/>
      <c r="AB16" s="87"/>
      <c r="AC16" s="87"/>
      <c r="AD16" s="43"/>
      <c r="AE16" s="43"/>
      <c r="AF16" s="43"/>
      <c r="AG16" s="43"/>
      <c r="AH16" s="43"/>
      <c r="AI16" s="87"/>
      <c r="AJ16" s="87"/>
      <c r="AK16" s="43"/>
      <c r="AL16" s="43"/>
      <c r="AM16" s="43"/>
      <c r="AN16" s="188"/>
      <c r="AO16" s="43"/>
      <c r="AP16" s="87"/>
      <c r="AQ16" s="87"/>
      <c r="AR16" s="188"/>
      <c r="AS16" s="43"/>
      <c r="AT16" s="43"/>
      <c r="AU16" s="43"/>
      <c r="AV16" s="43"/>
      <c r="AW16" s="87"/>
      <c r="AX16" s="87"/>
      <c r="AY16" s="43"/>
      <c r="AZ16" s="43"/>
      <c r="BA16" s="43"/>
      <c r="BB16" s="43"/>
      <c r="BC16" s="43"/>
      <c r="BD16" s="87"/>
      <c r="BE16" s="87"/>
      <c r="BF16" s="43"/>
      <c r="BG16" s="43"/>
      <c r="BH16" s="43"/>
      <c r="BI16" s="43"/>
      <c r="BJ16" s="43"/>
      <c r="BK16" s="87"/>
      <c r="BL16" s="87"/>
      <c r="BM16" s="43"/>
      <c r="BN16" s="43"/>
      <c r="BO16" s="43"/>
      <c r="BP16" s="43"/>
      <c r="BQ16" s="43"/>
      <c r="BR16" s="87"/>
      <c r="BS16" s="87"/>
      <c r="BT16" s="43"/>
      <c r="BU16" s="43"/>
      <c r="BV16" s="43"/>
      <c r="BW16" s="43"/>
      <c r="BX16" s="43"/>
      <c r="BY16" s="87"/>
      <c r="BZ16" s="87"/>
    </row>
    <row r="17" spans="1:78" s="5" customFormat="1" ht="30" customHeight="1" thickBot="1" x14ac:dyDescent="0.25">
      <c r="A17" s="47" t="s">
        <v>58</v>
      </c>
      <c r="B17" s="118">
        <v>5</v>
      </c>
      <c r="C17" s="18" t="s">
        <v>59</v>
      </c>
      <c r="D17" s="73">
        <v>4</v>
      </c>
      <c r="E17" s="93" t="s">
        <v>47</v>
      </c>
      <c r="F17" s="93">
        <v>5</v>
      </c>
      <c r="G17" s="93">
        <f>IF(OR($L$3=0,M17=0)," - ",NETWORKDAYS($L$3,M17))-2</f>
        <v>8</v>
      </c>
      <c r="H17" s="93" t="s">
        <v>31</v>
      </c>
      <c r="I17" s="92" t="s">
        <v>848</v>
      </c>
      <c r="J17" s="135">
        <v>0.5</v>
      </c>
      <c r="K17" s="162">
        <v>44619</v>
      </c>
      <c r="L17" s="21">
        <f>WORKDAY($M$10,1)</f>
        <v>44615</v>
      </c>
      <c r="M17" s="21">
        <f>WORKDAY(L17+F17-1,0)</f>
        <v>44619</v>
      </c>
      <c r="N17" s="17"/>
      <c r="O17" s="17">
        <f>IF(OR(ISBLANK(task_start),ISBLANK(task_end)),"",task_end-task_start+1)</f>
        <v>5</v>
      </c>
      <c r="P17" s="43"/>
      <c r="Q17" s="43"/>
      <c r="R17" s="43"/>
      <c r="S17" s="43"/>
      <c r="T17" s="43"/>
      <c r="U17" s="87"/>
      <c r="V17" s="87"/>
      <c r="W17" s="43"/>
      <c r="X17" s="43"/>
      <c r="Y17" s="43"/>
      <c r="Z17" s="43"/>
      <c r="AA17" s="43"/>
      <c r="AB17" s="87"/>
      <c r="AC17" s="87"/>
      <c r="AD17" s="43"/>
      <c r="AE17" s="43"/>
      <c r="AF17" s="43"/>
      <c r="AG17" s="43"/>
      <c r="AH17" s="43"/>
      <c r="AI17" s="87"/>
      <c r="AJ17" s="87"/>
      <c r="AK17" s="43"/>
      <c r="AL17" s="43"/>
      <c r="AM17" s="43"/>
      <c r="AN17" s="188"/>
      <c r="AO17" s="43"/>
      <c r="AP17" s="87"/>
      <c r="AQ17" s="87"/>
      <c r="AR17" s="188"/>
      <c r="AS17" s="43"/>
      <c r="AT17" s="43"/>
      <c r="AU17" s="43"/>
      <c r="AV17" s="43"/>
      <c r="AW17" s="87"/>
      <c r="AX17" s="87"/>
      <c r="AY17" s="43"/>
      <c r="AZ17" s="43"/>
      <c r="BA17" s="43"/>
      <c r="BB17" s="43"/>
      <c r="BC17" s="43"/>
      <c r="BD17" s="87"/>
      <c r="BE17" s="87"/>
      <c r="BF17" s="43"/>
      <c r="BG17" s="43"/>
      <c r="BH17" s="43"/>
      <c r="BI17" s="43"/>
      <c r="BJ17" s="43"/>
      <c r="BK17" s="87"/>
      <c r="BL17" s="87"/>
      <c r="BM17" s="43"/>
      <c r="BN17" s="43"/>
      <c r="BO17" s="43"/>
      <c r="BP17" s="43"/>
      <c r="BQ17" s="43"/>
      <c r="BR17" s="87"/>
      <c r="BS17" s="87"/>
      <c r="BT17" s="43"/>
      <c r="BU17" s="43"/>
      <c r="BV17" s="43"/>
      <c r="BW17" s="43"/>
      <c r="BX17" s="43"/>
      <c r="BY17" s="87"/>
      <c r="BZ17" s="87"/>
    </row>
    <row r="18" spans="1:78" s="5" customFormat="1" ht="30" customHeight="1" thickBot="1" x14ac:dyDescent="0.25">
      <c r="A18" s="47" t="s">
        <v>61</v>
      </c>
      <c r="B18" s="118">
        <v>5.0999999999999996</v>
      </c>
      <c r="C18" s="64" t="s">
        <v>62</v>
      </c>
      <c r="D18" s="74">
        <v>4</v>
      </c>
      <c r="E18" s="136" t="s">
        <v>47</v>
      </c>
      <c r="F18" s="136"/>
      <c r="G18" s="136"/>
      <c r="H18" s="136" t="s">
        <v>27</v>
      </c>
      <c r="I18" s="136"/>
      <c r="J18" s="137">
        <v>1</v>
      </c>
      <c r="K18" s="162">
        <v>44619</v>
      </c>
      <c r="L18" s="90">
        <f t="shared" ref="L18:M21" si="2">L17</f>
        <v>44615</v>
      </c>
      <c r="M18" s="90">
        <f t="shared" si="2"/>
        <v>44619</v>
      </c>
      <c r="N18" s="17"/>
      <c r="O18" s="17">
        <f>IF(OR(ISBLANK(task_start),ISBLANK(task_end)),"",task_end-task_start+1)</f>
        <v>5</v>
      </c>
      <c r="P18" s="43"/>
      <c r="Q18" s="43"/>
      <c r="R18" s="43"/>
      <c r="S18" s="43"/>
      <c r="T18" s="43"/>
      <c r="U18" s="87"/>
      <c r="V18" s="87"/>
      <c r="W18" s="43"/>
      <c r="X18" s="43"/>
      <c r="Y18" s="43"/>
      <c r="Z18" s="43"/>
      <c r="AA18" s="43"/>
      <c r="AB18" s="87"/>
      <c r="AC18" s="87"/>
      <c r="AD18" s="43"/>
      <c r="AE18" s="43"/>
      <c r="AF18" s="43"/>
      <c r="AG18" s="43"/>
      <c r="AH18" s="43"/>
      <c r="AI18" s="87"/>
      <c r="AJ18" s="87"/>
      <c r="AK18" s="43"/>
      <c r="AL18" s="43"/>
      <c r="AM18" s="43"/>
      <c r="AN18" s="188"/>
      <c r="AO18" s="43"/>
      <c r="AP18" s="87"/>
      <c r="AQ18" s="87"/>
      <c r="AR18" s="188"/>
      <c r="AS18" s="43"/>
      <c r="AT18" s="43"/>
      <c r="AU18" s="43"/>
      <c r="AV18" s="43"/>
      <c r="AW18" s="87"/>
      <c r="AX18" s="87"/>
      <c r="AY18" s="43"/>
      <c r="AZ18" s="43"/>
      <c r="BA18" s="43"/>
      <c r="BB18" s="43"/>
      <c r="BC18" s="43"/>
      <c r="BD18" s="87"/>
      <c r="BE18" s="87"/>
      <c r="BF18" s="43"/>
      <c r="BG18" s="43"/>
      <c r="BH18" s="43"/>
      <c r="BI18" s="43"/>
      <c r="BJ18" s="43"/>
      <c r="BK18" s="87"/>
      <c r="BL18" s="87"/>
      <c r="BM18" s="43"/>
      <c r="BN18" s="43"/>
      <c r="BO18" s="43"/>
      <c r="BP18" s="43"/>
      <c r="BQ18" s="43"/>
      <c r="BR18" s="87"/>
      <c r="BS18" s="87"/>
      <c r="BT18" s="43"/>
      <c r="BU18" s="43"/>
      <c r="BV18" s="43"/>
      <c r="BW18" s="43"/>
      <c r="BX18" s="43"/>
      <c r="BY18" s="87"/>
      <c r="BZ18" s="87"/>
    </row>
    <row r="19" spans="1:78" s="5" customFormat="1" ht="30" customHeight="1" thickBot="1" x14ac:dyDescent="0.25">
      <c r="A19" s="47" t="s">
        <v>63</v>
      </c>
      <c r="B19" s="118">
        <v>5.2</v>
      </c>
      <c r="C19" s="64" t="s">
        <v>64</v>
      </c>
      <c r="D19" s="74">
        <v>4</v>
      </c>
      <c r="E19" s="136" t="s">
        <v>47</v>
      </c>
      <c r="F19" s="136"/>
      <c r="G19" s="136"/>
      <c r="H19" s="136" t="s">
        <v>27</v>
      </c>
      <c r="I19" s="136"/>
      <c r="J19" s="137">
        <v>1</v>
      </c>
      <c r="K19" s="162">
        <v>44619</v>
      </c>
      <c r="L19" s="90">
        <f t="shared" si="2"/>
        <v>44615</v>
      </c>
      <c r="M19" s="90">
        <f t="shared" si="2"/>
        <v>44619</v>
      </c>
      <c r="N19" s="17"/>
      <c r="O19" s="17">
        <f>IF(OR(ISBLANK(task_start),ISBLANK(task_end)),"",task_end-task_start+1)</f>
        <v>5</v>
      </c>
      <c r="P19" s="43"/>
      <c r="Q19" s="43"/>
      <c r="R19" s="43"/>
      <c r="S19" s="43"/>
      <c r="T19" s="43"/>
      <c r="U19" s="87"/>
      <c r="V19" s="87"/>
      <c r="W19" s="43"/>
      <c r="X19" s="43"/>
      <c r="Y19" s="43"/>
      <c r="Z19" s="43"/>
      <c r="AA19" s="43"/>
      <c r="AB19" s="88"/>
      <c r="AC19" s="88"/>
      <c r="AD19" s="43"/>
      <c r="AE19" s="43"/>
      <c r="AF19" s="43"/>
      <c r="AG19" s="43"/>
      <c r="AH19" s="43"/>
      <c r="AI19" s="87"/>
      <c r="AJ19" s="87"/>
      <c r="AK19" s="43"/>
      <c r="AL19" s="43"/>
      <c r="AM19" s="43"/>
      <c r="AN19" s="188"/>
      <c r="AO19" s="43"/>
      <c r="AP19" s="87"/>
      <c r="AQ19" s="87"/>
      <c r="AR19" s="188"/>
      <c r="AS19" s="43"/>
      <c r="AT19" s="43"/>
      <c r="AU19" s="43"/>
      <c r="AV19" s="43"/>
      <c r="AW19" s="87"/>
      <c r="AX19" s="87"/>
      <c r="AY19" s="43"/>
      <c r="AZ19" s="43"/>
      <c r="BA19" s="43"/>
      <c r="BB19" s="43"/>
      <c r="BC19" s="43"/>
      <c r="BD19" s="87"/>
      <c r="BE19" s="87"/>
      <c r="BF19" s="43"/>
      <c r="BG19" s="43"/>
      <c r="BH19" s="43"/>
      <c r="BI19" s="43"/>
      <c r="BJ19" s="43"/>
      <c r="BK19" s="87"/>
      <c r="BL19" s="87"/>
      <c r="BM19" s="43"/>
      <c r="BN19" s="43"/>
      <c r="BO19" s="43"/>
      <c r="BP19" s="43"/>
      <c r="BQ19" s="43"/>
      <c r="BR19" s="87"/>
      <c r="BS19" s="87"/>
      <c r="BT19" s="43"/>
      <c r="BU19" s="43"/>
      <c r="BV19" s="43"/>
      <c r="BW19" s="43"/>
      <c r="BX19" s="43"/>
      <c r="BY19" s="87"/>
      <c r="BZ19" s="87"/>
    </row>
    <row r="20" spans="1:78" s="5" customFormat="1" ht="30" customHeight="1" thickBot="1" x14ac:dyDescent="0.25">
      <c r="A20" s="46"/>
      <c r="B20" s="117">
        <v>5.3</v>
      </c>
      <c r="C20" s="64" t="s">
        <v>65</v>
      </c>
      <c r="D20" s="74">
        <v>4</v>
      </c>
      <c r="E20" s="136" t="s">
        <v>47</v>
      </c>
      <c r="F20" s="136"/>
      <c r="G20" s="136"/>
      <c r="H20" s="136" t="s">
        <v>56</v>
      </c>
      <c r="I20" s="136"/>
      <c r="J20" s="137">
        <v>0</v>
      </c>
      <c r="K20" s="162">
        <v>44619</v>
      </c>
      <c r="L20" s="90">
        <f t="shared" si="2"/>
        <v>44615</v>
      </c>
      <c r="M20" s="90">
        <f t="shared" si="2"/>
        <v>44619</v>
      </c>
      <c r="N20" s="17"/>
      <c r="O20" s="17">
        <f>IF(OR(ISBLANK(task_start),ISBLANK(task_end)),"",task_end-task_start+1)</f>
        <v>5</v>
      </c>
      <c r="P20" s="43"/>
      <c r="Q20" s="43"/>
      <c r="R20" s="43"/>
      <c r="S20" s="43"/>
      <c r="T20" s="43"/>
      <c r="U20" s="87"/>
      <c r="V20" s="87"/>
      <c r="W20" s="43"/>
      <c r="X20" s="43"/>
      <c r="Y20" s="43"/>
      <c r="Z20" s="43"/>
      <c r="AA20" s="43"/>
      <c r="AB20" s="87"/>
      <c r="AC20" s="87"/>
      <c r="AD20" s="43"/>
      <c r="AE20" s="43"/>
      <c r="AF20" s="43"/>
      <c r="AG20" s="43"/>
      <c r="AH20" s="43"/>
      <c r="AI20" s="87"/>
      <c r="AJ20" s="87"/>
      <c r="AK20" s="43"/>
      <c r="AL20" s="43"/>
      <c r="AM20" s="43"/>
      <c r="AN20" s="188"/>
      <c r="AO20" s="43"/>
      <c r="AP20" s="87"/>
      <c r="AQ20" s="87"/>
      <c r="AR20" s="188"/>
      <c r="AS20" s="43"/>
      <c r="AT20" s="43"/>
      <c r="AU20" s="43"/>
      <c r="AV20" s="43"/>
      <c r="AW20" s="87"/>
      <c r="AX20" s="87"/>
      <c r="AY20" s="43"/>
      <c r="AZ20" s="43"/>
      <c r="BA20" s="43"/>
      <c r="BB20" s="43"/>
      <c r="BC20" s="43"/>
      <c r="BD20" s="87"/>
      <c r="BE20" s="87"/>
      <c r="BF20" s="43"/>
      <c r="BG20" s="43"/>
      <c r="BH20" s="43"/>
      <c r="BI20" s="43"/>
      <c r="BJ20" s="43"/>
      <c r="BK20" s="87"/>
      <c r="BL20" s="87"/>
      <c r="BM20" s="43"/>
      <c r="BN20" s="43"/>
      <c r="BO20" s="43"/>
      <c r="BP20" s="43"/>
      <c r="BQ20" s="43"/>
      <c r="BR20" s="87"/>
      <c r="BS20" s="87"/>
      <c r="BT20" s="43"/>
      <c r="BU20" s="43"/>
      <c r="BV20" s="43"/>
      <c r="BW20" s="43"/>
      <c r="BX20" s="43"/>
      <c r="BY20" s="87"/>
      <c r="BZ20" s="87"/>
    </row>
    <row r="21" spans="1:78" s="5" customFormat="1" ht="30" customHeight="1" thickBot="1" x14ac:dyDescent="0.25">
      <c r="A21" s="46"/>
      <c r="B21" s="117">
        <v>5.4</v>
      </c>
      <c r="C21" s="64" t="s">
        <v>66</v>
      </c>
      <c r="D21" s="74">
        <v>4</v>
      </c>
      <c r="E21" s="136" t="s">
        <v>47</v>
      </c>
      <c r="F21" s="136"/>
      <c r="G21" s="136"/>
      <c r="H21" s="136" t="s">
        <v>56</v>
      </c>
      <c r="I21" s="136"/>
      <c r="J21" s="137">
        <v>0</v>
      </c>
      <c r="K21" s="162">
        <v>44619</v>
      </c>
      <c r="L21" s="90">
        <f t="shared" si="2"/>
        <v>44615</v>
      </c>
      <c r="M21" s="90">
        <f t="shared" si="2"/>
        <v>44619</v>
      </c>
      <c r="N21" s="17"/>
      <c r="O21" s="17">
        <f>IF(OR(ISBLANK(task_start),ISBLANK(task_end)),"",task_end-task_start+1)</f>
        <v>5</v>
      </c>
      <c r="P21" s="43"/>
      <c r="Q21" s="43"/>
      <c r="R21" s="43"/>
      <c r="S21" s="43"/>
      <c r="T21" s="43"/>
      <c r="U21" s="87"/>
      <c r="V21" s="87"/>
      <c r="W21" s="43"/>
      <c r="X21" s="43"/>
      <c r="Y21" s="43"/>
      <c r="Z21" s="43"/>
      <c r="AA21" s="43"/>
      <c r="AB21" s="87"/>
      <c r="AC21" s="87"/>
      <c r="AD21" s="43"/>
      <c r="AE21" s="43"/>
      <c r="AF21" s="144"/>
      <c r="AG21" s="43"/>
      <c r="AH21" s="43"/>
      <c r="AI21" s="87"/>
      <c r="AJ21" s="87"/>
      <c r="AK21" s="43"/>
      <c r="AL21" s="43"/>
      <c r="AM21" s="43"/>
      <c r="AN21" s="188"/>
      <c r="AO21" s="43"/>
      <c r="AP21" s="87"/>
      <c r="AQ21" s="87"/>
      <c r="AR21" s="188"/>
      <c r="AS21" s="43"/>
      <c r="AT21" s="43"/>
      <c r="AU21" s="43"/>
      <c r="AV21" s="43"/>
      <c r="AW21" s="87"/>
      <c r="AX21" s="87"/>
      <c r="AY21" s="43"/>
      <c r="AZ21" s="43"/>
      <c r="BA21" s="43"/>
      <c r="BB21" s="43"/>
      <c r="BC21" s="43"/>
      <c r="BD21" s="87"/>
      <c r="BE21" s="87"/>
      <c r="BF21" s="43"/>
      <c r="BG21" s="43"/>
      <c r="BH21" s="43"/>
      <c r="BI21" s="43"/>
      <c r="BJ21" s="43"/>
      <c r="BK21" s="87"/>
      <c r="BL21" s="87"/>
      <c r="BM21" s="43"/>
      <c r="BN21" s="43"/>
      <c r="BO21" s="43"/>
      <c r="BP21" s="43"/>
      <c r="BQ21" s="43"/>
      <c r="BR21" s="87"/>
      <c r="BS21" s="87"/>
      <c r="BT21" s="43"/>
      <c r="BU21" s="43"/>
      <c r="BV21" s="43"/>
      <c r="BW21" s="43"/>
      <c r="BX21" s="43"/>
      <c r="BY21" s="87"/>
      <c r="BZ21" s="87"/>
    </row>
    <row r="22" spans="1:78" s="5" customFormat="1" ht="30" customHeight="1" thickBot="1" x14ac:dyDescent="0.25">
      <c r="A22" s="46"/>
      <c r="B22" s="117">
        <v>6</v>
      </c>
      <c r="C22" s="18" t="s">
        <v>67</v>
      </c>
      <c r="D22" s="73" t="s">
        <v>186</v>
      </c>
      <c r="E22" s="93" t="s">
        <v>69</v>
      </c>
      <c r="F22" s="93">
        <v>2</v>
      </c>
      <c r="G22" s="93">
        <f t="shared" ref="G22:G51" si="3">IF(OR($L$3=0,M22=0)," - ",NETWORKDAYS($L$3,M22))</f>
        <v>9</v>
      </c>
      <c r="H22" s="93" t="s">
        <v>31</v>
      </c>
      <c r="I22" s="92" t="s">
        <v>849</v>
      </c>
      <c r="J22" s="135">
        <v>0.8</v>
      </c>
      <c r="K22" s="162">
        <v>44619</v>
      </c>
      <c r="L22" s="20">
        <f>MAX((WORKDAY($M$14,1)),(WORKDAY($M$10,1)))</f>
        <v>44615</v>
      </c>
      <c r="M22" s="20">
        <f>WORKDAY(L22+(F22-1),0)</f>
        <v>44616</v>
      </c>
      <c r="N22" s="17"/>
      <c r="O22" s="17"/>
      <c r="P22" s="43"/>
      <c r="Q22" s="43"/>
      <c r="R22" s="43"/>
      <c r="S22" s="43"/>
      <c r="T22" s="43"/>
      <c r="U22" s="87"/>
      <c r="V22" s="87"/>
      <c r="W22" s="43"/>
      <c r="X22" s="43"/>
      <c r="Y22" s="43"/>
      <c r="Z22" s="43"/>
      <c r="AA22" s="43"/>
      <c r="AB22" s="87"/>
      <c r="AC22" s="87"/>
      <c r="AD22" s="43"/>
      <c r="AE22" s="43"/>
      <c r="AF22" s="43"/>
      <c r="AG22" s="43"/>
      <c r="AH22" s="43"/>
      <c r="AI22" s="87"/>
      <c r="AJ22" s="87"/>
      <c r="AK22" s="43"/>
      <c r="AL22" s="43"/>
      <c r="AM22" s="43"/>
      <c r="AN22" s="188"/>
      <c r="AO22" s="43"/>
      <c r="AP22" s="87"/>
      <c r="AQ22" s="87"/>
      <c r="AR22" s="188"/>
      <c r="AS22" s="43"/>
      <c r="AT22" s="43"/>
      <c r="AU22" s="43"/>
      <c r="AV22" s="43"/>
      <c r="AW22" s="87"/>
      <c r="AX22" s="87"/>
      <c r="AY22" s="43"/>
      <c r="AZ22" s="43"/>
      <c r="BA22" s="43"/>
      <c r="BB22" s="43"/>
      <c r="BC22" s="43"/>
      <c r="BD22" s="87"/>
      <c r="BE22" s="87"/>
      <c r="BF22" s="43"/>
      <c r="BG22" s="43"/>
      <c r="BH22" s="43"/>
      <c r="BI22" s="43"/>
      <c r="BJ22" s="43"/>
      <c r="BK22" s="87"/>
      <c r="BL22" s="87"/>
      <c r="BM22" s="43"/>
      <c r="BN22" s="43"/>
      <c r="BO22" s="43"/>
      <c r="BP22" s="43"/>
      <c r="BQ22" s="43"/>
      <c r="BR22" s="87"/>
      <c r="BS22" s="87"/>
      <c r="BT22" s="43"/>
      <c r="BU22" s="43"/>
      <c r="BV22" s="43"/>
      <c r="BW22" s="43"/>
      <c r="BX22" s="43"/>
      <c r="BY22" s="87"/>
      <c r="BZ22" s="87"/>
    </row>
    <row r="23" spans="1:78" s="5" customFormat="1" ht="30" customHeight="1" thickBot="1" x14ac:dyDescent="0.25">
      <c r="A23" s="46"/>
      <c r="B23" s="117">
        <v>7</v>
      </c>
      <c r="C23" s="18" t="s">
        <v>71</v>
      </c>
      <c r="D23" s="73">
        <v>6</v>
      </c>
      <c r="E23" s="93" t="s">
        <v>69</v>
      </c>
      <c r="F23" s="93">
        <v>2</v>
      </c>
      <c r="G23" s="93">
        <f t="shared" si="3"/>
        <v>10</v>
      </c>
      <c r="H23" s="93" t="s">
        <v>56</v>
      </c>
      <c r="I23" s="93"/>
      <c r="J23" s="135">
        <v>0</v>
      </c>
      <c r="K23" s="162">
        <v>44619</v>
      </c>
      <c r="L23" s="20">
        <f>WORKDAY($M$22,1)</f>
        <v>44617</v>
      </c>
      <c r="M23" s="20">
        <f>WORKDAY(L23+(F23-1),0)</f>
        <v>44618</v>
      </c>
      <c r="N23" s="17"/>
      <c r="O23" s="17"/>
      <c r="P23" s="43"/>
      <c r="Q23" s="43"/>
      <c r="R23" s="43"/>
      <c r="S23" s="43"/>
      <c r="T23" s="43"/>
      <c r="U23" s="87"/>
      <c r="V23" s="87"/>
      <c r="W23" s="43"/>
      <c r="X23" s="43"/>
      <c r="Y23" s="43"/>
      <c r="Z23" s="43"/>
      <c r="AA23" s="43"/>
      <c r="AB23" s="87"/>
      <c r="AC23" s="87"/>
      <c r="AD23" s="43"/>
      <c r="AE23" s="43"/>
      <c r="AF23" s="43"/>
      <c r="AG23" s="43"/>
      <c r="AH23" s="43"/>
      <c r="AI23" s="87"/>
      <c r="AJ23" s="87"/>
      <c r="AK23" s="43"/>
      <c r="AL23" s="43"/>
      <c r="AM23" s="43"/>
      <c r="AN23" s="188"/>
      <c r="AO23" s="43"/>
      <c r="AP23" s="87"/>
      <c r="AQ23" s="87"/>
      <c r="AR23" s="188"/>
      <c r="AS23" s="43"/>
      <c r="AT23" s="43"/>
      <c r="AU23" s="43"/>
      <c r="AV23" s="43"/>
      <c r="AW23" s="87"/>
      <c r="AX23" s="87"/>
      <c r="AY23" s="43"/>
      <c r="AZ23" s="43"/>
      <c r="BA23" s="43"/>
      <c r="BB23" s="43"/>
      <c r="BC23" s="43"/>
      <c r="BD23" s="87"/>
      <c r="BE23" s="87"/>
      <c r="BF23" s="43"/>
      <c r="BG23" s="43"/>
      <c r="BH23" s="43"/>
      <c r="BI23" s="43"/>
      <c r="BJ23" s="43"/>
      <c r="BK23" s="87"/>
      <c r="BL23" s="87"/>
      <c r="BM23" s="43"/>
      <c r="BN23" s="43"/>
      <c r="BO23" s="43"/>
      <c r="BP23" s="43"/>
      <c r="BQ23" s="43"/>
      <c r="BR23" s="87"/>
      <c r="BS23" s="87"/>
      <c r="BT23" s="43"/>
      <c r="BU23" s="43"/>
      <c r="BV23" s="43"/>
      <c r="BW23" s="43"/>
      <c r="BX23" s="43"/>
      <c r="BY23" s="87"/>
      <c r="BZ23" s="87"/>
    </row>
    <row r="24" spans="1:78" s="5" customFormat="1" ht="30" customHeight="1" thickBot="1" x14ac:dyDescent="0.25">
      <c r="A24" s="46"/>
      <c r="B24" s="117">
        <v>8</v>
      </c>
      <c r="C24" s="18" t="s">
        <v>188</v>
      </c>
      <c r="D24" s="73" t="s">
        <v>73</v>
      </c>
      <c r="E24" s="93" t="s">
        <v>69</v>
      </c>
      <c r="F24" s="93">
        <v>3</v>
      </c>
      <c r="G24" s="93">
        <f t="shared" si="3"/>
        <v>10</v>
      </c>
      <c r="H24" s="93" t="s">
        <v>56</v>
      </c>
      <c r="I24" s="92"/>
      <c r="J24" s="135">
        <v>0</v>
      </c>
      <c r="K24" s="162">
        <v>44619</v>
      </c>
      <c r="L24" s="20">
        <f>WORKDAY($M$22,1)</f>
        <v>44617</v>
      </c>
      <c r="M24" s="20">
        <f>WORKDAY(L24+(F24-1),0)</f>
        <v>44619</v>
      </c>
      <c r="N24" s="17"/>
      <c r="O24" s="17"/>
      <c r="P24" s="43"/>
      <c r="Q24" s="43"/>
      <c r="R24" s="43"/>
      <c r="S24" s="43"/>
      <c r="T24" s="43"/>
      <c r="U24" s="87"/>
      <c r="V24" s="87"/>
      <c r="W24" s="43"/>
      <c r="X24" s="43"/>
      <c r="Y24" s="43"/>
      <c r="Z24" s="43"/>
      <c r="AA24" s="43"/>
      <c r="AB24" s="87"/>
      <c r="AC24" s="87"/>
      <c r="AD24" s="43"/>
      <c r="AE24" s="43"/>
      <c r="AF24" s="43"/>
      <c r="AG24" s="43"/>
      <c r="AH24" s="43"/>
      <c r="AI24" s="87"/>
      <c r="AJ24" s="87"/>
      <c r="AK24" s="43"/>
      <c r="AL24" s="43"/>
      <c r="AM24" s="43"/>
      <c r="AN24" s="188"/>
      <c r="AO24" s="43"/>
      <c r="AP24" s="87"/>
      <c r="AQ24" s="87"/>
      <c r="AR24" s="188"/>
      <c r="AS24" s="43"/>
      <c r="AT24" s="43"/>
      <c r="AU24" s="43"/>
      <c r="AV24" s="43"/>
      <c r="AW24" s="87"/>
      <c r="AX24" s="87"/>
      <c r="AY24" s="43"/>
      <c r="AZ24" s="43"/>
      <c r="BA24" s="43"/>
      <c r="BB24" s="43"/>
      <c r="BC24" s="43"/>
      <c r="BD24" s="87"/>
      <c r="BE24" s="87"/>
      <c r="BF24" s="43"/>
      <c r="BG24" s="43"/>
      <c r="BH24" s="43"/>
      <c r="BI24" s="43"/>
      <c r="BJ24" s="43"/>
      <c r="BK24" s="87"/>
      <c r="BL24" s="87"/>
      <c r="BM24" s="43"/>
      <c r="BN24" s="43"/>
      <c r="BO24" s="43"/>
      <c r="BP24" s="43"/>
      <c r="BQ24" s="43"/>
      <c r="BR24" s="87"/>
      <c r="BS24" s="87"/>
      <c r="BT24" s="43"/>
      <c r="BU24" s="43"/>
      <c r="BV24" s="43"/>
      <c r="BW24" s="43"/>
      <c r="BX24" s="43"/>
      <c r="BY24" s="87"/>
      <c r="BZ24" s="87"/>
    </row>
    <row r="25" spans="1:78" s="5" customFormat="1" ht="30" customHeight="1" thickBot="1" x14ac:dyDescent="0.25">
      <c r="A25" s="46"/>
      <c r="B25" s="117">
        <v>9</v>
      </c>
      <c r="C25" s="18" t="s">
        <v>75</v>
      </c>
      <c r="D25" s="73">
        <v>5.3</v>
      </c>
      <c r="E25" s="93" t="s">
        <v>69</v>
      </c>
      <c r="F25" s="93">
        <v>2</v>
      </c>
      <c r="G25" s="93">
        <f t="shared" si="3"/>
        <v>9</v>
      </c>
      <c r="H25" s="93" t="s">
        <v>56</v>
      </c>
      <c r="I25" s="92"/>
      <c r="J25" s="135">
        <v>0</v>
      </c>
      <c r="K25" s="162">
        <v>44619</v>
      </c>
      <c r="L25" s="20">
        <f>MAX((WORKDAY($M$14,1)),(WORKDAY($M$10,1)))</f>
        <v>44615</v>
      </c>
      <c r="M25" s="20">
        <f>WORKDAY(L25+(F25-1),0)</f>
        <v>44616</v>
      </c>
      <c r="N25" s="17"/>
      <c r="O25" s="17"/>
      <c r="P25" s="43"/>
      <c r="Q25" s="43"/>
      <c r="R25" s="43"/>
      <c r="S25" s="43"/>
      <c r="T25" s="43"/>
      <c r="U25" s="87"/>
      <c r="V25" s="87"/>
      <c r="W25" s="43"/>
      <c r="X25" s="43"/>
      <c r="Y25" s="43"/>
      <c r="Z25" s="43"/>
      <c r="AA25" s="43"/>
      <c r="AB25" s="87"/>
      <c r="AC25" s="87"/>
      <c r="AD25" s="43"/>
      <c r="AE25" s="43"/>
      <c r="AF25" s="43"/>
      <c r="AG25" s="43"/>
      <c r="AH25" s="43"/>
      <c r="AI25" s="87"/>
      <c r="AJ25" s="87"/>
      <c r="AK25" s="43"/>
      <c r="AL25" s="43"/>
      <c r="AM25" s="43"/>
      <c r="AN25" s="188"/>
      <c r="AO25" s="43"/>
      <c r="AP25" s="87"/>
      <c r="AQ25" s="87"/>
      <c r="AR25" s="188"/>
      <c r="AS25" s="43"/>
      <c r="AT25" s="43"/>
      <c r="AU25" s="43"/>
      <c r="AV25" s="43"/>
      <c r="AW25" s="87"/>
      <c r="AX25" s="87"/>
      <c r="AY25" s="43"/>
      <c r="AZ25" s="43"/>
      <c r="BA25" s="43"/>
      <c r="BB25" s="43"/>
      <c r="BC25" s="43"/>
      <c r="BD25" s="87"/>
      <c r="BE25" s="87"/>
      <c r="BF25" s="43"/>
      <c r="BG25" s="43"/>
      <c r="BH25" s="43"/>
      <c r="BI25" s="43"/>
      <c r="BJ25" s="43"/>
      <c r="BK25" s="87"/>
      <c r="BL25" s="87"/>
      <c r="BM25" s="43"/>
      <c r="BN25" s="43"/>
      <c r="BO25" s="43"/>
      <c r="BP25" s="43"/>
      <c r="BQ25" s="43"/>
      <c r="BR25" s="87"/>
      <c r="BS25" s="87"/>
      <c r="BT25" s="43"/>
      <c r="BU25" s="43"/>
      <c r="BV25" s="43"/>
      <c r="BW25" s="43"/>
      <c r="BX25" s="43"/>
      <c r="BY25" s="87"/>
      <c r="BZ25" s="87"/>
    </row>
    <row r="26" spans="1:78" s="5" customFormat="1" ht="30" customHeight="1" thickBot="1" x14ac:dyDescent="0.25">
      <c r="A26" s="47" t="s">
        <v>79</v>
      </c>
      <c r="B26" s="118">
        <v>10</v>
      </c>
      <c r="C26" s="23" t="s">
        <v>850</v>
      </c>
      <c r="D26" s="75"/>
      <c r="E26" s="57"/>
      <c r="F26" s="57"/>
      <c r="G26" s="57">
        <f t="shared" si="3"/>
        <v>13</v>
      </c>
      <c r="H26" s="57"/>
      <c r="I26" s="57" t="s">
        <v>851</v>
      </c>
      <c r="J26" s="24"/>
      <c r="K26" s="23"/>
      <c r="L26" s="25">
        <f>MIN(L27:L30)</f>
        <v>44620</v>
      </c>
      <c r="M26" s="25">
        <f>MAX(M27:M30)</f>
        <v>44622</v>
      </c>
      <c r="N26" s="17"/>
      <c r="O26" s="17">
        <f>IF(OR(ISBLANK(task_start),ISBLANK(task_end)),"",task_end-task_start+1)</f>
        <v>3</v>
      </c>
      <c r="P26" s="43"/>
      <c r="Q26" s="43"/>
      <c r="R26" s="43"/>
      <c r="S26" s="43"/>
      <c r="T26" s="43"/>
      <c r="U26" s="87"/>
      <c r="V26" s="87"/>
      <c r="W26" s="43"/>
      <c r="X26" s="43"/>
      <c r="Y26" s="43"/>
      <c r="Z26" s="43"/>
      <c r="AA26" s="43"/>
      <c r="AB26" s="87"/>
      <c r="AC26" s="87"/>
      <c r="AD26" s="43"/>
      <c r="AE26" s="43"/>
      <c r="AF26" s="43"/>
      <c r="AG26" s="43"/>
      <c r="AH26" s="43"/>
      <c r="AI26" s="87"/>
      <c r="AJ26" s="87"/>
      <c r="AK26" s="43"/>
      <c r="AL26" s="43"/>
      <c r="AM26" s="43"/>
      <c r="AN26" s="188"/>
      <c r="AO26" s="43"/>
      <c r="AP26" s="87"/>
      <c r="AQ26" s="87"/>
      <c r="AR26" s="188"/>
      <c r="AS26" s="43"/>
      <c r="AT26" s="43"/>
      <c r="AU26" s="43"/>
      <c r="AV26" s="43"/>
      <c r="AW26" s="87"/>
      <c r="AX26" s="87"/>
      <c r="AY26" s="43"/>
      <c r="AZ26" s="43"/>
      <c r="BA26" s="43"/>
      <c r="BB26" s="43"/>
      <c r="BC26" s="43"/>
      <c r="BD26" s="87"/>
      <c r="BE26" s="87"/>
      <c r="BF26" s="43"/>
      <c r="BG26" s="43"/>
      <c r="BH26" s="43"/>
      <c r="BI26" s="43"/>
      <c r="BJ26" s="43"/>
      <c r="BK26" s="87"/>
      <c r="BL26" s="87"/>
      <c r="BM26" s="43"/>
      <c r="BN26" s="43"/>
      <c r="BO26" s="43"/>
      <c r="BP26" s="43"/>
      <c r="BQ26" s="43"/>
      <c r="BR26" s="87"/>
      <c r="BS26" s="87"/>
      <c r="BT26" s="43"/>
      <c r="BU26" s="43"/>
      <c r="BV26" s="43"/>
      <c r="BW26" s="43"/>
      <c r="BX26" s="43"/>
      <c r="BY26" s="87"/>
      <c r="BZ26" s="87"/>
    </row>
    <row r="27" spans="1:78" s="5" customFormat="1" ht="30" customHeight="1" thickBot="1" x14ac:dyDescent="0.25">
      <c r="A27" s="47"/>
      <c r="B27" s="117">
        <v>10.1</v>
      </c>
      <c r="C27" s="208" t="s">
        <v>81</v>
      </c>
      <c r="D27" s="76">
        <v>5.3</v>
      </c>
      <c r="E27" s="58" t="s">
        <v>82</v>
      </c>
      <c r="F27" s="58">
        <v>3</v>
      </c>
      <c r="G27" s="58">
        <f t="shared" si="3"/>
        <v>13</v>
      </c>
      <c r="H27" s="58" t="s">
        <v>56</v>
      </c>
      <c r="I27" s="58"/>
      <c r="J27" s="26">
        <v>0</v>
      </c>
      <c r="K27" s="161">
        <v>44626</v>
      </c>
      <c r="L27" s="51">
        <f>WORKDAY($M$20,1)</f>
        <v>44620</v>
      </c>
      <c r="M27" s="51">
        <f t="shared" ref="M27:M29" si="4">WORKDAY(L27+(F27-1),0)</f>
        <v>44622</v>
      </c>
      <c r="N27" s="17"/>
      <c r="O27" s="17">
        <f>IF(OR(ISBLANK(task_start),ISBLANK(task_end)),"",task_end-task_start+1)</f>
        <v>3</v>
      </c>
      <c r="P27" s="43"/>
      <c r="Q27" s="43"/>
      <c r="R27" s="43"/>
      <c r="S27" s="43"/>
      <c r="T27" s="43"/>
      <c r="U27" s="87"/>
      <c r="V27" s="87"/>
      <c r="W27" s="43"/>
      <c r="X27" s="43"/>
      <c r="Y27" s="43"/>
      <c r="Z27" s="43"/>
      <c r="AA27" s="43"/>
      <c r="AB27" s="87"/>
      <c r="AC27" s="87"/>
      <c r="AD27" s="43"/>
      <c r="AE27" s="43"/>
      <c r="AF27" s="43"/>
      <c r="AG27" s="43"/>
      <c r="AH27" s="43"/>
      <c r="AI27" s="87"/>
      <c r="AJ27" s="87"/>
      <c r="AK27" s="43"/>
      <c r="AL27" s="43"/>
      <c r="AM27" s="43"/>
      <c r="AN27" s="188"/>
      <c r="AO27" s="43"/>
      <c r="AP27" s="87"/>
      <c r="AQ27" s="87"/>
      <c r="AR27" s="188"/>
      <c r="AS27" s="43"/>
      <c r="AT27" s="43"/>
      <c r="AU27" s="43"/>
      <c r="AV27" s="43"/>
      <c r="AW27" s="87"/>
      <c r="AX27" s="87"/>
      <c r="AY27" s="43"/>
      <c r="AZ27" s="43"/>
      <c r="BA27" s="43"/>
      <c r="BB27" s="43"/>
      <c r="BC27" s="43"/>
      <c r="BD27" s="87"/>
      <c r="BE27" s="87"/>
      <c r="BF27" s="43"/>
      <c r="BG27" s="43"/>
      <c r="BH27" s="43"/>
      <c r="BI27" s="43"/>
      <c r="BJ27" s="43"/>
      <c r="BK27" s="87"/>
      <c r="BL27" s="87"/>
      <c r="BM27" s="43"/>
      <c r="BN27" s="43"/>
      <c r="BO27" s="43"/>
      <c r="BP27" s="43"/>
      <c r="BQ27" s="43"/>
      <c r="BR27" s="87"/>
      <c r="BS27" s="87"/>
      <c r="BT27" s="43"/>
      <c r="BU27" s="43"/>
      <c r="BV27" s="43"/>
      <c r="BW27" s="43"/>
      <c r="BX27" s="43"/>
      <c r="BY27" s="87"/>
      <c r="BZ27" s="87"/>
    </row>
    <row r="28" spans="1:78" s="5" customFormat="1" ht="30" customHeight="1" thickBot="1" x14ac:dyDescent="0.25">
      <c r="A28" s="46"/>
      <c r="B28" s="117">
        <v>10.199999999999999</v>
      </c>
      <c r="C28" s="208" t="s">
        <v>83</v>
      </c>
      <c r="D28" s="76">
        <v>5.3</v>
      </c>
      <c r="E28" s="58" t="s">
        <v>82</v>
      </c>
      <c r="F28" s="58">
        <v>3</v>
      </c>
      <c r="G28" s="58">
        <f t="shared" si="3"/>
        <v>13</v>
      </c>
      <c r="H28" s="58" t="s">
        <v>56</v>
      </c>
      <c r="I28" s="58"/>
      <c r="J28" s="26">
        <v>0</v>
      </c>
      <c r="K28" s="161">
        <v>44626</v>
      </c>
      <c r="L28" s="51">
        <f t="shared" ref="L28:L30" si="5">WORKDAY($M$20,1)</f>
        <v>44620</v>
      </c>
      <c r="M28" s="51">
        <f t="shared" si="4"/>
        <v>44622</v>
      </c>
      <c r="N28" s="17"/>
      <c r="O28" s="17">
        <f>IF(OR(ISBLANK(task_start),ISBLANK(task_end)),"",task_end-task_start+1)</f>
        <v>3</v>
      </c>
      <c r="P28" s="43"/>
      <c r="Q28" s="43"/>
      <c r="R28" s="43"/>
      <c r="S28" s="43"/>
      <c r="T28" s="43"/>
      <c r="U28" s="87"/>
      <c r="V28" s="87"/>
      <c r="W28" s="43"/>
      <c r="X28" s="43"/>
      <c r="Y28" s="43"/>
      <c r="Z28" s="43"/>
      <c r="AA28" s="43"/>
      <c r="AB28" s="88"/>
      <c r="AC28" s="88"/>
      <c r="AD28" s="43"/>
      <c r="AE28" s="43"/>
      <c r="AF28" s="43"/>
      <c r="AG28" s="43"/>
      <c r="AH28" s="43"/>
      <c r="AI28" s="87"/>
      <c r="AJ28" s="87"/>
      <c r="AK28" s="43"/>
      <c r="AL28" s="43"/>
      <c r="AM28" s="43"/>
      <c r="AN28" s="188"/>
      <c r="AO28" s="43"/>
      <c r="AP28" s="87"/>
      <c r="AQ28" s="87"/>
      <c r="AR28" s="188"/>
      <c r="AS28" s="43"/>
      <c r="AT28" s="43"/>
      <c r="AU28" s="43"/>
      <c r="AV28" s="43"/>
      <c r="AW28" s="87"/>
      <c r="AX28" s="87"/>
      <c r="AY28" s="43"/>
      <c r="AZ28" s="43"/>
      <c r="BA28" s="43"/>
      <c r="BB28" s="43"/>
      <c r="BC28" s="43"/>
      <c r="BD28" s="87"/>
      <c r="BE28" s="87"/>
      <c r="BF28" s="43"/>
      <c r="BG28" s="43"/>
      <c r="BH28" s="43"/>
      <c r="BI28" s="43"/>
      <c r="BJ28" s="43"/>
      <c r="BK28" s="87"/>
      <c r="BL28" s="87"/>
      <c r="BM28" s="43"/>
      <c r="BN28" s="43"/>
      <c r="BO28" s="43"/>
      <c r="BP28" s="43"/>
      <c r="BQ28" s="43"/>
      <c r="BR28" s="87"/>
      <c r="BS28" s="87"/>
      <c r="BT28" s="43"/>
      <c r="BU28" s="43"/>
      <c r="BV28" s="43"/>
      <c r="BW28" s="43"/>
      <c r="BX28" s="43"/>
      <c r="BY28" s="87"/>
      <c r="BZ28" s="87"/>
    </row>
    <row r="29" spans="1:78" s="5" customFormat="1" ht="30" customHeight="1" thickBot="1" x14ac:dyDescent="0.25">
      <c r="A29" s="46"/>
      <c r="B29" s="117">
        <v>10.3</v>
      </c>
      <c r="C29" s="208" t="s">
        <v>84</v>
      </c>
      <c r="D29" s="76">
        <v>5.3</v>
      </c>
      <c r="E29" s="58" t="s">
        <v>82</v>
      </c>
      <c r="F29" s="58">
        <v>3</v>
      </c>
      <c r="G29" s="58">
        <f t="shared" si="3"/>
        <v>13</v>
      </c>
      <c r="H29" s="58" t="s">
        <v>56</v>
      </c>
      <c r="I29" s="58"/>
      <c r="J29" s="26">
        <v>0</v>
      </c>
      <c r="K29" s="161">
        <v>44626</v>
      </c>
      <c r="L29" s="51">
        <f t="shared" si="5"/>
        <v>44620</v>
      </c>
      <c r="M29" s="51">
        <f t="shared" si="4"/>
        <v>44622</v>
      </c>
      <c r="N29" s="17"/>
      <c r="O29" s="17"/>
      <c r="P29" s="43"/>
      <c r="Q29" s="43"/>
      <c r="R29" s="43"/>
      <c r="S29" s="43"/>
      <c r="T29" s="43"/>
      <c r="U29" s="87"/>
      <c r="V29" s="87"/>
      <c r="W29" s="43"/>
      <c r="X29" s="43"/>
      <c r="Y29" s="43"/>
      <c r="Z29" s="43"/>
      <c r="AA29" s="43"/>
      <c r="AB29" s="88"/>
      <c r="AC29" s="88"/>
      <c r="AD29" s="43"/>
      <c r="AE29" s="43"/>
      <c r="AF29" s="43"/>
      <c r="AG29" s="43"/>
      <c r="AH29" s="43"/>
      <c r="AI29" s="87"/>
      <c r="AJ29" s="87"/>
      <c r="AK29" s="43"/>
      <c r="AL29" s="43"/>
      <c r="AM29" s="43"/>
      <c r="AN29" s="188"/>
      <c r="AO29" s="43"/>
      <c r="AP29" s="87"/>
      <c r="AQ29" s="87"/>
      <c r="AR29" s="188"/>
      <c r="AS29" s="43"/>
      <c r="AT29" s="43"/>
      <c r="AU29" s="43"/>
      <c r="AV29" s="43"/>
      <c r="AW29" s="87"/>
      <c r="AX29" s="87"/>
      <c r="AY29" s="43"/>
      <c r="AZ29" s="43"/>
      <c r="BA29" s="43"/>
      <c r="BB29" s="43"/>
      <c r="BC29" s="43"/>
      <c r="BD29" s="87"/>
      <c r="BE29" s="87"/>
      <c r="BF29" s="43"/>
      <c r="BG29" s="43"/>
      <c r="BH29" s="43"/>
      <c r="BI29" s="43"/>
      <c r="BJ29" s="43"/>
      <c r="BK29" s="87"/>
      <c r="BL29" s="87"/>
      <c r="BM29" s="43"/>
      <c r="BN29" s="43"/>
      <c r="BO29" s="43"/>
      <c r="BP29" s="43"/>
      <c r="BQ29" s="43"/>
      <c r="BR29" s="87"/>
      <c r="BS29" s="87"/>
      <c r="BT29" s="43"/>
      <c r="BU29" s="43"/>
      <c r="BV29" s="43"/>
      <c r="BW29" s="43"/>
      <c r="BX29" s="43"/>
      <c r="BY29" s="87"/>
      <c r="BZ29" s="87"/>
    </row>
    <row r="30" spans="1:78" s="5" customFormat="1" ht="30" customHeight="1" thickBot="1" x14ac:dyDescent="0.25">
      <c r="A30" s="46"/>
      <c r="B30" s="117">
        <v>11.4</v>
      </c>
      <c r="C30" s="208" t="s">
        <v>193</v>
      </c>
      <c r="D30" s="76"/>
      <c r="E30" s="58" t="s">
        <v>94</v>
      </c>
      <c r="F30" s="58">
        <v>3</v>
      </c>
      <c r="G30" s="58">
        <f t="shared" si="3"/>
        <v>13</v>
      </c>
      <c r="H30" s="58" t="s">
        <v>56</v>
      </c>
      <c r="I30" s="58"/>
      <c r="J30" s="26">
        <v>0</v>
      </c>
      <c r="K30" s="161">
        <v>44626</v>
      </c>
      <c r="L30" s="51">
        <f t="shared" si="5"/>
        <v>44620</v>
      </c>
      <c r="M30" s="51">
        <f t="shared" ref="M30" si="6">WORKDAY(L30+(F30-1),0)</f>
        <v>44622</v>
      </c>
      <c r="N30" s="17"/>
      <c r="O30" s="17"/>
      <c r="P30" s="43"/>
      <c r="Q30" s="43"/>
      <c r="R30" s="43"/>
      <c r="S30" s="43"/>
      <c r="T30" s="43"/>
      <c r="U30" s="87"/>
      <c r="V30" s="87"/>
      <c r="W30" s="43"/>
      <c r="X30" s="43"/>
      <c r="Y30" s="43"/>
      <c r="Z30" s="43"/>
      <c r="AA30" s="43"/>
      <c r="AB30" s="88"/>
      <c r="AC30" s="88"/>
      <c r="AD30" s="43"/>
      <c r="AE30" s="43"/>
      <c r="AF30" s="43"/>
      <c r="AG30" s="43"/>
      <c r="AH30" s="43"/>
      <c r="AI30" s="87"/>
      <c r="AJ30" s="87"/>
      <c r="AK30" s="43"/>
      <c r="AL30" s="43"/>
      <c r="AM30" s="43"/>
      <c r="AN30" s="188"/>
      <c r="AO30" s="43"/>
      <c r="AP30" s="87"/>
      <c r="AQ30" s="87"/>
      <c r="AR30" s="188"/>
      <c r="AS30" s="43"/>
      <c r="AT30" s="43"/>
      <c r="AU30" s="43"/>
      <c r="AV30" s="43"/>
      <c r="AW30" s="87"/>
      <c r="AX30" s="87"/>
      <c r="AY30" s="43"/>
      <c r="AZ30" s="43"/>
      <c r="BA30" s="43"/>
      <c r="BB30" s="43"/>
      <c r="BC30" s="43"/>
      <c r="BD30" s="87"/>
      <c r="BE30" s="87"/>
      <c r="BF30" s="43"/>
      <c r="BG30" s="43"/>
      <c r="BH30" s="43"/>
      <c r="BI30" s="43"/>
      <c r="BJ30" s="43"/>
      <c r="BK30" s="87"/>
      <c r="BL30" s="87"/>
      <c r="BM30" s="43"/>
      <c r="BN30" s="43"/>
      <c r="BO30" s="43"/>
      <c r="BP30" s="43"/>
      <c r="BQ30" s="43"/>
      <c r="BR30" s="87"/>
      <c r="BS30" s="87"/>
      <c r="BT30" s="43"/>
      <c r="BU30" s="43"/>
      <c r="BV30" s="43"/>
      <c r="BW30" s="43"/>
      <c r="BX30" s="43"/>
      <c r="BY30" s="87"/>
      <c r="BZ30" s="87"/>
    </row>
    <row r="31" spans="1:78" s="5" customFormat="1" ht="30" customHeight="1" thickBot="1" x14ac:dyDescent="0.25">
      <c r="A31" s="46" t="s">
        <v>110</v>
      </c>
      <c r="B31" s="117">
        <v>11</v>
      </c>
      <c r="C31" s="27" t="s">
        <v>194</v>
      </c>
      <c r="D31" s="77"/>
      <c r="E31" s="59" t="s">
        <v>69</v>
      </c>
      <c r="F31" s="59"/>
      <c r="G31" s="59">
        <f t="shared" si="3"/>
        <v>13</v>
      </c>
      <c r="H31" s="59"/>
      <c r="I31" s="59" t="s">
        <v>852</v>
      </c>
      <c r="J31" s="28"/>
      <c r="K31" s="27"/>
      <c r="L31" s="29">
        <f>MIN(L33,L32)</f>
        <v>44620</v>
      </c>
      <c r="M31" s="30">
        <f>MAX(M32,M33)</f>
        <v>44622</v>
      </c>
      <c r="N31" s="17"/>
      <c r="O31" s="17">
        <f t="shared" ref="O31:O37" si="7">IF(OR(ISBLANK(task_start),ISBLANK(task_end)),"",task_end-task_start+1)</f>
        <v>3</v>
      </c>
      <c r="P31" s="43"/>
      <c r="Q31" s="43"/>
      <c r="R31" s="43"/>
      <c r="S31" s="43"/>
      <c r="T31" s="43"/>
      <c r="U31" s="87"/>
      <c r="V31" s="87"/>
      <c r="W31" s="43"/>
      <c r="X31" s="43"/>
      <c r="Y31" s="43"/>
      <c r="Z31" s="43"/>
      <c r="AA31" s="43"/>
      <c r="AB31" s="87"/>
      <c r="AC31" s="87"/>
      <c r="AD31" s="43"/>
      <c r="AE31" s="43"/>
      <c r="AF31" s="43"/>
      <c r="AG31" s="43"/>
      <c r="AH31" s="43"/>
      <c r="AI31" s="87"/>
      <c r="AJ31" s="87"/>
      <c r="AK31" s="43"/>
      <c r="AL31" s="43"/>
      <c r="AM31" s="43"/>
      <c r="AN31" s="188"/>
      <c r="AO31" s="43"/>
      <c r="AP31" s="87"/>
      <c r="AQ31" s="87"/>
      <c r="AR31" s="188"/>
      <c r="AS31" s="43"/>
      <c r="AT31" s="43"/>
      <c r="AU31" s="43"/>
      <c r="AV31" s="43"/>
      <c r="AW31" s="87"/>
      <c r="AX31" s="87"/>
      <c r="AY31" s="43"/>
      <c r="AZ31" s="43"/>
      <c r="BA31" s="43"/>
      <c r="BB31" s="43"/>
      <c r="BC31" s="43"/>
      <c r="BD31" s="87"/>
      <c r="BE31" s="87"/>
      <c r="BF31" s="43"/>
      <c r="BG31" s="43"/>
      <c r="BH31" s="43"/>
      <c r="BI31" s="43"/>
      <c r="BJ31" s="43"/>
      <c r="BK31" s="87"/>
      <c r="BL31" s="87"/>
      <c r="BM31" s="43"/>
      <c r="BN31" s="43"/>
      <c r="BO31" s="43"/>
      <c r="BP31" s="43"/>
      <c r="BQ31" s="43"/>
      <c r="BR31" s="87"/>
      <c r="BS31" s="87"/>
      <c r="BT31" s="43"/>
      <c r="BU31" s="43"/>
      <c r="BV31" s="43"/>
      <c r="BW31" s="43"/>
      <c r="BX31" s="43"/>
      <c r="BY31" s="87"/>
      <c r="BZ31" s="87"/>
    </row>
    <row r="32" spans="1:78" s="5" customFormat="1" ht="30" customHeight="1" thickBot="1" x14ac:dyDescent="0.25">
      <c r="A32" s="46"/>
      <c r="B32" s="117">
        <v>11.1</v>
      </c>
      <c r="C32" s="66" t="s">
        <v>112</v>
      </c>
      <c r="D32" s="78">
        <v>8</v>
      </c>
      <c r="E32" s="60" t="s">
        <v>69</v>
      </c>
      <c r="F32" s="60">
        <v>3</v>
      </c>
      <c r="G32" s="60">
        <f t="shared" si="3"/>
        <v>13</v>
      </c>
      <c r="H32" s="60" t="s">
        <v>56</v>
      </c>
      <c r="I32" s="60"/>
      <c r="J32" s="31">
        <v>0</v>
      </c>
      <c r="K32" s="161">
        <v>44623</v>
      </c>
      <c r="L32" s="52">
        <f>WORKDAY($M$24,1)</f>
        <v>44620</v>
      </c>
      <c r="M32" s="52">
        <f>WORKDAY(L32+(F32-1),0)</f>
        <v>44622</v>
      </c>
      <c r="N32" s="17"/>
      <c r="O32" s="17">
        <f t="shared" si="7"/>
        <v>3</v>
      </c>
      <c r="P32" s="43"/>
      <c r="Q32" s="43"/>
      <c r="R32" s="43"/>
      <c r="S32" s="43"/>
      <c r="T32" s="43"/>
      <c r="U32" s="87"/>
      <c r="V32" s="87"/>
      <c r="W32" s="43"/>
      <c r="X32" s="43"/>
      <c r="Y32" s="43"/>
      <c r="Z32" s="43"/>
      <c r="AA32" s="43"/>
      <c r="AB32" s="87"/>
      <c r="AC32" s="87"/>
      <c r="AD32" s="43"/>
      <c r="AE32" s="43"/>
      <c r="AF32" s="43"/>
      <c r="AG32" s="43"/>
      <c r="AH32" s="43"/>
      <c r="AI32" s="87"/>
      <c r="AJ32" s="87"/>
      <c r="AK32" s="43"/>
      <c r="AL32" s="43"/>
      <c r="AM32" s="43"/>
      <c r="AN32" s="188"/>
      <c r="AO32" s="43"/>
      <c r="AP32" s="87"/>
      <c r="AQ32" s="87"/>
      <c r="AR32" s="188"/>
      <c r="AS32" s="43"/>
      <c r="AT32" s="43"/>
      <c r="AU32" s="43"/>
      <c r="AV32" s="43"/>
      <c r="AW32" s="87"/>
      <c r="AX32" s="87"/>
      <c r="AY32" s="43"/>
      <c r="AZ32" s="43"/>
      <c r="BA32" s="43"/>
      <c r="BB32" s="43"/>
      <c r="BC32" s="43"/>
      <c r="BD32" s="87"/>
      <c r="BE32" s="87"/>
      <c r="BF32" s="43"/>
      <c r="BG32" s="43"/>
      <c r="BH32" s="43"/>
      <c r="BI32" s="43"/>
      <c r="BJ32" s="43"/>
      <c r="BK32" s="87"/>
      <c r="BL32" s="87"/>
      <c r="BM32" s="43"/>
      <c r="BN32" s="43"/>
      <c r="BO32" s="43"/>
      <c r="BP32" s="43"/>
      <c r="BQ32" s="43"/>
      <c r="BR32" s="87"/>
      <c r="BS32" s="87"/>
      <c r="BT32" s="43"/>
      <c r="BU32" s="43"/>
      <c r="BV32" s="43"/>
      <c r="BW32" s="43"/>
      <c r="BX32" s="43"/>
      <c r="BY32" s="87"/>
      <c r="BZ32" s="87"/>
    </row>
    <row r="33" spans="1:78" s="5" customFormat="1" ht="30" customHeight="1" thickBot="1" x14ac:dyDescent="0.25">
      <c r="A33" s="46"/>
      <c r="B33" s="117">
        <v>11.2</v>
      </c>
      <c r="C33" s="66" t="s">
        <v>195</v>
      </c>
      <c r="D33" s="78">
        <v>8</v>
      </c>
      <c r="E33" s="60" t="s">
        <v>853</v>
      </c>
      <c r="F33" s="60">
        <v>3</v>
      </c>
      <c r="G33" s="60">
        <f t="shared" si="3"/>
        <v>13</v>
      </c>
      <c r="H33" s="60" t="s">
        <v>56</v>
      </c>
      <c r="I33" s="60"/>
      <c r="J33" s="31">
        <v>0</v>
      </c>
      <c r="K33" s="161">
        <v>44623</v>
      </c>
      <c r="L33" s="52">
        <f>WORKDAY($M$24,1)</f>
        <v>44620</v>
      </c>
      <c r="M33" s="52">
        <f>WORKDAY(L33+(F33-1),0)</f>
        <v>44622</v>
      </c>
      <c r="N33" s="17"/>
      <c r="O33" s="17">
        <f t="shared" si="7"/>
        <v>3</v>
      </c>
      <c r="P33" s="43"/>
      <c r="Q33" s="43"/>
      <c r="R33" s="43"/>
      <c r="S33" s="43"/>
      <c r="T33" s="43"/>
      <c r="U33" s="87"/>
      <c r="V33" s="87"/>
      <c r="W33" s="43"/>
      <c r="X33" s="43"/>
      <c r="Y33" s="43"/>
      <c r="Z33" s="43"/>
      <c r="AA33" s="43"/>
      <c r="AB33" s="87"/>
      <c r="AC33" s="87"/>
      <c r="AD33" s="43"/>
      <c r="AE33" s="43"/>
      <c r="AF33" s="43"/>
      <c r="AG33" s="43"/>
      <c r="AH33" s="43"/>
      <c r="AI33" s="87"/>
      <c r="AJ33" s="87"/>
      <c r="AK33" s="43"/>
      <c r="AL33" s="43"/>
      <c r="AM33" s="43"/>
      <c r="AN33" s="188"/>
      <c r="AO33" s="43"/>
      <c r="AP33" s="87"/>
      <c r="AQ33" s="87"/>
      <c r="AR33" s="188"/>
      <c r="AS33" s="43"/>
      <c r="AT33" s="43"/>
      <c r="AU33" s="43"/>
      <c r="AV33" s="43"/>
      <c r="AW33" s="87"/>
      <c r="AX33" s="87"/>
      <c r="AY33" s="43"/>
      <c r="AZ33" s="43"/>
      <c r="BA33" s="43"/>
      <c r="BB33" s="43"/>
      <c r="BC33" s="43"/>
      <c r="BD33" s="87"/>
      <c r="BE33" s="87"/>
      <c r="BF33" s="43"/>
      <c r="BG33" s="43"/>
      <c r="BH33" s="43"/>
      <c r="BI33" s="43"/>
      <c r="BJ33" s="43"/>
      <c r="BK33" s="87"/>
      <c r="BL33" s="87"/>
      <c r="BM33" s="43"/>
      <c r="BN33" s="43"/>
      <c r="BO33" s="43"/>
      <c r="BP33" s="43"/>
      <c r="BQ33" s="43"/>
      <c r="BR33" s="87"/>
      <c r="BS33" s="87"/>
      <c r="BT33" s="43"/>
      <c r="BU33" s="43"/>
      <c r="BV33" s="43"/>
      <c r="BW33" s="43"/>
      <c r="BX33" s="43"/>
      <c r="BY33" s="87"/>
      <c r="BZ33" s="87"/>
    </row>
    <row r="34" spans="1:78" s="5" customFormat="1" ht="30" hidden="1" customHeight="1" thickBot="1" x14ac:dyDescent="0.25">
      <c r="A34" s="46"/>
      <c r="B34" s="117">
        <v>13</v>
      </c>
      <c r="C34" s="27" t="s">
        <v>114</v>
      </c>
      <c r="D34" s="77"/>
      <c r="E34" s="59" t="s">
        <v>69</v>
      </c>
      <c r="F34" s="59"/>
      <c r="G34" s="59">
        <f t="shared" si="3"/>
        <v>15</v>
      </c>
      <c r="H34" s="59"/>
      <c r="I34" s="59"/>
      <c r="J34" s="28"/>
      <c r="K34" s="27"/>
      <c r="L34" s="29">
        <f>MIN(L36,L35)</f>
        <v>44620</v>
      </c>
      <c r="M34" s="30">
        <f>MAX(M35,M36)</f>
        <v>44624</v>
      </c>
      <c r="N34" s="17"/>
      <c r="O34" s="17">
        <f t="shared" si="7"/>
        <v>5</v>
      </c>
      <c r="P34" s="43"/>
      <c r="Q34" s="43"/>
      <c r="R34" s="43"/>
      <c r="S34" s="43"/>
      <c r="T34" s="43"/>
      <c r="U34" s="87"/>
      <c r="V34" s="87"/>
      <c r="W34" s="43"/>
      <c r="X34" s="43"/>
      <c r="Y34" s="43"/>
      <c r="Z34" s="43"/>
      <c r="AA34" s="43"/>
      <c r="AB34" s="87"/>
      <c r="AC34" s="87"/>
      <c r="AD34" s="43"/>
      <c r="AE34" s="43"/>
      <c r="AF34" s="43"/>
      <c r="AG34" s="43"/>
      <c r="AH34" s="43"/>
      <c r="AI34" s="87"/>
      <c r="AJ34" s="87"/>
      <c r="AK34" s="43"/>
      <c r="AL34" s="43"/>
      <c r="AM34" s="43"/>
      <c r="AN34" s="188"/>
      <c r="AO34" s="43"/>
      <c r="AP34" s="87"/>
      <c r="AQ34" s="87"/>
      <c r="AR34" s="188"/>
      <c r="AS34" s="43"/>
      <c r="AT34" s="43"/>
      <c r="AU34" s="43"/>
      <c r="AV34" s="43"/>
      <c r="AW34" s="87"/>
      <c r="AX34" s="87"/>
      <c r="AY34" s="43"/>
      <c r="AZ34" s="43"/>
      <c r="BA34" s="43"/>
      <c r="BB34" s="43"/>
      <c r="BC34" s="43"/>
      <c r="BD34" s="87"/>
      <c r="BE34" s="87"/>
      <c r="BF34" s="43"/>
      <c r="BG34" s="43"/>
      <c r="BH34" s="43"/>
      <c r="BI34" s="43"/>
      <c r="BJ34" s="43"/>
      <c r="BK34" s="87"/>
      <c r="BL34" s="87"/>
      <c r="BM34" s="43"/>
      <c r="BN34" s="43"/>
      <c r="BO34" s="43"/>
      <c r="BP34" s="43"/>
      <c r="BQ34" s="43"/>
      <c r="BR34" s="87"/>
      <c r="BS34" s="87"/>
      <c r="BT34" s="43"/>
      <c r="BU34" s="43"/>
      <c r="BV34" s="43"/>
      <c r="BW34" s="43"/>
      <c r="BX34" s="43"/>
      <c r="BY34" s="87"/>
      <c r="BZ34" s="87"/>
    </row>
    <row r="35" spans="1:78" s="5" customFormat="1" ht="30" hidden="1" customHeight="1" thickBot="1" x14ac:dyDescent="0.25">
      <c r="A35" s="46"/>
      <c r="B35" s="117">
        <v>13.1</v>
      </c>
      <c r="C35" s="66" t="s">
        <v>112</v>
      </c>
      <c r="D35" s="78">
        <v>5.3</v>
      </c>
      <c r="E35" s="60" t="s">
        <v>69</v>
      </c>
      <c r="F35" s="60">
        <v>3</v>
      </c>
      <c r="G35" s="60">
        <f t="shared" si="3"/>
        <v>15</v>
      </c>
      <c r="H35" s="60" t="s">
        <v>56</v>
      </c>
      <c r="I35" s="60"/>
      <c r="J35" s="31">
        <v>0</v>
      </c>
      <c r="K35" s="161">
        <v>44629</v>
      </c>
      <c r="L35" s="52">
        <f>WORKDAY($M$20,3)</f>
        <v>44622</v>
      </c>
      <c r="M35" s="52">
        <f>WORKDAY(L35+(F35-1),0)</f>
        <v>44624</v>
      </c>
      <c r="N35" s="17"/>
      <c r="O35" s="17">
        <f t="shared" si="7"/>
        <v>3</v>
      </c>
      <c r="P35" s="43"/>
      <c r="Q35" s="43"/>
      <c r="R35" s="43"/>
      <c r="S35" s="43"/>
      <c r="T35" s="43"/>
      <c r="U35" s="87"/>
      <c r="V35" s="87"/>
      <c r="W35" s="43"/>
      <c r="X35" s="43"/>
      <c r="Y35" s="43"/>
      <c r="Z35" s="43"/>
      <c r="AA35" s="43"/>
      <c r="AB35" s="87"/>
      <c r="AC35" s="87"/>
      <c r="AD35" s="43"/>
      <c r="AE35" s="43"/>
      <c r="AF35" s="43"/>
      <c r="AG35" s="43"/>
      <c r="AH35" s="43"/>
      <c r="AI35" s="87"/>
      <c r="AJ35" s="87"/>
      <c r="AK35" s="43"/>
      <c r="AL35" s="43"/>
      <c r="AM35" s="43"/>
      <c r="AN35" s="188"/>
      <c r="AO35" s="43"/>
      <c r="AP35" s="87"/>
      <c r="AQ35" s="87"/>
      <c r="AR35" s="188"/>
      <c r="AS35" s="43"/>
      <c r="AT35" s="43"/>
      <c r="AU35" s="43"/>
      <c r="AV35" s="43"/>
      <c r="AW35" s="87"/>
      <c r="AX35" s="87"/>
      <c r="AY35" s="43"/>
      <c r="AZ35" s="43"/>
      <c r="BA35" s="43"/>
      <c r="BB35" s="43"/>
      <c r="BC35" s="43"/>
      <c r="BD35" s="87"/>
      <c r="BE35" s="87"/>
      <c r="BF35" s="43"/>
      <c r="BG35" s="43"/>
      <c r="BH35" s="43"/>
      <c r="BI35" s="43"/>
      <c r="BJ35" s="43"/>
      <c r="BK35" s="87"/>
      <c r="BL35" s="87"/>
      <c r="BM35" s="43"/>
      <c r="BN35" s="43"/>
      <c r="BO35" s="43"/>
      <c r="BP35" s="43"/>
      <c r="BQ35" s="43"/>
      <c r="BR35" s="87"/>
      <c r="BS35" s="87"/>
      <c r="BT35" s="43"/>
      <c r="BU35" s="43"/>
      <c r="BV35" s="43"/>
      <c r="BW35" s="43"/>
      <c r="BX35" s="43"/>
      <c r="BY35" s="87"/>
      <c r="BZ35" s="87"/>
    </row>
    <row r="36" spans="1:78" s="5" customFormat="1" ht="30" hidden="1" customHeight="1" thickBot="1" x14ac:dyDescent="0.25">
      <c r="A36" s="46"/>
      <c r="B36" s="117">
        <v>13.2</v>
      </c>
      <c r="C36" s="66" t="s">
        <v>113</v>
      </c>
      <c r="D36" s="78">
        <v>8</v>
      </c>
      <c r="E36" s="60" t="s">
        <v>69</v>
      </c>
      <c r="F36" s="60">
        <v>3</v>
      </c>
      <c r="G36" s="60">
        <f t="shared" si="3"/>
        <v>14</v>
      </c>
      <c r="H36" s="60" t="s">
        <v>56</v>
      </c>
      <c r="I36" s="60"/>
      <c r="J36" s="31">
        <v>0</v>
      </c>
      <c r="K36" s="161">
        <v>44629</v>
      </c>
      <c r="L36" s="52">
        <f>WORKDAY($M$24,1)</f>
        <v>44620</v>
      </c>
      <c r="M36" s="52">
        <f>WORKDAY(L36+(F36-1),1)</f>
        <v>44623</v>
      </c>
      <c r="N36" s="17"/>
      <c r="O36" s="17">
        <f t="shared" si="7"/>
        <v>4</v>
      </c>
      <c r="P36" s="43"/>
      <c r="Q36" s="43"/>
      <c r="R36" s="43"/>
      <c r="S36" s="43"/>
      <c r="T36" s="43"/>
      <c r="U36" s="87"/>
      <c r="V36" s="87"/>
      <c r="W36" s="43"/>
      <c r="X36" s="43"/>
      <c r="Y36" s="43"/>
      <c r="Z36" s="43"/>
      <c r="AA36" s="43"/>
      <c r="AB36" s="87"/>
      <c r="AC36" s="87"/>
      <c r="AD36" s="43"/>
      <c r="AE36" s="43"/>
      <c r="AF36" s="43"/>
      <c r="AG36" s="43"/>
      <c r="AH36" s="43"/>
      <c r="AI36" s="87"/>
      <c r="AJ36" s="87"/>
      <c r="AK36" s="43"/>
      <c r="AL36" s="43"/>
      <c r="AM36" s="43"/>
      <c r="AN36" s="188"/>
      <c r="AO36" s="43"/>
      <c r="AP36" s="87"/>
      <c r="AQ36" s="87"/>
      <c r="AR36" s="188"/>
      <c r="AS36" s="43"/>
      <c r="AT36" s="43"/>
      <c r="AU36" s="43"/>
      <c r="AV36" s="43"/>
      <c r="AW36" s="87"/>
      <c r="AX36" s="87"/>
      <c r="AY36" s="43"/>
      <c r="AZ36" s="43"/>
      <c r="BA36" s="43"/>
      <c r="BB36" s="43"/>
      <c r="BC36" s="43"/>
      <c r="BD36" s="87"/>
      <c r="BE36" s="87"/>
      <c r="BF36" s="43"/>
      <c r="BG36" s="43"/>
      <c r="BH36" s="43"/>
      <c r="BI36" s="43"/>
      <c r="BJ36" s="43"/>
      <c r="BK36" s="87"/>
      <c r="BL36" s="87"/>
      <c r="BM36" s="43"/>
      <c r="BN36" s="43"/>
      <c r="BO36" s="43"/>
      <c r="BP36" s="43"/>
      <c r="BQ36" s="43"/>
      <c r="BR36" s="87"/>
      <c r="BS36" s="87"/>
      <c r="BT36" s="43"/>
      <c r="BU36" s="43"/>
      <c r="BV36" s="43"/>
      <c r="BW36" s="43"/>
      <c r="BX36" s="43"/>
      <c r="BY36" s="87"/>
      <c r="BZ36" s="87"/>
    </row>
    <row r="37" spans="1:78" s="5" customFormat="1" ht="35" customHeight="1" thickBot="1" x14ac:dyDescent="0.25">
      <c r="A37" s="46" t="s">
        <v>110</v>
      </c>
      <c r="B37" s="117">
        <v>12</v>
      </c>
      <c r="C37" s="32" t="s">
        <v>196</v>
      </c>
      <c r="D37" s="79"/>
      <c r="E37" s="61"/>
      <c r="F37" s="61"/>
      <c r="G37" s="61">
        <f>IF(OR($L$3=0,M37=0)," - ",NETWORKDAYS($L$3,M37))</f>
        <v>17</v>
      </c>
      <c r="H37" s="61"/>
      <c r="I37" s="61" t="s">
        <v>854</v>
      </c>
      <c r="J37" s="33"/>
      <c r="K37" s="32"/>
      <c r="L37" s="35">
        <f>MIN(L38:L40)</f>
        <v>44623</v>
      </c>
      <c r="M37" s="35">
        <f>MAX(M38:M40)</f>
        <v>44628</v>
      </c>
      <c r="N37" s="17"/>
      <c r="O37" s="17">
        <f t="shared" si="7"/>
        <v>6</v>
      </c>
      <c r="P37" s="43"/>
      <c r="Q37" s="43"/>
      <c r="R37" s="43"/>
      <c r="S37" s="43"/>
      <c r="T37" s="43"/>
      <c r="U37" s="87"/>
      <c r="V37" s="87"/>
      <c r="W37" s="43"/>
      <c r="X37" s="43"/>
      <c r="Y37" s="43"/>
      <c r="Z37" s="43"/>
      <c r="AA37" s="43"/>
      <c r="AB37" s="87"/>
      <c r="AC37" s="87"/>
      <c r="AD37" s="43"/>
      <c r="AE37" s="43"/>
      <c r="AF37" s="43"/>
      <c r="AG37" s="43"/>
      <c r="AH37" s="43"/>
      <c r="AI37" s="87"/>
      <c r="AJ37" s="87"/>
      <c r="AK37" s="43"/>
      <c r="AL37" s="43"/>
      <c r="AM37" s="43"/>
      <c r="AN37" s="188"/>
      <c r="AO37" s="43"/>
      <c r="AP37" s="87"/>
      <c r="AQ37" s="87"/>
      <c r="AR37" s="188"/>
      <c r="AS37" s="43"/>
      <c r="AT37" s="43"/>
      <c r="AU37" s="43"/>
      <c r="AV37" s="43"/>
      <c r="AW37" s="87"/>
      <c r="AX37" s="87"/>
      <c r="AY37" s="43"/>
      <c r="AZ37" s="43"/>
      <c r="BA37" s="43"/>
      <c r="BB37" s="43"/>
      <c r="BC37" s="43"/>
      <c r="BD37" s="87"/>
      <c r="BE37" s="87"/>
      <c r="BF37" s="43"/>
      <c r="BG37" s="43"/>
      <c r="BH37" s="43"/>
      <c r="BI37" s="43"/>
      <c r="BJ37" s="43"/>
      <c r="BK37" s="87"/>
      <c r="BL37" s="87"/>
      <c r="BM37" s="43"/>
      <c r="BN37" s="43"/>
      <c r="BO37" s="43"/>
      <c r="BP37" s="43"/>
      <c r="BQ37" s="43"/>
      <c r="BR37" s="87"/>
      <c r="BS37" s="87"/>
      <c r="BT37" s="43"/>
      <c r="BU37" s="43"/>
      <c r="BV37" s="43"/>
      <c r="BW37" s="43"/>
      <c r="BX37" s="43"/>
      <c r="BY37" s="87"/>
      <c r="BZ37" s="87"/>
    </row>
    <row r="38" spans="1:78" s="5" customFormat="1" ht="30" customHeight="1" thickBot="1" x14ac:dyDescent="0.25">
      <c r="A38" s="46"/>
      <c r="B38" s="117">
        <v>12.1</v>
      </c>
      <c r="C38" s="67" t="s">
        <v>118</v>
      </c>
      <c r="D38" s="80"/>
      <c r="E38" s="62" t="s">
        <v>82</v>
      </c>
      <c r="F38" s="62">
        <v>3</v>
      </c>
      <c r="G38" s="62">
        <f t="shared" si="3"/>
        <v>17</v>
      </c>
      <c r="H38" s="62" t="s">
        <v>56</v>
      </c>
      <c r="I38" s="62"/>
      <c r="J38" s="36">
        <v>0</v>
      </c>
      <c r="K38" s="161">
        <v>44623</v>
      </c>
      <c r="L38" s="53">
        <f>MAX(WORKDAY($M$31,1),WORKDAY($M$26,1))</f>
        <v>44623</v>
      </c>
      <c r="M38" s="53">
        <f>WORKDAY(L38+(F38-1),2)</f>
        <v>44628</v>
      </c>
      <c r="N38" s="17"/>
      <c r="O38" s="17">
        <f>IF(OR(ISBLANK(task_start),ISBLANK(task_end)),"",task_end-task_start+1)</f>
        <v>6</v>
      </c>
      <c r="P38" s="43"/>
      <c r="Q38" s="43"/>
      <c r="R38" s="43"/>
      <c r="S38" s="43"/>
      <c r="T38" s="43"/>
      <c r="U38" s="87"/>
      <c r="V38" s="87"/>
      <c r="W38" s="43"/>
      <c r="X38" s="43"/>
      <c r="Y38" s="43"/>
      <c r="Z38" s="43"/>
      <c r="AA38" s="43"/>
      <c r="AB38" s="87"/>
      <c r="AC38" s="87"/>
      <c r="AD38" s="43"/>
      <c r="AE38" s="43"/>
      <c r="AF38" s="43"/>
      <c r="AG38" s="43"/>
      <c r="AH38" s="43"/>
      <c r="AI38" s="87"/>
      <c r="AJ38" s="87"/>
      <c r="AK38" s="43"/>
      <c r="AL38" s="43"/>
      <c r="AM38" s="43"/>
      <c r="AN38" s="188"/>
      <c r="AO38" s="43"/>
      <c r="AP38" s="87"/>
      <c r="AQ38" s="87"/>
      <c r="AR38" s="188"/>
      <c r="AS38" s="43"/>
      <c r="AT38" s="43"/>
      <c r="AU38" s="43"/>
      <c r="AV38" s="43"/>
      <c r="AW38" s="87"/>
      <c r="AX38" s="87"/>
      <c r="AY38" s="43"/>
      <c r="AZ38" s="43"/>
      <c r="BA38" s="43"/>
      <c r="BB38" s="43"/>
      <c r="BC38" s="43"/>
      <c r="BD38" s="87"/>
      <c r="BE38" s="87"/>
      <c r="BF38" s="43"/>
      <c r="BG38" s="43"/>
      <c r="BH38" s="43"/>
      <c r="BI38" s="43"/>
      <c r="BJ38" s="43"/>
      <c r="BK38" s="87"/>
      <c r="BL38" s="87"/>
      <c r="BM38" s="43"/>
      <c r="BN38" s="43"/>
      <c r="BO38" s="43"/>
      <c r="BP38" s="43"/>
      <c r="BQ38" s="43"/>
      <c r="BR38" s="87"/>
      <c r="BS38" s="87"/>
      <c r="BT38" s="43"/>
      <c r="BU38" s="43"/>
      <c r="BV38" s="43"/>
      <c r="BW38" s="43"/>
      <c r="BX38" s="43"/>
      <c r="BY38" s="87"/>
      <c r="BZ38" s="87"/>
    </row>
    <row r="39" spans="1:78" s="5" customFormat="1" ht="30" customHeight="1" thickBot="1" x14ac:dyDescent="0.25">
      <c r="A39" s="46"/>
      <c r="B39" s="117">
        <v>12.2</v>
      </c>
      <c r="C39" s="67" t="s">
        <v>197</v>
      </c>
      <c r="D39" s="80"/>
      <c r="E39" s="96" t="s">
        <v>82</v>
      </c>
      <c r="F39" s="62">
        <v>1</v>
      </c>
      <c r="G39" s="62">
        <f t="shared" si="3"/>
        <v>14</v>
      </c>
      <c r="H39" s="62" t="s">
        <v>56</v>
      </c>
      <c r="I39" s="62"/>
      <c r="J39" s="36">
        <v>0</v>
      </c>
      <c r="K39" s="161">
        <v>44623</v>
      </c>
      <c r="L39" s="53">
        <f>MAX(WORKDAY($M$31,1),WORKDAY($M$26,1))</f>
        <v>44623</v>
      </c>
      <c r="M39" s="53">
        <f>L39</f>
        <v>44623</v>
      </c>
      <c r="N39" s="17"/>
      <c r="O39" s="17">
        <f>IF(OR(ISBLANK(task_start),ISBLANK(task_end)),"",task_end-task_start+1)</f>
        <v>1</v>
      </c>
      <c r="P39" s="43"/>
      <c r="Q39" s="43"/>
      <c r="R39" s="43"/>
      <c r="S39" s="43"/>
      <c r="T39" s="43"/>
      <c r="U39" s="87"/>
      <c r="V39" s="87"/>
      <c r="W39" s="43"/>
      <c r="X39" s="43"/>
      <c r="Y39" s="43"/>
      <c r="Z39" s="43"/>
      <c r="AA39" s="43"/>
      <c r="AB39" s="87"/>
      <c r="AC39" s="87"/>
      <c r="AD39" s="43"/>
      <c r="AE39" s="43"/>
      <c r="AF39" s="43"/>
      <c r="AG39" s="43"/>
      <c r="AH39" s="43"/>
      <c r="AI39" s="87"/>
      <c r="AJ39" s="87"/>
      <c r="AK39" s="43"/>
      <c r="AL39" s="43"/>
      <c r="AM39" s="43"/>
      <c r="AN39" s="188"/>
      <c r="AO39" s="43"/>
      <c r="AP39" s="87"/>
      <c r="AQ39" s="87"/>
      <c r="AR39" s="188"/>
      <c r="AS39" s="43"/>
      <c r="AT39" s="43"/>
      <c r="AU39" s="43"/>
      <c r="AV39" s="43"/>
      <c r="AW39" s="87"/>
      <c r="AX39" s="87"/>
      <c r="AY39" s="43"/>
      <c r="AZ39" s="43"/>
      <c r="BA39" s="43"/>
      <c r="BB39" s="43"/>
      <c r="BC39" s="43"/>
      <c r="BD39" s="87"/>
      <c r="BE39" s="87"/>
      <c r="BF39" s="43"/>
      <c r="BG39" s="43"/>
      <c r="BH39" s="43"/>
      <c r="BI39" s="43"/>
      <c r="BJ39" s="43"/>
      <c r="BK39" s="87"/>
      <c r="BL39" s="87"/>
      <c r="BM39" s="43"/>
      <c r="BN39" s="43"/>
      <c r="BO39" s="43"/>
      <c r="BP39" s="43"/>
      <c r="BQ39" s="43"/>
      <c r="BR39" s="87"/>
      <c r="BS39" s="87"/>
      <c r="BT39" s="43"/>
      <c r="BU39" s="43"/>
      <c r="BV39" s="43"/>
      <c r="BW39" s="43"/>
      <c r="BX39" s="43"/>
      <c r="BY39" s="87"/>
      <c r="BZ39" s="87"/>
    </row>
    <row r="40" spans="1:78" s="5" customFormat="1" ht="30" customHeight="1" thickBot="1" x14ac:dyDescent="0.25">
      <c r="A40" s="46"/>
      <c r="B40" s="117">
        <v>12.3</v>
      </c>
      <c r="C40" s="67" t="s">
        <v>855</v>
      </c>
      <c r="D40" s="80"/>
      <c r="E40" s="62" t="s">
        <v>853</v>
      </c>
      <c r="F40" s="62">
        <v>3</v>
      </c>
      <c r="G40" s="62">
        <f t="shared" si="3"/>
        <v>17</v>
      </c>
      <c r="H40" s="62" t="s">
        <v>56</v>
      </c>
      <c r="I40" s="140" t="s">
        <v>856</v>
      </c>
      <c r="J40" s="36">
        <v>0</v>
      </c>
      <c r="K40" s="161">
        <v>44623</v>
      </c>
      <c r="L40" s="53">
        <f>MAX(WORKDAY($M$31,1),WORKDAY($M$26,1))</f>
        <v>44623</v>
      </c>
      <c r="M40" s="53">
        <f>WORKDAY(L40+(F40-1),2)</f>
        <v>44628</v>
      </c>
      <c r="N40" s="17"/>
      <c r="O40" s="17">
        <f>IF(OR(ISBLANK(task_start),ISBLANK(task_end)),"",task_end-task_start+1)</f>
        <v>6</v>
      </c>
      <c r="P40" s="43"/>
      <c r="Q40" s="43"/>
      <c r="R40" s="43"/>
      <c r="S40" s="43"/>
      <c r="T40" s="43"/>
      <c r="U40" s="87"/>
      <c r="V40" s="87"/>
      <c r="W40" s="43"/>
      <c r="X40" s="43"/>
      <c r="Y40" s="43"/>
      <c r="Z40" s="43"/>
      <c r="AA40" s="43"/>
      <c r="AB40" s="87"/>
      <c r="AC40" s="87"/>
      <c r="AD40" s="43"/>
      <c r="AE40" s="43"/>
      <c r="AF40" s="43"/>
      <c r="AG40" s="43"/>
      <c r="AH40" s="43"/>
      <c r="AI40" s="87"/>
      <c r="AJ40" s="87"/>
      <c r="AK40" s="43"/>
      <c r="AL40" s="43"/>
      <c r="AM40" s="43"/>
      <c r="AN40" s="188"/>
      <c r="AO40" s="43"/>
      <c r="AP40" s="87"/>
      <c r="AQ40" s="87"/>
      <c r="AR40" s="188"/>
      <c r="AS40" s="43"/>
      <c r="AT40" s="43"/>
      <c r="AU40" s="43"/>
      <c r="AV40" s="43"/>
      <c r="AW40" s="87"/>
      <c r="AX40" s="87"/>
      <c r="AY40" s="43"/>
      <c r="AZ40" s="43"/>
      <c r="BA40" s="43"/>
      <c r="BB40" s="43"/>
      <c r="BC40" s="43"/>
      <c r="BD40" s="87"/>
      <c r="BE40" s="87"/>
      <c r="BF40" s="43"/>
      <c r="BG40" s="43"/>
      <c r="BH40" s="43"/>
      <c r="BI40" s="43"/>
      <c r="BJ40" s="43"/>
      <c r="BK40" s="87"/>
      <c r="BL40" s="87"/>
      <c r="BM40" s="43"/>
      <c r="BN40" s="43"/>
      <c r="BO40" s="43"/>
      <c r="BP40" s="43"/>
      <c r="BQ40" s="43"/>
      <c r="BR40" s="87"/>
      <c r="BS40" s="87"/>
      <c r="BT40" s="43"/>
      <c r="BU40" s="43"/>
      <c r="BV40" s="43"/>
      <c r="BW40" s="43"/>
      <c r="BX40" s="43"/>
      <c r="BY40" s="87"/>
      <c r="BZ40" s="87"/>
    </row>
    <row r="41" spans="1:78" s="5" customFormat="1" ht="30" hidden="1" customHeight="1" thickBot="1" x14ac:dyDescent="0.25">
      <c r="A41" s="46"/>
      <c r="B41" s="117">
        <v>13</v>
      </c>
      <c r="C41" s="32" t="s">
        <v>200</v>
      </c>
      <c r="D41" s="79"/>
      <c r="E41" s="61"/>
      <c r="F41" s="61"/>
      <c r="G41" s="61"/>
      <c r="H41" s="61"/>
      <c r="I41" s="61"/>
      <c r="J41" s="33"/>
      <c r="K41" s="32"/>
      <c r="L41" s="34"/>
      <c r="M41" s="35"/>
      <c r="N41" s="17"/>
      <c r="O41" s="17"/>
      <c r="P41" s="43"/>
      <c r="Q41" s="43"/>
      <c r="R41" s="43"/>
      <c r="S41" s="43"/>
      <c r="T41" s="43"/>
      <c r="U41" s="87"/>
      <c r="V41" s="87"/>
      <c r="W41" s="43"/>
      <c r="X41" s="43"/>
      <c r="Y41" s="43"/>
      <c r="Z41" s="43"/>
      <c r="AA41" s="43"/>
      <c r="AB41" s="87"/>
      <c r="AC41" s="87"/>
      <c r="AD41" s="43"/>
      <c r="AE41" s="43"/>
      <c r="AF41" s="43"/>
      <c r="AG41" s="43"/>
      <c r="AH41" s="43"/>
      <c r="AI41" s="87"/>
      <c r="AJ41" s="87"/>
      <c r="AK41" s="43"/>
      <c r="AL41" s="43"/>
      <c r="AM41" s="43"/>
      <c r="AN41" s="188"/>
      <c r="AO41" s="43"/>
      <c r="AP41" s="87"/>
      <c r="AQ41" s="87"/>
      <c r="AR41" s="188"/>
      <c r="AS41" s="43"/>
      <c r="AT41" s="43"/>
      <c r="AU41" s="43"/>
      <c r="AV41" s="43"/>
      <c r="AW41" s="87"/>
      <c r="AX41" s="87"/>
      <c r="AY41" s="43"/>
      <c r="AZ41" s="43"/>
      <c r="BA41" s="43"/>
      <c r="BB41" s="43"/>
      <c r="BC41" s="43"/>
      <c r="BD41" s="87"/>
      <c r="BE41" s="87"/>
      <c r="BF41" s="43"/>
      <c r="BG41" s="43"/>
      <c r="BH41" s="43"/>
      <c r="BI41" s="43"/>
      <c r="BJ41" s="43"/>
      <c r="BK41" s="87"/>
      <c r="BL41" s="87"/>
      <c r="BM41" s="43"/>
      <c r="BN41" s="43"/>
      <c r="BO41" s="43"/>
      <c r="BP41" s="43"/>
      <c r="BQ41" s="43"/>
      <c r="BR41" s="87"/>
      <c r="BS41" s="87"/>
      <c r="BT41" s="43"/>
      <c r="BU41" s="43"/>
      <c r="BV41" s="43"/>
      <c r="BW41" s="43"/>
      <c r="BX41" s="43"/>
      <c r="BY41" s="87"/>
      <c r="BZ41" s="87"/>
    </row>
    <row r="42" spans="1:78" s="5" customFormat="1" ht="30" hidden="1" customHeight="1" thickBot="1" x14ac:dyDescent="0.25">
      <c r="A42" s="46"/>
      <c r="B42" s="117">
        <v>13.1</v>
      </c>
      <c r="C42" s="67" t="s">
        <v>857</v>
      </c>
      <c r="D42" s="80"/>
      <c r="E42" s="96" t="s">
        <v>82</v>
      </c>
      <c r="F42" s="62">
        <v>3</v>
      </c>
      <c r="G42" s="62">
        <f t="shared" ref="G42:G44" si="8">IF(OR($L$3=0,M42=0)," - ",NETWORKDAYS($L$3,M42))</f>
        <v>17</v>
      </c>
      <c r="H42" s="62" t="s">
        <v>56</v>
      </c>
      <c r="I42" s="62"/>
      <c r="J42" s="97">
        <v>0</v>
      </c>
      <c r="K42" s="161">
        <v>44623</v>
      </c>
      <c r="L42" s="53">
        <f t="shared" ref="L42:L47" si="9">MAX(WORKDAY($M$31,1),WORKDAY($M$26,1))</f>
        <v>44623</v>
      </c>
      <c r="M42" s="53">
        <f>WORKDAY(L42+(F42-1),2)</f>
        <v>44628</v>
      </c>
      <c r="N42" s="17"/>
      <c r="O42" s="17"/>
      <c r="P42" s="43"/>
      <c r="Q42" s="43"/>
      <c r="R42" s="43"/>
      <c r="S42" s="43"/>
      <c r="T42" s="43"/>
      <c r="U42" s="87"/>
      <c r="V42" s="87"/>
      <c r="W42" s="43"/>
      <c r="X42" s="43"/>
      <c r="Y42" s="43"/>
      <c r="Z42" s="43"/>
      <c r="AA42" s="43"/>
      <c r="AB42" s="87"/>
      <c r="AC42" s="87"/>
      <c r="AD42" s="43"/>
      <c r="AE42" s="43"/>
      <c r="AF42" s="43"/>
      <c r="AG42" s="43"/>
      <c r="AH42" s="43"/>
      <c r="AI42" s="87"/>
      <c r="AJ42" s="87"/>
      <c r="AK42" s="43"/>
      <c r="AL42" s="43"/>
      <c r="AM42" s="43"/>
      <c r="AN42" s="188"/>
      <c r="AO42" s="43"/>
      <c r="AP42" s="87"/>
      <c r="AQ42" s="87"/>
      <c r="AR42" s="188"/>
      <c r="AS42" s="43"/>
      <c r="AT42" s="43"/>
      <c r="AU42" s="43"/>
      <c r="AV42" s="43"/>
      <c r="AW42" s="87"/>
      <c r="AX42" s="87"/>
      <c r="AY42" s="43"/>
      <c r="AZ42" s="43"/>
      <c r="BA42" s="43"/>
      <c r="BB42" s="43"/>
      <c r="BC42" s="43"/>
      <c r="BD42" s="87"/>
      <c r="BE42" s="87"/>
      <c r="BF42" s="43"/>
      <c r="BG42" s="43"/>
      <c r="BH42" s="43"/>
      <c r="BI42" s="43"/>
      <c r="BJ42" s="43"/>
      <c r="BK42" s="87"/>
      <c r="BL42" s="87"/>
      <c r="BM42" s="43"/>
      <c r="BN42" s="43"/>
      <c r="BO42" s="43"/>
      <c r="BP42" s="43"/>
      <c r="BQ42" s="43"/>
      <c r="BR42" s="87"/>
      <c r="BS42" s="87"/>
      <c r="BT42" s="43"/>
      <c r="BU42" s="43"/>
      <c r="BV42" s="43"/>
      <c r="BW42" s="43"/>
      <c r="BX42" s="43"/>
      <c r="BY42" s="87"/>
      <c r="BZ42" s="87"/>
    </row>
    <row r="43" spans="1:78" s="5" customFormat="1" ht="30" hidden="1" customHeight="1" thickBot="1" x14ac:dyDescent="0.25">
      <c r="A43" s="46"/>
      <c r="B43" s="117">
        <v>13.2</v>
      </c>
      <c r="C43" s="67" t="s">
        <v>858</v>
      </c>
      <c r="D43" s="80"/>
      <c r="E43" s="96" t="s">
        <v>82</v>
      </c>
      <c r="F43" s="120">
        <v>1</v>
      </c>
      <c r="G43" s="62">
        <f t="shared" si="8"/>
        <v>16</v>
      </c>
      <c r="H43" s="62" t="s">
        <v>56</v>
      </c>
      <c r="I43" s="62"/>
      <c r="J43" s="97">
        <v>0</v>
      </c>
      <c r="K43" s="161">
        <v>44623</v>
      </c>
      <c r="L43" s="53">
        <f t="shared" si="9"/>
        <v>44623</v>
      </c>
      <c r="M43" s="53">
        <f t="shared" ref="M43:M47" si="10">WORKDAY(L43+(F43-1),2)</f>
        <v>44627</v>
      </c>
      <c r="N43" s="17"/>
      <c r="O43" s="17"/>
      <c r="P43" s="43"/>
      <c r="Q43" s="43"/>
      <c r="R43" s="43"/>
      <c r="S43" s="43"/>
      <c r="T43" s="43"/>
      <c r="U43" s="87"/>
      <c r="V43" s="87"/>
      <c r="W43" s="43"/>
      <c r="X43" s="43"/>
      <c r="Y43" s="43"/>
      <c r="Z43" s="43"/>
      <c r="AA43" s="43"/>
      <c r="AB43" s="87"/>
      <c r="AC43" s="87"/>
      <c r="AD43" s="43"/>
      <c r="AE43" s="43"/>
      <c r="AF43" s="43"/>
      <c r="AG43" s="43"/>
      <c r="AH43" s="43"/>
      <c r="AI43" s="87"/>
      <c r="AJ43" s="87"/>
      <c r="AK43" s="43"/>
      <c r="AL43" s="43"/>
      <c r="AM43" s="43"/>
      <c r="AN43" s="188"/>
      <c r="AO43" s="43"/>
      <c r="AP43" s="87"/>
      <c r="AQ43" s="87"/>
      <c r="AR43" s="188"/>
      <c r="AS43" s="43"/>
      <c r="AT43" s="43"/>
      <c r="AU43" s="43"/>
      <c r="AV43" s="43"/>
      <c r="AW43" s="87"/>
      <c r="AX43" s="87"/>
      <c r="AY43" s="43"/>
      <c r="AZ43" s="43"/>
      <c r="BA43" s="43"/>
      <c r="BB43" s="43"/>
      <c r="BC43" s="43"/>
      <c r="BD43" s="87"/>
      <c r="BE43" s="87"/>
      <c r="BF43" s="43"/>
      <c r="BG43" s="43"/>
      <c r="BH43" s="43"/>
      <c r="BI43" s="43"/>
      <c r="BJ43" s="43"/>
      <c r="BK43" s="87"/>
      <c r="BL43" s="87"/>
      <c r="BM43" s="43"/>
      <c r="BN43" s="43"/>
      <c r="BO43" s="43"/>
      <c r="BP43" s="43"/>
      <c r="BQ43" s="43"/>
      <c r="BR43" s="87"/>
      <c r="BS43" s="87"/>
      <c r="BT43" s="43"/>
      <c r="BU43" s="43"/>
      <c r="BV43" s="43"/>
      <c r="BW43" s="43"/>
      <c r="BX43" s="43"/>
      <c r="BY43" s="87"/>
      <c r="BZ43" s="87"/>
    </row>
    <row r="44" spans="1:78" s="5" customFormat="1" ht="30" hidden="1" customHeight="1" thickBot="1" x14ac:dyDescent="0.25">
      <c r="A44" s="46"/>
      <c r="B44" s="117">
        <v>13.3</v>
      </c>
      <c r="C44" s="67" t="s">
        <v>859</v>
      </c>
      <c r="D44" s="80"/>
      <c r="E44" s="71" t="s">
        <v>82</v>
      </c>
      <c r="F44" s="83">
        <v>3</v>
      </c>
      <c r="G44" s="62">
        <f t="shared" si="8"/>
        <v>17</v>
      </c>
      <c r="H44" s="62" t="s">
        <v>56</v>
      </c>
      <c r="I44" s="62"/>
      <c r="J44" s="36">
        <v>0</v>
      </c>
      <c r="K44" s="161">
        <v>44623</v>
      </c>
      <c r="L44" s="53">
        <f t="shared" si="9"/>
        <v>44623</v>
      </c>
      <c r="M44" s="53">
        <f t="shared" si="10"/>
        <v>44628</v>
      </c>
      <c r="N44" s="17"/>
      <c r="O44" s="17"/>
      <c r="P44" s="43"/>
      <c r="Q44" s="43"/>
      <c r="R44" s="43"/>
      <c r="S44" s="43"/>
      <c r="T44" s="43"/>
      <c r="U44" s="87"/>
      <c r="V44" s="87"/>
      <c r="W44" s="43"/>
      <c r="X44" s="43"/>
      <c r="Y44" s="43"/>
      <c r="Z44" s="43"/>
      <c r="AA44" s="43"/>
      <c r="AB44" s="87"/>
      <c r="AC44" s="87"/>
      <c r="AD44" s="43"/>
      <c r="AE44" s="43"/>
      <c r="AF44" s="43"/>
      <c r="AG44" s="43"/>
      <c r="AH44" s="43"/>
      <c r="AI44" s="87"/>
      <c r="AJ44" s="87"/>
      <c r="AK44" s="43"/>
      <c r="AL44" s="43"/>
      <c r="AM44" s="43"/>
      <c r="AN44" s="188"/>
      <c r="AO44" s="43"/>
      <c r="AP44" s="87"/>
      <c r="AQ44" s="87"/>
      <c r="AR44" s="188"/>
      <c r="AS44" s="43"/>
      <c r="AT44" s="43"/>
      <c r="AU44" s="43"/>
      <c r="AV44" s="43"/>
      <c r="AW44" s="87"/>
      <c r="AX44" s="87"/>
      <c r="AY44" s="43"/>
      <c r="AZ44" s="43"/>
      <c r="BA44" s="43"/>
      <c r="BB44" s="43"/>
      <c r="BC44" s="43"/>
      <c r="BD44" s="87"/>
      <c r="BE44" s="87"/>
      <c r="BF44" s="43"/>
      <c r="BG44" s="43"/>
      <c r="BH44" s="43"/>
      <c r="BI44" s="43"/>
      <c r="BJ44" s="43"/>
      <c r="BK44" s="87"/>
      <c r="BL44" s="87"/>
      <c r="BM44" s="43"/>
      <c r="BN44" s="43"/>
      <c r="BO44" s="43"/>
      <c r="BP44" s="43"/>
      <c r="BQ44" s="43"/>
      <c r="BR44" s="87"/>
      <c r="BS44" s="87"/>
      <c r="BT44" s="43"/>
      <c r="BU44" s="43"/>
      <c r="BV44" s="43"/>
      <c r="BW44" s="43"/>
      <c r="BX44" s="43"/>
      <c r="BY44" s="87"/>
      <c r="BZ44" s="87"/>
    </row>
    <row r="45" spans="1:78" s="5" customFormat="1" ht="30" hidden="1" customHeight="1" thickBot="1" x14ac:dyDescent="0.25">
      <c r="A45" s="46"/>
      <c r="B45" s="117">
        <v>13.4</v>
      </c>
      <c r="C45" s="67" t="s">
        <v>860</v>
      </c>
      <c r="D45" s="80"/>
      <c r="E45" s="71" t="s">
        <v>861</v>
      </c>
      <c r="F45" s="83">
        <v>3</v>
      </c>
      <c r="G45" s="62"/>
      <c r="H45" s="62" t="s">
        <v>56</v>
      </c>
      <c r="I45" s="62"/>
      <c r="J45" s="36">
        <v>0</v>
      </c>
      <c r="K45" s="161">
        <v>44623</v>
      </c>
      <c r="L45" s="53">
        <f t="shared" si="9"/>
        <v>44623</v>
      </c>
      <c r="M45" s="53">
        <f t="shared" si="10"/>
        <v>44628</v>
      </c>
      <c r="N45" s="17"/>
      <c r="O45" s="17"/>
      <c r="P45" s="43"/>
      <c r="Q45" s="43"/>
      <c r="R45" s="43"/>
      <c r="S45" s="43"/>
      <c r="T45" s="43"/>
      <c r="U45" s="87"/>
      <c r="V45" s="87"/>
      <c r="W45" s="43"/>
      <c r="X45" s="43"/>
      <c r="Y45" s="43"/>
      <c r="Z45" s="43"/>
      <c r="AA45" s="43"/>
      <c r="AB45" s="87"/>
      <c r="AC45" s="87"/>
      <c r="AD45" s="43"/>
      <c r="AE45" s="43"/>
      <c r="AF45" s="43"/>
      <c r="AG45" s="43"/>
      <c r="AH45" s="43"/>
      <c r="AI45" s="87"/>
      <c r="AJ45" s="87"/>
      <c r="AK45" s="43"/>
      <c r="AL45" s="43"/>
      <c r="AM45" s="43"/>
      <c r="AN45" s="188"/>
      <c r="AO45" s="43"/>
      <c r="AP45" s="87"/>
      <c r="AQ45" s="87"/>
      <c r="AR45" s="188"/>
      <c r="AS45" s="43"/>
      <c r="AT45" s="43"/>
      <c r="AU45" s="43"/>
      <c r="AV45" s="43"/>
      <c r="AW45" s="87"/>
      <c r="AX45" s="87"/>
      <c r="AY45" s="43"/>
      <c r="AZ45" s="43"/>
      <c r="BA45" s="43"/>
      <c r="BB45" s="43"/>
      <c r="BC45" s="43"/>
      <c r="BD45" s="87"/>
      <c r="BE45" s="87"/>
      <c r="BF45" s="43"/>
      <c r="BG45" s="43"/>
      <c r="BH45" s="43"/>
      <c r="BI45" s="43"/>
      <c r="BJ45" s="43"/>
      <c r="BK45" s="87"/>
      <c r="BL45" s="87"/>
      <c r="BM45" s="43"/>
      <c r="BN45" s="43"/>
      <c r="BO45" s="43"/>
      <c r="BP45" s="43"/>
      <c r="BQ45" s="43"/>
      <c r="BR45" s="87"/>
      <c r="BS45" s="87"/>
      <c r="BT45" s="43"/>
      <c r="BU45" s="43"/>
      <c r="BV45" s="43"/>
      <c r="BW45" s="43"/>
      <c r="BX45" s="43"/>
      <c r="BY45" s="87"/>
      <c r="BZ45" s="87"/>
    </row>
    <row r="46" spans="1:78" s="5" customFormat="1" ht="30" hidden="1" customHeight="1" thickBot="1" x14ac:dyDescent="0.25">
      <c r="A46" s="46"/>
      <c r="B46" s="117">
        <v>13.5</v>
      </c>
      <c r="C46" s="67" t="s">
        <v>862</v>
      </c>
      <c r="D46" s="80"/>
      <c r="E46" s="71" t="s">
        <v>863</v>
      </c>
      <c r="F46" s="83">
        <v>3</v>
      </c>
      <c r="G46" s="62"/>
      <c r="H46" s="62" t="s">
        <v>56</v>
      </c>
      <c r="I46" s="62"/>
      <c r="J46" s="36">
        <v>0</v>
      </c>
      <c r="K46" s="161">
        <v>44623</v>
      </c>
      <c r="L46" s="53">
        <f t="shared" si="9"/>
        <v>44623</v>
      </c>
      <c r="M46" s="53">
        <f t="shared" si="10"/>
        <v>44628</v>
      </c>
      <c r="N46" s="17"/>
      <c r="O46" s="17"/>
      <c r="P46" s="43"/>
      <c r="Q46" s="43"/>
      <c r="R46" s="43"/>
      <c r="S46" s="43"/>
      <c r="T46" s="43"/>
      <c r="U46" s="87"/>
      <c r="V46" s="87"/>
      <c r="W46" s="43"/>
      <c r="X46" s="43"/>
      <c r="Y46" s="43"/>
      <c r="Z46" s="43"/>
      <c r="AA46" s="43"/>
      <c r="AB46" s="87"/>
      <c r="AC46" s="87"/>
      <c r="AD46" s="43"/>
      <c r="AE46" s="43"/>
      <c r="AF46" s="43"/>
      <c r="AG46" s="43"/>
      <c r="AH46" s="43"/>
      <c r="AI46" s="87"/>
      <c r="AJ46" s="87"/>
      <c r="AK46" s="43"/>
      <c r="AL46" s="43"/>
      <c r="AM46" s="43"/>
      <c r="AN46" s="188"/>
      <c r="AO46" s="43"/>
      <c r="AP46" s="87"/>
      <c r="AQ46" s="87"/>
      <c r="AR46" s="188"/>
      <c r="AS46" s="43"/>
      <c r="AT46" s="43"/>
      <c r="AU46" s="43"/>
      <c r="AV46" s="43"/>
      <c r="AW46" s="87"/>
      <c r="AX46" s="87"/>
      <c r="AY46" s="43"/>
      <c r="AZ46" s="43"/>
      <c r="BA46" s="43"/>
      <c r="BB46" s="43"/>
      <c r="BC46" s="43"/>
      <c r="BD46" s="87"/>
      <c r="BE46" s="87"/>
      <c r="BF46" s="43"/>
      <c r="BG46" s="43"/>
      <c r="BH46" s="43"/>
      <c r="BI46" s="43"/>
      <c r="BJ46" s="43"/>
      <c r="BK46" s="87"/>
      <c r="BL46" s="87"/>
      <c r="BM46" s="43"/>
      <c r="BN46" s="43"/>
      <c r="BO46" s="43"/>
      <c r="BP46" s="43"/>
      <c r="BQ46" s="43"/>
      <c r="BR46" s="87"/>
      <c r="BS46" s="87"/>
      <c r="BT46" s="43"/>
      <c r="BU46" s="43"/>
      <c r="BV46" s="43"/>
      <c r="BW46" s="43"/>
      <c r="BX46" s="43"/>
      <c r="BY46" s="87"/>
      <c r="BZ46" s="87"/>
    </row>
    <row r="47" spans="1:78" s="5" customFormat="1" ht="30" hidden="1" customHeight="1" thickBot="1" x14ac:dyDescent="0.25">
      <c r="A47" s="46"/>
      <c r="B47" s="117">
        <v>13.6</v>
      </c>
      <c r="C47" s="67" t="s">
        <v>864</v>
      </c>
      <c r="D47" s="80"/>
      <c r="E47" s="71" t="s">
        <v>865</v>
      </c>
      <c r="F47" s="83">
        <v>3</v>
      </c>
      <c r="G47" s="62"/>
      <c r="H47" s="62" t="s">
        <v>56</v>
      </c>
      <c r="I47" s="62"/>
      <c r="J47" s="36">
        <v>0</v>
      </c>
      <c r="K47" s="161">
        <v>44623</v>
      </c>
      <c r="L47" s="53">
        <f t="shared" si="9"/>
        <v>44623</v>
      </c>
      <c r="M47" s="53">
        <f t="shared" si="10"/>
        <v>44628</v>
      </c>
      <c r="N47" s="17"/>
      <c r="O47" s="17"/>
      <c r="P47" s="43"/>
      <c r="Q47" s="43"/>
      <c r="R47" s="43"/>
      <c r="S47" s="43"/>
      <c r="T47" s="43"/>
      <c r="U47" s="87"/>
      <c r="V47" s="87"/>
      <c r="W47" s="43"/>
      <c r="X47" s="43"/>
      <c r="Y47" s="43"/>
      <c r="Z47" s="43"/>
      <c r="AA47" s="43"/>
      <c r="AB47" s="87"/>
      <c r="AC47" s="87"/>
      <c r="AD47" s="43"/>
      <c r="AE47" s="43"/>
      <c r="AF47" s="43"/>
      <c r="AG47" s="43"/>
      <c r="AH47" s="43"/>
      <c r="AI47" s="87"/>
      <c r="AJ47" s="87"/>
      <c r="AK47" s="43"/>
      <c r="AL47" s="43"/>
      <c r="AM47" s="43"/>
      <c r="AN47" s="188"/>
      <c r="AO47" s="43"/>
      <c r="AP47" s="87"/>
      <c r="AQ47" s="87"/>
      <c r="AR47" s="188"/>
      <c r="AS47" s="43"/>
      <c r="AT47" s="43"/>
      <c r="AU47" s="43"/>
      <c r="AV47" s="43"/>
      <c r="AW47" s="87"/>
      <c r="AX47" s="87"/>
      <c r="AY47" s="43"/>
      <c r="AZ47" s="43"/>
      <c r="BA47" s="43"/>
      <c r="BB47" s="43"/>
      <c r="BC47" s="43"/>
      <c r="BD47" s="87"/>
      <c r="BE47" s="87"/>
      <c r="BF47" s="43"/>
      <c r="BG47" s="43"/>
      <c r="BH47" s="43"/>
      <c r="BI47" s="43"/>
      <c r="BJ47" s="43"/>
      <c r="BK47" s="87"/>
      <c r="BL47" s="87"/>
      <c r="BM47" s="43"/>
      <c r="BN47" s="43"/>
      <c r="BO47" s="43"/>
      <c r="BP47" s="43"/>
      <c r="BQ47" s="43"/>
      <c r="BR47" s="87"/>
      <c r="BS47" s="87"/>
      <c r="BT47" s="43"/>
      <c r="BU47" s="43"/>
      <c r="BV47" s="43"/>
      <c r="BW47" s="43"/>
      <c r="BX47" s="43"/>
      <c r="BY47" s="87"/>
      <c r="BZ47" s="87"/>
    </row>
    <row r="48" spans="1:78" s="5" customFormat="1" ht="30" hidden="1" customHeight="1" thickBot="1" x14ac:dyDescent="0.25">
      <c r="A48" s="46"/>
      <c r="B48" s="117">
        <v>14</v>
      </c>
      <c r="C48" s="32" t="s">
        <v>212</v>
      </c>
      <c r="D48" s="79"/>
      <c r="E48" s="61"/>
      <c r="F48" s="61"/>
      <c r="G48" s="61">
        <f t="shared" si="3"/>
        <v>17</v>
      </c>
      <c r="H48" s="61"/>
      <c r="I48" s="61"/>
      <c r="J48" s="33"/>
      <c r="K48" s="32"/>
      <c r="L48" s="34">
        <f>MIN(L49:L50,L51)</f>
        <v>44623</v>
      </c>
      <c r="M48" s="35">
        <f>MAX(M49:M50,M51)</f>
        <v>44628</v>
      </c>
      <c r="N48" s="17"/>
      <c r="O48" s="17"/>
      <c r="P48" s="43"/>
      <c r="Q48" s="43"/>
      <c r="R48" s="43"/>
      <c r="S48" s="43"/>
      <c r="T48" s="43"/>
      <c r="U48" s="87"/>
      <c r="V48" s="87"/>
      <c r="W48" s="43"/>
      <c r="X48" s="43"/>
      <c r="Y48" s="43"/>
      <c r="Z48" s="43"/>
      <c r="AA48" s="43"/>
      <c r="AB48" s="87"/>
      <c r="AC48" s="87"/>
      <c r="AD48" s="43"/>
      <c r="AE48" s="43"/>
      <c r="AF48" s="43"/>
      <c r="AG48" s="43"/>
      <c r="AH48" s="43"/>
      <c r="AI48" s="87"/>
      <c r="AJ48" s="87"/>
      <c r="AK48" s="43"/>
      <c r="AL48" s="43"/>
      <c r="AM48" s="43"/>
      <c r="AN48" s="188"/>
      <c r="AO48" s="43"/>
      <c r="AP48" s="87"/>
      <c r="AQ48" s="87"/>
      <c r="AR48" s="188"/>
      <c r="AS48" s="43"/>
      <c r="AT48" s="43"/>
      <c r="AU48" s="43"/>
      <c r="AV48" s="43"/>
      <c r="AW48" s="87"/>
      <c r="AX48" s="87"/>
      <c r="AY48" s="43"/>
      <c r="AZ48" s="43"/>
      <c r="BA48" s="43"/>
      <c r="BB48" s="43"/>
      <c r="BC48" s="43"/>
      <c r="BD48" s="87"/>
      <c r="BE48" s="87"/>
      <c r="BF48" s="43"/>
      <c r="BG48" s="43"/>
      <c r="BH48" s="43"/>
      <c r="BI48" s="43"/>
      <c r="BJ48" s="43"/>
      <c r="BK48" s="87"/>
      <c r="BL48" s="87"/>
      <c r="BM48" s="43"/>
      <c r="BN48" s="43"/>
      <c r="BO48" s="43"/>
      <c r="BP48" s="43"/>
      <c r="BQ48" s="43"/>
      <c r="BR48" s="87"/>
      <c r="BS48" s="87"/>
      <c r="BT48" s="43"/>
      <c r="BU48" s="43"/>
      <c r="BV48" s="43"/>
      <c r="BW48" s="43"/>
      <c r="BX48" s="43"/>
      <c r="BY48" s="87"/>
      <c r="BZ48" s="87"/>
    </row>
    <row r="49" spans="1:78" s="5" customFormat="1" ht="30" hidden="1" customHeight="1" thickBot="1" x14ac:dyDescent="0.25">
      <c r="A49" s="46"/>
      <c r="B49" s="117">
        <v>14.1</v>
      </c>
      <c r="C49" s="67" t="s">
        <v>118</v>
      </c>
      <c r="D49" s="80"/>
      <c r="E49" s="96" t="s">
        <v>69</v>
      </c>
      <c r="F49" s="62">
        <v>3</v>
      </c>
      <c r="G49" s="62">
        <f t="shared" si="3"/>
        <v>17</v>
      </c>
      <c r="H49" s="62" t="s">
        <v>56</v>
      </c>
      <c r="I49" s="62"/>
      <c r="J49" s="97">
        <v>0</v>
      </c>
      <c r="K49" s="161">
        <v>44623</v>
      </c>
      <c r="L49" s="53">
        <f>MAX(WORKDAY($M$31,1),WORKDAY($M$26,1))</f>
        <v>44623</v>
      </c>
      <c r="M49" s="53">
        <f>WORKDAY(L49+(F49-1),2)</f>
        <v>44628</v>
      </c>
      <c r="N49" s="17"/>
      <c r="O49" s="17"/>
      <c r="P49" s="43"/>
      <c r="Q49" s="43"/>
      <c r="R49" s="43"/>
      <c r="S49" s="43"/>
      <c r="T49" s="43"/>
      <c r="U49" s="87"/>
      <c r="V49" s="87"/>
      <c r="W49" s="43"/>
      <c r="X49" s="43"/>
      <c r="Y49" s="43"/>
      <c r="Z49" s="43"/>
      <c r="AA49" s="43"/>
      <c r="AB49" s="87"/>
      <c r="AC49" s="87"/>
      <c r="AD49" s="43"/>
      <c r="AE49" s="43"/>
      <c r="AF49" s="43"/>
      <c r="AG49" s="43"/>
      <c r="AH49" s="43"/>
      <c r="AI49" s="87"/>
      <c r="AJ49" s="87"/>
      <c r="AK49" s="43"/>
      <c r="AL49" s="43"/>
      <c r="AM49" s="43"/>
      <c r="AN49" s="188"/>
      <c r="AO49" s="43"/>
      <c r="AP49" s="87"/>
      <c r="AQ49" s="87"/>
      <c r="AR49" s="188"/>
      <c r="AS49" s="43"/>
      <c r="AT49" s="43"/>
      <c r="AU49" s="43"/>
      <c r="AV49" s="43"/>
      <c r="AW49" s="87"/>
      <c r="AX49" s="87"/>
      <c r="AY49" s="43"/>
      <c r="AZ49" s="43"/>
      <c r="BA49" s="43"/>
      <c r="BB49" s="43"/>
      <c r="BC49" s="43"/>
      <c r="BD49" s="87"/>
      <c r="BE49" s="87"/>
      <c r="BF49" s="43"/>
      <c r="BG49" s="43"/>
      <c r="BH49" s="43"/>
      <c r="BI49" s="43"/>
      <c r="BJ49" s="43"/>
      <c r="BK49" s="87"/>
      <c r="BL49" s="87"/>
      <c r="BM49" s="43"/>
      <c r="BN49" s="43"/>
      <c r="BO49" s="43"/>
      <c r="BP49" s="43"/>
      <c r="BQ49" s="43"/>
      <c r="BR49" s="87"/>
      <c r="BS49" s="87"/>
      <c r="BT49" s="43"/>
      <c r="BU49" s="43"/>
      <c r="BV49" s="43"/>
      <c r="BW49" s="43"/>
      <c r="BX49" s="43"/>
      <c r="BY49" s="87"/>
      <c r="BZ49" s="87"/>
    </row>
    <row r="50" spans="1:78" s="5" customFormat="1" ht="30" hidden="1" customHeight="1" thickBot="1" x14ac:dyDescent="0.25">
      <c r="A50" s="46"/>
      <c r="B50" s="117">
        <v>14.2</v>
      </c>
      <c r="C50" s="67" t="s">
        <v>120</v>
      </c>
      <c r="D50" s="80"/>
      <c r="E50" s="96" t="s">
        <v>86</v>
      </c>
      <c r="F50" s="120">
        <v>1</v>
      </c>
      <c r="G50" s="62">
        <f t="shared" si="3"/>
        <v>14</v>
      </c>
      <c r="H50" s="62" t="s">
        <v>56</v>
      </c>
      <c r="I50" s="62"/>
      <c r="J50" s="97">
        <v>0</v>
      </c>
      <c r="K50" s="161">
        <v>44623</v>
      </c>
      <c r="L50" s="53">
        <f>MAX(WORKDAY($M$31,1),WORKDAY($M$26,1))</f>
        <v>44623</v>
      </c>
      <c r="M50" s="53">
        <f>L50</f>
        <v>44623</v>
      </c>
      <c r="N50" s="17"/>
      <c r="O50" s="17"/>
      <c r="P50" s="43"/>
      <c r="Q50" s="43"/>
      <c r="R50" s="43"/>
      <c r="S50" s="43"/>
      <c r="T50" s="43"/>
      <c r="U50" s="87"/>
      <c r="V50" s="87"/>
      <c r="W50" s="43"/>
      <c r="X50" s="43"/>
      <c r="Y50" s="43"/>
      <c r="Z50" s="43"/>
      <c r="AA50" s="43"/>
      <c r="AB50" s="87"/>
      <c r="AC50" s="87"/>
      <c r="AD50" s="43"/>
      <c r="AE50" s="43"/>
      <c r="AF50" s="43"/>
      <c r="AG50" s="43"/>
      <c r="AH50" s="43"/>
      <c r="AI50" s="87"/>
      <c r="AJ50" s="87"/>
      <c r="AK50" s="43"/>
      <c r="AL50" s="43"/>
      <c r="AM50" s="43"/>
      <c r="AN50" s="188"/>
      <c r="AO50" s="43"/>
      <c r="AP50" s="87"/>
      <c r="AQ50" s="87"/>
      <c r="AR50" s="188"/>
      <c r="AS50" s="43"/>
      <c r="AT50" s="43"/>
      <c r="AU50" s="43"/>
      <c r="AV50" s="43"/>
      <c r="AW50" s="87"/>
      <c r="AX50" s="87"/>
      <c r="AY50" s="43"/>
      <c r="AZ50" s="43"/>
      <c r="BA50" s="43"/>
      <c r="BB50" s="43"/>
      <c r="BC50" s="43"/>
      <c r="BD50" s="87"/>
      <c r="BE50" s="87"/>
      <c r="BF50" s="43"/>
      <c r="BG50" s="43"/>
      <c r="BH50" s="43"/>
      <c r="BI50" s="43"/>
      <c r="BJ50" s="43"/>
      <c r="BK50" s="87"/>
      <c r="BL50" s="87"/>
      <c r="BM50" s="43"/>
      <c r="BN50" s="43"/>
      <c r="BO50" s="43"/>
      <c r="BP50" s="43"/>
      <c r="BQ50" s="43"/>
      <c r="BR50" s="87"/>
      <c r="BS50" s="87"/>
      <c r="BT50" s="43"/>
      <c r="BU50" s="43"/>
      <c r="BV50" s="43"/>
      <c r="BW50" s="43"/>
      <c r="BX50" s="43"/>
      <c r="BY50" s="87"/>
      <c r="BZ50" s="87"/>
    </row>
    <row r="51" spans="1:78" s="5" customFormat="1" ht="30" hidden="1" customHeight="1" thickBot="1" x14ac:dyDescent="0.25">
      <c r="A51" s="46"/>
      <c r="B51" s="117">
        <v>14.3</v>
      </c>
      <c r="C51" s="67" t="s">
        <v>866</v>
      </c>
      <c r="D51" s="80"/>
      <c r="E51" s="71" t="s">
        <v>69</v>
      </c>
      <c r="F51" s="83">
        <v>3</v>
      </c>
      <c r="G51" s="62">
        <f t="shared" si="3"/>
        <v>17</v>
      </c>
      <c r="H51" s="62" t="s">
        <v>56</v>
      </c>
      <c r="I51" s="62"/>
      <c r="J51" s="36">
        <v>0</v>
      </c>
      <c r="K51" s="161">
        <v>44623</v>
      </c>
      <c r="L51" s="53">
        <f>MAX(WORKDAY($M$31,1),WORKDAY($M$26,1))</f>
        <v>44623</v>
      </c>
      <c r="M51" s="53">
        <f>WORKDAY(L51+(F51-1),2)</f>
        <v>44628</v>
      </c>
      <c r="N51" s="17"/>
      <c r="O51" s="17"/>
      <c r="P51" s="43"/>
      <c r="Q51" s="43"/>
      <c r="R51" s="43"/>
      <c r="S51" s="43"/>
      <c r="T51" s="43"/>
      <c r="U51" s="87"/>
      <c r="V51" s="87"/>
      <c r="W51" s="43"/>
      <c r="X51" s="43"/>
      <c r="Y51" s="43"/>
      <c r="Z51" s="43"/>
      <c r="AA51" s="43"/>
      <c r="AB51" s="87"/>
      <c r="AC51" s="87"/>
      <c r="AD51" s="43"/>
      <c r="AE51" s="43"/>
      <c r="AF51" s="43"/>
      <c r="AG51" s="43"/>
      <c r="AH51" s="43"/>
      <c r="AI51" s="87"/>
      <c r="AJ51" s="87"/>
      <c r="AK51" s="43"/>
      <c r="AL51" s="43"/>
      <c r="AM51" s="43"/>
      <c r="AN51" s="188"/>
      <c r="AO51" s="43"/>
      <c r="AP51" s="87"/>
      <c r="AQ51" s="87"/>
      <c r="AR51" s="188"/>
      <c r="AS51" s="43"/>
      <c r="AT51" s="43"/>
      <c r="AU51" s="43"/>
      <c r="AV51" s="43"/>
      <c r="AW51" s="87"/>
      <c r="AX51" s="87"/>
      <c r="AY51" s="43"/>
      <c r="AZ51" s="43"/>
      <c r="BA51" s="43"/>
      <c r="BB51" s="43"/>
      <c r="BC51" s="43"/>
      <c r="BD51" s="87"/>
      <c r="BE51" s="87"/>
      <c r="BF51" s="43"/>
      <c r="BG51" s="43"/>
      <c r="BH51" s="43"/>
      <c r="BI51" s="43"/>
      <c r="BJ51" s="43"/>
      <c r="BK51" s="87"/>
      <c r="BL51" s="87"/>
      <c r="BM51" s="43"/>
      <c r="BN51" s="43"/>
      <c r="BO51" s="43"/>
      <c r="BP51" s="43"/>
      <c r="BQ51" s="43"/>
      <c r="BR51" s="87"/>
      <c r="BS51" s="87"/>
      <c r="BT51" s="43"/>
      <c r="BU51" s="43"/>
      <c r="BV51" s="43"/>
      <c r="BW51" s="43"/>
      <c r="BX51" s="43"/>
      <c r="BY51" s="87"/>
      <c r="BZ51" s="87"/>
    </row>
    <row r="52" spans="1:78" s="5" customFormat="1" ht="30" customHeight="1" thickBot="1" x14ac:dyDescent="0.25">
      <c r="A52" s="46"/>
      <c r="B52" s="117">
        <v>15</v>
      </c>
      <c r="C52" s="193" t="s">
        <v>141</v>
      </c>
      <c r="D52" s="194"/>
      <c r="E52" s="195"/>
      <c r="F52" s="195"/>
      <c r="G52" s="195"/>
      <c r="H52" s="195"/>
      <c r="I52" s="195"/>
      <c r="J52" s="196"/>
      <c r="K52" s="193"/>
      <c r="L52" s="197">
        <f>MIN(L53:L53)</f>
        <v>44630</v>
      </c>
      <c r="M52" s="197">
        <f>MAX(M53:O53)</f>
        <v>44630</v>
      </c>
      <c r="N52" s="17"/>
      <c r="O52" s="17"/>
      <c r="P52" s="43"/>
      <c r="Q52" s="43"/>
      <c r="R52" s="43"/>
      <c r="S52" s="43"/>
      <c r="T52" s="43"/>
      <c r="U52" s="87"/>
      <c r="V52" s="87"/>
      <c r="W52" s="43"/>
      <c r="X52" s="43"/>
      <c r="Y52" s="43"/>
      <c r="Z52" s="43"/>
      <c r="AA52" s="43"/>
      <c r="AB52" s="87"/>
      <c r="AC52" s="87"/>
      <c r="AD52" s="43"/>
      <c r="AE52" s="43"/>
      <c r="AF52" s="43"/>
      <c r="AG52" s="43"/>
      <c r="AH52" s="43"/>
      <c r="AI52" s="87"/>
      <c r="AJ52" s="87"/>
      <c r="AK52" s="43"/>
      <c r="AL52" s="43"/>
      <c r="AM52" s="43"/>
      <c r="AN52" s="188"/>
      <c r="AO52" s="43"/>
      <c r="AP52" s="87"/>
      <c r="AQ52" s="87"/>
      <c r="AR52" s="188"/>
      <c r="AS52" s="43"/>
      <c r="AT52" s="43"/>
      <c r="AU52" s="43"/>
      <c r="AV52" s="43"/>
      <c r="AW52" s="87"/>
      <c r="AX52" s="87"/>
      <c r="AY52" s="43"/>
      <c r="AZ52" s="43"/>
      <c r="BA52" s="43"/>
      <c r="BB52" s="43"/>
      <c r="BC52" s="43"/>
      <c r="BD52" s="87"/>
      <c r="BE52" s="87"/>
      <c r="BF52" s="43"/>
      <c r="BG52" s="43"/>
      <c r="BH52" s="43"/>
      <c r="BI52" s="43"/>
      <c r="BJ52" s="43"/>
      <c r="BK52" s="87"/>
      <c r="BL52" s="87"/>
      <c r="BM52" s="43"/>
      <c r="BN52" s="43"/>
      <c r="BO52" s="43"/>
      <c r="BP52" s="43"/>
      <c r="BQ52" s="43"/>
      <c r="BR52" s="87"/>
      <c r="BS52" s="87"/>
      <c r="BT52" s="43"/>
      <c r="BU52" s="43"/>
      <c r="BV52" s="43"/>
      <c r="BW52" s="43"/>
      <c r="BX52" s="43"/>
      <c r="BY52" s="87"/>
      <c r="BZ52" s="87"/>
    </row>
    <row r="53" spans="1:78" s="5" customFormat="1" ht="30" customHeight="1" thickBot="1" x14ac:dyDescent="0.25">
      <c r="A53" s="46"/>
      <c r="B53" s="117">
        <v>15.1</v>
      </c>
      <c r="C53" s="198" t="s">
        <v>867</v>
      </c>
      <c r="D53" s="199"/>
      <c r="E53" s="200" t="s">
        <v>139</v>
      </c>
      <c r="F53" s="200">
        <v>3</v>
      </c>
      <c r="G53" s="200"/>
      <c r="H53" s="200" t="s">
        <v>56</v>
      </c>
      <c r="I53" s="201" t="s">
        <v>868</v>
      </c>
      <c r="J53" s="202">
        <v>0</v>
      </c>
      <c r="K53" s="203">
        <v>44630</v>
      </c>
      <c r="L53" s="204">
        <v>44630</v>
      </c>
      <c r="M53" s="204">
        <v>44630</v>
      </c>
      <c r="N53" s="17"/>
      <c r="O53" s="17"/>
      <c r="P53" s="43"/>
      <c r="Q53" s="43"/>
      <c r="R53" s="43"/>
      <c r="S53" s="43"/>
      <c r="T53" s="43"/>
      <c r="U53" s="87"/>
      <c r="V53" s="87"/>
      <c r="W53" s="43"/>
      <c r="X53" s="43"/>
      <c r="Y53" s="43"/>
      <c r="Z53" s="43"/>
      <c r="AA53" s="43"/>
      <c r="AB53" s="87"/>
      <c r="AC53" s="87"/>
      <c r="AD53" s="43"/>
      <c r="AE53" s="43"/>
      <c r="AF53" s="43"/>
      <c r="AG53" s="43"/>
      <c r="AH53" s="43"/>
      <c r="AI53" s="87"/>
      <c r="AJ53" s="87"/>
      <c r="AK53" s="43"/>
      <c r="AL53" s="43"/>
      <c r="AM53" s="43"/>
      <c r="AN53" s="188"/>
      <c r="AO53" s="43"/>
      <c r="AP53" s="87"/>
      <c r="AQ53" s="87"/>
      <c r="AR53" s="188"/>
      <c r="AS53" s="43"/>
      <c r="AT53" s="43"/>
      <c r="AU53" s="43"/>
      <c r="AV53" s="43"/>
      <c r="AW53" s="87"/>
      <c r="AX53" s="87"/>
      <c r="AY53" s="43"/>
      <c r="AZ53" s="43"/>
      <c r="BA53" s="43"/>
      <c r="BB53" s="43"/>
      <c r="BC53" s="43"/>
      <c r="BD53" s="87"/>
      <c r="BE53" s="87"/>
      <c r="BF53" s="43"/>
      <c r="BG53" s="43"/>
      <c r="BH53" s="43"/>
      <c r="BI53" s="43"/>
      <c r="BJ53" s="43"/>
      <c r="BK53" s="87"/>
      <c r="BL53" s="87"/>
      <c r="BM53" s="43"/>
      <c r="BN53" s="43"/>
      <c r="BO53" s="43"/>
      <c r="BP53" s="43"/>
      <c r="BQ53" s="43"/>
      <c r="BR53" s="87"/>
      <c r="BS53" s="87"/>
      <c r="BT53" s="43"/>
      <c r="BU53" s="43"/>
      <c r="BV53" s="43"/>
      <c r="BW53" s="43"/>
      <c r="BX53" s="43"/>
      <c r="BY53" s="87"/>
      <c r="BZ53" s="87"/>
    </row>
    <row r="54" spans="1:78" s="5" customFormat="1" ht="30" customHeight="1" thickBot="1" x14ac:dyDescent="0.25">
      <c r="A54" s="46"/>
      <c r="B54" s="117">
        <v>16</v>
      </c>
      <c r="C54" s="146" t="s">
        <v>141</v>
      </c>
      <c r="D54" s="147"/>
      <c r="E54" s="149"/>
      <c r="F54" s="149"/>
      <c r="G54" s="149"/>
      <c r="H54" s="149"/>
      <c r="I54" s="226" t="s">
        <v>869</v>
      </c>
      <c r="J54" s="150"/>
      <c r="K54" s="148"/>
      <c r="L54" s="151">
        <f>WORKDAY($M$52,2)</f>
        <v>44634</v>
      </c>
      <c r="M54" s="151">
        <f>L54</f>
        <v>44634</v>
      </c>
      <c r="N54" s="17"/>
      <c r="O54" s="17">
        <f>IF(OR(ISBLANK(task_start),ISBLANK(task_end)),"",task_end-task_start+1)</f>
        <v>1</v>
      </c>
      <c r="P54" s="43"/>
      <c r="Q54" s="43"/>
      <c r="R54" s="43"/>
      <c r="S54" s="43"/>
      <c r="T54" s="43"/>
      <c r="U54" s="87"/>
      <c r="V54" s="87"/>
      <c r="W54" s="43"/>
      <c r="X54" s="43"/>
      <c r="Y54" s="43"/>
      <c r="Z54" s="43"/>
      <c r="AA54" s="43"/>
      <c r="AB54" s="87"/>
      <c r="AC54" s="87"/>
      <c r="AD54" s="43"/>
      <c r="AE54" s="43"/>
      <c r="AF54" s="43"/>
      <c r="AG54" s="43"/>
      <c r="AH54" s="43"/>
      <c r="AI54" s="87"/>
      <c r="AJ54" s="87"/>
      <c r="AK54" s="43"/>
      <c r="AL54" s="43"/>
      <c r="AM54" s="43"/>
      <c r="AN54" s="188"/>
      <c r="AO54" s="43"/>
      <c r="AP54" s="87"/>
      <c r="AQ54" s="87"/>
      <c r="AR54" s="188"/>
      <c r="AS54" s="43"/>
      <c r="AT54" s="43"/>
      <c r="AU54" s="43"/>
      <c r="AV54" s="43"/>
      <c r="AW54" s="87"/>
      <c r="AX54" s="87"/>
      <c r="AY54" s="43"/>
      <c r="AZ54" s="43"/>
      <c r="BA54" s="43"/>
      <c r="BB54" s="43"/>
      <c r="BC54" s="43"/>
      <c r="BD54" s="87"/>
      <c r="BE54" s="87"/>
      <c r="BF54" s="43"/>
      <c r="BG54" s="43"/>
      <c r="BH54" s="43"/>
      <c r="BI54" s="43"/>
      <c r="BJ54" s="43"/>
      <c r="BK54" s="87"/>
      <c r="BL54" s="87"/>
      <c r="BM54" s="43"/>
      <c r="BN54" s="43"/>
      <c r="BO54" s="43"/>
      <c r="BP54" s="43"/>
      <c r="BQ54" s="43"/>
      <c r="BR54" s="87"/>
      <c r="BS54" s="87"/>
      <c r="BT54" s="43"/>
      <c r="BU54" s="43"/>
      <c r="BV54" s="43"/>
      <c r="BW54" s="43"/>
      <c r="BX54" s="43"/>
      <c r="BY54" s="87"/>
      <c r="BZ54" s="87"/>
    </row>
    <row r="55" spans="1:78" s="5" customFormat="1" ht="30" customHeight="1" thickBot="1" x14ac:dyDescent="0.25">
      <c r="A55" s="46" t="s">
        <v>142</v>
      </c>
      <c r="B55" s="117"/>
      <c r="C55" s="68"/>
      <c r="D55" s="81"/>
      <c r="E55" s="63"/>
      <c r="F55" s="63"/>
      <c r="G55" s="63"/>
      <c r="H55" s="63"/>
      <c r="I55" s="63"/>
      <c r="J55" s="16"/>
      <c r="K55" s="68"/>
      <c r="L55" s="225"/>
      <c r="M55" s="225"/>
      <c r="N55" s="54" t="s">
        <v>216</v>
      </c>
      <c r="O55" s="54" t="s">
        <v>217</v>
      </c>
      <c r="P55" s="43"/>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c r="BV55" s="43"/>
      <c r="BW55" s="43"/>
      <c r="BX55" s="43"/>
      <c r="BY55" s="43"/>
      <c r="BZ55" s="43"/>
    </row>
    <row r="56" spans="1:78" s="5" customFormat="1" ht="30" customHeight="1" thickBot="1" x14ac:dyDescent="0.25">
      <c r="A56" s="47" t="s">
        <v>143</v>
      </c>
      <c r="B56" s="118"/>
      <c r="C56" s="37"/>
      <c r="D56" s="82"/>
      <c r="E56" s="38"/>
      <c r="F56" s="38"/>
      <c r="G56" s="38"/>
      <c r="H56" s="38"/>
      <c r="I56" s="38"/>
      <c r="J56" s="39"/>
      <c r="K56" s="37"/>
      <c r="L56" s="40"/>
      <c r="M56" s="41"/>
      <c r="N56" s="42"/>
      <c r="O56" s="42" t="str">
        <f>IF(OR(ISBLANK(task_start),ISBLANK(task_end)),"",task_end-task_start+1)</f>
        <v/>
      </c>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row>
    <row r="57" spans="1:78" ht="30" customHeight="1" x14ac:dyDescent="0.2">
      <c r="C57" t="s">
        <v>870</v>
      </c>
      <c r="I57" t="s">
        <v>871</v>
      </c>
      <c r="N57" s="7"/>
    </row>
    <row r="58" spans="1:78" ht="15" x14ac:dyDescent="0.2">
      <c r="C58" s="121"/>
      <c r="E58" s="14"/>
      <c r="F58" s="14"/>
      <c r="G58" s="14"/>
      <c r="H58" s="14"/>
      <c r="I58" s="14" t="s">
        <v>872</v>
      </c>
      <c r="M58" s="48"/>
    </row>
    <row r="59" spans="1:78" ht="15" x14ac:dyDescent="0.2">
      <c r="C59" s="224"/>
      <c r="D59" s="124"/>
      <c r="E59" s="15"/>
      <c r="F59" s="15"/>
      <c r="G59" s="15"/>
      <c r="H59" s="15"/>
      <c r="I59" s="15" t="s">
        <v>873</v>
      </c>
    </row>
    <row r="60" spans="1:78" ht="30" customHeight="1" x14ac:dyDescent="0.2">
      <c r="C60" s="5"/>
      <c r="D60" s="124"/>
      <c r="I60" t="s">
        <v>874</v>
      </c>
    </row>
    <row r="61" spans="1:78" ht="34" customHeight="1" x14ac:dyDescent="0.2">
      <c r="C61" s="122"/>
      <c r="D61" s="123"/>
      <c r="I61" t="s">
        <v>875</v>
      </c>
    </row>
    <row r="62" spans="1:78" ht="30" customHeight="1" x14ac:dyDescent="0.2">
      <c r="D62" s="6"/>
    </row>
    <row r="65" spans="3:3" ht="30" customHeight="1" x14ac:dyDescent="0.2">
      <c r="C65" s="126"/>
    </row>
    <row r="66" spans="3:3" ht="30" customHeight="1" x14ac:dyDescent="0.2">
      <c r="C66" s="126"/>
    </row>
    <row r="69" spans="3:3" ht="30" customHeight="1" x14ac:dyDescent="0.2">
      <c r="C69" s="126"/>
    </row>
  </sheetData>
  <mergeCells count="10">
    <mergeCell ref="AY4:BE4"/>
    <mergeCell ref="BF4:BL4"/>
    <mergeCell ref="BM4:BS4"/>
    <mergeCell ref="BT4:BZ4"/>
    <mergeCell ref="L3:M3"/>
    <mergeCell ref="P4:V4"/>
    <mergeCell ref="W4:AC4"/>
    <mergeCell ref="AD4:AJ4"/>
    <mergeCell ref="AK4:AQ4"/>
    <mergeCell ref="AR4:AX4"/>
  </mergeCells>
  <phoneticPr fontId="26" type="noConversion"/>
  <conditionalFormatting sqref="J55:K56 J7:K7 J14:K21 J53:K53 J35:K40 J42:K47 J49:K51 J26:K33">
    <cfRule type="dataBar" priority="27">
      <dataBar>
        <cfvo type="num" val="0"/>
        <cfvo type="num" val="1"/>
        <color theme="0" tint="-0.249977111117893"/>
      </dataBar>
      <extLst>
        <ext xmlns:x14="http://schemas.microsoft.com/office/spreadsheetml/2009/9/main" uri="{B025F937-C7B1-47D3-B67F-A62EFF666E3E}">
          <x14:id>{72DC4195-03FD-1547-9AC2-14CD2352D79B}</x14:id>
        </ext>
      </extLst>
    </cfRule>
  </conditionalFormatting>
  <conditionalFormatting sqref="P5:BZ56">
    <cfRule type="expression" dxfId="50" priority="30">
      <formula>AND(TODAY()&gt;=P$5,TODAY()&lt;Q$5)</formula>
    </cfRule>
  </conditionalFormatting>
  <conditionalFormatting sqref="P7:BZ56">
    <cfRule type="expression" dxfId="49" priority="28">
      <formula>AND(task_start&lt;=P$5,ROUNDDOWN((task_end-task_start+1)*task_progress,0)+task_start-1&gt;=P$5)</formula>
    </cfRule>
    <cfRule type="expression" dxfId="48" priority="29" stopIfTrue="1">
      <formula>AND(task_end&gt;=P$5,task_start&lt;Q$5)</formula>
    </cfRule>
  </conditionalFormatting>
  <conditionalFormatting sqref="J22">
    <cfRule type="dataBar" priority="26">
      <dataBar>
        <cfvo type="num" val="0"/>
        <cfvo type="num" val="1"/>
        <color theme="0" tint="-0.249977111117893"/>
      </dataBar>
      <extLst>
        <ext xmlns:x14="http://schemas.microsoft.com/office/spreadsheetml/2009/9/main" uri="{B025F937-C7B1-47D3-B67F-A62EFF666E3E}">
          <x14:id>{649AB26C-2603-6140-8BCA-D738DBA566A9}</x14:id>
        </ext>
      </extLst>
    </cfRule>
  </conditionalFormatting>
  <conditionalFormatting sqref="J23:J24">
    <cfRule type="dataBar" priority="25">
      <dataBar>
        <cfvo type="num" val="0"/>
        <cfvo type="num" val="1"/>
        <color theme="0" tint="-0.249977111117893"/>
      </dataBar>
      <extLst>
        <ext xmlns:x14="http://schemas.microsoft.com/office/spreadsheetml/2009/9/main" uri="{B025F937-C7B1-47D3-B67F-A62EFF666E3E}">
          <x14:id>{EBA205C3-6985-EA4B-ABF5-270D46980132}</x14:id>
        </ext>
      </extLst>
    </cfRule>
  </conditionalFormatting>
  <conditionalFormatting sqref="J25">
    <cfRule type="dataBar" priority="24">
      <dataBar>
        <cfvo type="num" val="0"/>
        <cfvo type="num" val="1"/>
        <color theme="0" tint="-0.249977111117893"/>
      </dataBar>
      <extLst>
        <ext xmlns:x14="http://schemas.microsoft.com/office/spreadsheetml/2009/9/main" uri="{B025F937-C7B1-47D3-B67F-A62EFF666E3E}">
          <x14:id>{2E241838-1DB3-EB4E-BEA1-8D0B233099E9}</x14:id>
        </ext>
      </extLst>
    </cfRule>
  </conditionalFormatting>
  <conditionalFormatting sqref="J34:K34">
    <cfRule type="dataBar" priority="23">
      <dataBar>
        <cfvo type="num" val="0"/>
        <cfvo type="num" val="1"/>
        <color theme="0" tint="-0.249977111117893"/>
      </dataBar>
      <extLst>
        <ext xmlns:x14="http://schemas.microsoft.com/office/spreadsheetml/2009/9/main" uri="{B025F937-C7B1-47D3-B67F-A62EFF666E3E}">
          <x14:id>{6D8B18C4-1A94-BA4B-A231-525B0BB640E1}</x14:id>
        </ext>
      </extLst>
    </cfRule>
  </conditionalFormatting>
  <conditionalFormatting sqref="J48:K48 J54:K54">
    <cfRule type="dataBar" priority="22">
      <dataBar>
        <cfvo type="num" val="0"/>
        <cfvo type="num" val="1"/>
        <color theme="0" tint="-0.249977111117893"/>
      </dataBar>
      <extLst>
        <ext xmlns:x14="http://schemas.microsoft.com/office/spreadsheetml/2009/9/main" uri="{B025F937-C7B1-47D3-B67F-A62EFF666E3E}">
          <x14:id>{55F56375-384B-364A-B1E3-480D2F374ED2}</x14:id>
        </ext>
      </extLst>
    </cfRule>
  </conditionalFormatting>
  <conditionalFormatting sqref="J52:K52">
    <cfRule type="dataBar" priority="21">
      <dataBar>
        <cfvo type="num" val="0"/>
        <cfvo type="num" val="1"/>
        <color theme="0" tint="-0.249977111117893"/>
      </dataBar>
      <extLst>
        <ext xmlns:x14="http://schemas.microsoft.com/office/spreadsheetml/2009/9/main" uri="{B025F937-C7B1-47D3-B67F-A62EFF666E3E}">
          <x14:id>{E215D637-7C83-EF49-8B77-1B231FE531AC}</x14:id>
        </ext>
      </extLst>
    </cfRule>
  </conditionalFormatting>
  <conditionalFormatting sqref="J12:K13">
    <cfRule type="dataBar" priority="20">
      <dataBar>
        <cfvo type="num" val="0"/>
        <cfvo type="num" val="1"/>
        <color theme="0" tint="-0.249977111117893"/>
      </dataBar>
      <extLst>
        <ext xmlns:x14="http://schemas.microsoft.com/office/spreadsheetml/2009/9/main" uri="{B025F937-C7B1-47D3-B67F-A62EFF666E3E}">
          <x14:id>{EDA507BD-DA11-E046-A55D-48E5D42C7E1D}</x14:id>
        </ext>
      </extLst>
    </cfRule>
  </conditionalFormatting>
  <conditionalFormatting sqref="H12:H54">
    <cfRule type="containsText" dxfId="47" priority="17" operator="containsText" text="On-track">
      <formula>NOT(ISERROR(SEARCH("On-track",H12)))</formula>
    </cfRule>
    <cfRule type="containsText" dxfId="46" priority="18" operator="containsText" text="Delayed">
      <formula>NOT(ISERROR(SEARCH("Delayed",H12)))</formula>
    </cfRule>
    <cfRule type="containsText" dxfId="45" priority="19" operator="containsText" text="Not Started">
      <formula>NOT(ISERROR(SEARCH("Not Started",H12)))</formula>
    </cfRule>
  </conditionalFormatting>
  <conditionalFormatting sqref="H12:H53">
    <cfRule type="containsText" dxfId="44" priority="16" operator="containsText" text="Completed">
      <formula>NOT(ISERROR(SEARCH("Completed",H12)))</formula>
    </cfRule>
  </conditionalFormatting>
  <conditionalFormatting sqref="J8:K9 J11:K11 J10">
    <cfRule type="dataBar" priority="15">
      <dataBar>
        <cfvo type="num" val="0"/>
        <cfvo type="num" val="1"/>
        <color theme="0" tint="-0.249977111117893"/>
      </dataBar>
      <extLst>
        <ext xmlns:x14="http://schemas.microsoft.com/office/spreadsheetml/2009/9/main" uri="{B025F937-C7B1-47D3-B67F-A62EFF666E3E}">
          <x14:id>{CFB5EB1A-E5DB-DE4A-A826-B86AA119BBFE}</x14:id>
        </ext>
      </extLst>
    </cfRule>
  </conditionalFormatting>
  <conditionalFormatting sqref="H11">
    <cfRule type="containsText" dxfId="43" priority="12" operator="containsText" text="On-track">
      <formula>NOT(ISERROR(SEARCH("On-track",H11)))</formula>
    </cfRule>
    <cfRule type="containsText" dxfId="42" priority="13" operator="containsText" text="Delayed">
      <formula>NOT(ISERROR(SEARCH("Delayed",H11)))</formula>
    </cfRule>
    <cfRule type="containsText" dxfId="41" priority="14" operator="containsText" text="Not Started">
      <formula>NOT(ISERROR(SEARCH("Not Started",H11)))</formula>
    </cfRule>
  </conditionalFormatting>
  <conditionalFormatting sqref="H11">
    <cfRule type="containsText" dxfId="40" priority="11" operator="containsText" text="Completed">
      <formula>NOT(ISERROR(SEARCH("Completed",H11)))</formula>
    </cfRule>
  </conditionalFormatting>
  <conditionalFormatting sqref="H8:H10">
    <cfRule type="containsText" dxfId="39" priority="8" operator="containsText" text="On-track">
      <formula>NOT(ISERROR(SEARCH("On-track",H8)))</formula>
    </cfRule>
    <cfRule type="containsText" dxfId="38" priority="9" operator="containsText" text="Delayed">
      <formula>NOT(ISERROR(SEARCH("Delayed",H8)))</formula>
    </cfRule>
    <cfRule type="containsText" dxfId="37" priority="10" operator="containsText" text="Not Started">
      <formula>NOT(ISERROR(SEARCH("Not Started",H8)))</formula>
    </cfRule>
  </conditionalFormatting>
  <conditionalFormatting sqref="H8:H10">
    <cfRule type="containsText" dxfId="36" priority="7" operator="containsText" text="Completed">
      <formula>NOT(ISERROR(SEARCH("Completed",H8)))</formula>
    </cfRule>
  </conditionalFormatting>
  <conditionalFormatting sqref="H8:H53">
    <cfRule type="containsText" dxfId="35" priority="5" operator="containsText" text="Pending">
      <formula>NOT(ISERROR(SEARCH("Pending",H8)))</formula>
    </cfRule>
    <cfRule type="containsText" dxfId="34" priority="6" operator="containsText" text="Risk">
      <formula>NOT(ISERROR(SEARCH("Risk",H8)))</formula>
    </cfRule>
  </conditionalFormatting>
  <conditionalFormatting sqref="K22:K25">
    <cfRule type="dataBar" priority="4">
      <dataBar>
        <cfvo type="num" val="0"/>
        <cfvo type="num" val="1"/>
        <color theme="0" tint="-0.249977111117893"/>
      </dataBar>
      <extLst>
        <ext xmlns:x14="http://schemas.microsoft.com/office/spreadsheetml/2009/9/main" uri="{B025F937-C7B1-47D3-B67F-A62EFF666E3E}">
          <x14:id>{426FDD07-CF7B-9341-A864-C13DC62D1B7C}</x14:id>
        </ext>
      </extLst>
    </cfRule>
  </conditionalFormatting>
  <conditionalFormatting sqref="K10">
    <cfRule type="dataBar" priority="2">
      <dataBar>
        <cfvo type="num" val="0"/>
        <cfvo type="num" val="1"/>
        <color theme="0" tint="-0.249977111117893"/>
      </dataBar>
      <extLst>
        <ext xmlns:x14="http://schemas.microsoft.com/office/spreadsheetml/2009/9/main" uri="{B025F937-C7B1-47D3-B67F-A62EFF666E3E}">
          <x14:id>{E5A4F3BC-CE2A-E84C-80B9-7A9CBED2722E}</x14:id>
        </ext>
      </extLst>
    </cfRule>
  </conditionalFormatting>
  <conditionalFormatting sqref="J41:K41">
    <cfRule type="dataBar" priority="1">
      <dataBar>
        <cfvo type="num" val="0"/>
        <cfvo type="num" val="1"/>
        <color theme="0" tint="-0.249977111117893"/>
      </dataBar>
      <extLst>
        <ext xmlns:x14="http://schemas.microsoft.com/office/spreadsheetml/2009/9/main" uri="{B025F937-C7B1-47D3-B67F-A62EFF666E3E}">
          <x14:id>{6E0071F9-3A9B-1542-92BE-5BDEC2314939}</x14:id>
        </ext>
      </extLst>
    </cfRule>
  </conditionalFormatting>
  <dataValidations count="3">
    <dataValidation type="list" allowBlank="1" showInputMessage="1" showErrorMessage="1" sqref="H54" xr:uid="{90D3FD7A-839B-C843-B4B5-5EAD4C787301}">
      <formula1>"Not Started, On-Track, Pending, Delayed, Completed"</formula1>
    </dataValidation>
    <dataValidation type="whole" operator="greaterThanOrEqual" allowBlank="1" showInputMessage="1" promptTitle="Display Week" prompt="Changing this number will scroll the Gantt Chart view." sqref="L4" xr:uid="{C2B56EA8-C770-B945-AC3D-91D30829C384}">
      <formula1>1</formula1>
    </dataValidation>
    <dataValidation type="list" allowBlank="1" showInputMessage="1" showErrorMessage="1" sqref="H8:H53" xr:uid="{57028D2F-CFD7-5D4F-B3E1-81F5855375CE}">
      <formula1>"Risk, Not Started, On-Track, Pending, Delayed, Completed"</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72DC4195-03FD-1547-9AC2-14CD2352D79B}">
            <x14:dataBar minLength="0" maxLength="100" gradient="0">
              <x14:cfvo type="num">
                <xm:f>0</xm:f>
              </x14:cfvo>
              <x14:cfvo type="num">
                <xm:f>1</xm:f>
              </x14:cfvo>
              <x14:negativeFillColor rgb="FFFF0000"/>
              <x14:axisColor rgb="FF000000"/>
            </x14:dataBar>
          </x14:cfRule>
          <xm:sqref>J55:K56 J7:K7 J14:K21 J53:K53 J35:K40 J42:K47 J49:K51 J26:K33</xm:sqref>
        </x14:conditionalFormatting>
        <x14:conditionalFormatting xmlns:xm="http://schemas.microsoft.com/office/excel/2006/main">
          <x14:cfRule type="dataBar" id="{649AB26C-2603-6140-8BCA-D738DBA566A9}">
            <x14:dataBar minLength="0" maxLength="100" gradient="0">
              <x14:cfvo type="num">
                <xm:f>0</xm:f>
              </x14:cfvo>
              <x14:cfvo type="num">
                <xm:f>1</xm:f>
              </x14:cfvo>
              <x14:negativeFillColor rgb="FFFF0000"/>
              <x14:axisColor rgb="FF000000"/>
            </x14:dataBar>
          </x14:cfRule>
          <xm:sqref>J22</xm:sqref>
        </x14:conditionalFormatting>
        <x14:conditionalFormatting xmlns:xm="http://schemas.microsoft.com/office/excel/2006/main">
          <x14:cfRule type="dataBar" id="{EBA205C3-6985-EA4B-ABF5-270D46980132}">
            <x14:dataBar minLength="0" maxLength="100" gradient="0">
              <x14:cfvo type="num">
                <xm:f>0</xm:f>
              </x14:cfvo>
              <x14:cfvo type="num">
                <xm:f>1</xm:f>
              </x14:cfvo>
              <x14:negativeFillColor rgb="FFFF0000"/>
              <x14:axisColor rgb="FF000000"/>
            </x14:dataBar>
          </x14:cfRule>
          <xm:sqref>J23:J24</xm:sqref>
        </x14:conditionalFormatting>
        <x14:conditionalFormatting xmlns:xm="http://schemas.microsoft.com/office/excel/2006/main">
          <x14:cfRule type="dataBar" id="{2E241838-1DB3-EB4E-BEA1-8D0B233099E9}">
            <x14:dataBar minLength="0" maxLength="100" gradient="0">
              <x14:cfvo type="num">
                <xm:f>0</xm:f>
              </x14:cfvo>
              <x14:cfvo type="num">
                <xm:f>1</xm:f>
              </x14:cfvo>
              <x14:negativeFillColor rgb="FFFF0000"/>
              <x14:axisColor rgb="FF000000"/>
            </x14:dataBar>
          </x14:cfRule>
          <xm:sqref>J25</xm:sqref>
        </x14:conditionalFormatting>
        <x14:conditionalFormatting xmlns:xm="http://schemas.microsoft.com/office/excel/2006/main">
          <x14:cfRule type="dataBar" id="{6D8B18C4-1A94-BA4B-A231-525B0BB640E1}">
            <x14:dataBar minLength="0" maxLength="100" gradient="0">
              <x14:cfvo type="num">
                <xm:f>0</xm:f>
              </x14:cfvo>
              <x14:cfvo type="num">
                <xm:f>1</xm:f>
              </x14:cfvo>
              <x14:negativeFillColor rgb="FFFF0000"/>
              <x14:axisColor rgb="FF000000"/>
            </x14:dataBar>
          </x14:cfRule>
          <xm:sqref>J34:K34</xm:sqref>
        </x14:conditionalFormatting>
        <x14:conditionalFormatting xmlns:xm="http://schemas.microsoft.com/office/excel/2006/main">
          <x14:cfRule type="dataBar" id="{55F56375-384B-364A-B1E3-480D2F374ED2}">
            <x14:dataBar minLength="0" maxLength="100" gradient="0">
              <x14:cfvo type="num">
                <xm:f>0</xm:f>
              </x14:cfvo>
              <x14:cfvo type="num">
                <xm:f>1</xm:f>
              </x14:cfvo>
              <x14:negativeFillColor rgb="FFFF0000"/>
              <x14:axisColor rgb="FF000000"/>
            </x14:dataBar>
          </x14:cfRule>
          <xm:sqref>J48:K48 J54:K54</xm:sqref>
        </x14:conditionalFormatting>
        <x14:conditionalFormatting xmlns:xm="http://schemas.microsoft.com/office/excel/2006/main">
          <x14:cfRule type="dataBar" id="{E215D637-7C83-EF49-8B77-1B231FE531AC}">
            <x14:dataBar minLength="0" maxLength="100" gradient="0">
              <x14:cfvo type="num">
                <xm:f>0</xm:f>
              </x14:cfvo>
              <x14:cfvo type="num">
                <xm:f>1</xm:f>
              </x14:cfvo>
              <x14:negativeFillColor rgb="FFFF0000"/>
              <x14:axisColor rgb="FF000000"/>
            </x14:dataBar>
          </x14:cfRule>
          <xm:sqref>J52:K52</xm:sqref>
        </x14:conditionalFormatting>
        <x14:conditionalFormatting xmlns:xm="http://schemas.microsoft.com/office/excel/2006/main">
          <x14:cfRule type="dataBar" id="{EDA507BD-DA11-E046-A55D-48E5D42C7E1D}">
            <x14:dataBar minLength="0" maxLength="100" gradient="0">
              <x14:cfvo type="num">
                <xm:f>0</xm:f>
              </x14:cfvo>
              <x14:cfvo type="num">
                <xm:f>1</xm:f>
              </x14:cfvo>
              <x14:negativeFillColor rgb="FFFF0000"/>
              <x14:axisColor rgb="FF000000"/>
            </x14:dataBar>
          </x14:cfRule>
          <xm:sqref>J12:K13</xm:sqref>
        </x14:conditionalFormatting>
        <x14:conditionalFormatting xmlns:xm="http://schemas.microsoft.com/office/excel/2006/main">
          <x14:cfRule type="dataBar" id="{CFB5EB1A-E5DB-DE4A-A826-B86AA119BBFE}">
            <x14:dataBar minLength="0" maxLength="100" gradient="0">
              <x14:cfvo type="num">
                <xm:f>0</xm:f>
              </x14:cfvo>
              <x14:cfvo type="num">
                <xm:f>1</xm:f>
              </x14:cfvo>
              <x14:negativeFillColor rgb="FFFF0000"/>
              <x14:axisColor rgb="FF000000"/>
            </x14:dataBar>
          </x14:cfRule>
          <xm:sqref>J8:K9 J11:K11 J10</xm:sqref>
        </x14:conditionalFormatting>
        <x14:conditionalFormatting xmlns:xm="http://schemas.microsoft.com/office/excel/2006/main">
          <x14:cfRule type="dataBar" id="{426FDD07-CF7B-9341-A864-C13DC62D1B7C}">
            <x14:dataBar minLength="0" maxLength="100" gradient="0">
              <x14:cfvo type="num">
                <xm:f>0</xm:f>
              </x14:cfvo>
              <x14:cfvo type="num">
                <xm:f>1</xm:f>
              </x14:cfvo>
              <x14:negativeFillColor rgb="FFFF0000"/>
              <x14:axisColor rgb="FF000000"/>
            </x14:dataBar>
          </x14:cfRule>
          <xm:sqref>K22:K25</xm:sqref>
        </x14:conditionalFormatting>
        <x14:conditionalFormatting xmlns:xm="http://schemas.microsoft.com/office/excel/2006/main">
          <x14:cfRule type="dataBar" id="{E5A4F3BC-CE2A-E84C-80B9-7A9CBED2722E}">
            <x14:dataBar minLength="0" maxLength="100" gradient="0">
              <x14:cfvo type="num">
                <xm:f>0</xm:f>
              </x14:cfvo>
              <x14:cfvo type="num">
                <xm:f>1</xm:f>
              </x14:cfvo>
              <x14:negativeFillColor rgb="FFFF0000"/>
              <x14:axisColor rgb="FF000000"/>
            </x14:dataBar>
          </x14:cfRule>
          <xm:sqref>K10</xm:sqref>
        </x14:conditionalFormatting>
        <x14:conditionalFormatting xmlns:xm="http://schemas.microsoft.com/office/excel/2006/main">
          <x14:cfRule type="dataBar" id="{6E0071F9-3A9B-1542-92BE-5BDEC2314939}">
            <x14:dataBar minLength="0" maxLength="100" gradient="0">
              <x14:cfvo type="num">
                <xm:f>0</xm:f>
              </x14:cfvo>
              <x14:cfvo type="num">
                <xm:f>1</xm:f>
              </x14:cfvo>
              <x14:negativeFillColor rgb="FFFF0000"/>
              <x14:axisColor rgb="FF000000"/>
            </x14:dataBar>
          </x14:cfRule>
          <xm:sqref>J41:K41</xm:sqref>
        </x14:conditionalFormatting>
      </x14:conditionalFormattings>
    </ext>
  </extLst>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5EAAE8-706B-BA45-8459-0350C17C2875}">
  <sheetPr>
    <tabColor theme="8" tint="0.59999389629810485"/>
    <pageSetUpPr fitToPage="1"/>
  </sheetPr>
  <dimension ref="A1:BZ60"/>
  <sheetViews>
    <sheetView showGridLines="0" showRuler="0" zoomScale="108" zoomScaleNormal="140" zoomScalePageLayoutView="70" workbookViewId="0">
      <pane ySplit="6" topLeftCell="A8" activePane="bottomLeft" state="frozen"/>
      <selection activeCell="G33" sqref="G33"/>
      <selection pane="bottomLeft" activeCell="I30" sqref="I30"/>
    </sheetView>
  </sheetViews>
  <sheetFormatPr baseColWidth="10" defaultColWidth="8.83203125" defaultRowHeight="30" customHeight="1" x14ac:dyDescent="0.2"/>
  <cols>
    <col min="1" max="1" width="2" style="46" customWidth="1"/>
    <col min="2" max="2" width="8" style="117" customWidth="1"/>
    <col min="3" max="3" width="36.83203125" customWidth="1"/>
    <col min="4" max="4" width="10" style="72" customWidth="1"/>
    <col min="5" max="5" width="17" customWidth="1"/>
    <col min="6" max="6" width="7" customWidth="1"/>
    <col min="7" max="7" width="11.6640625" customWidth="1"/>
    <col min="8" max="8" width="12.1640625" customWidth="1"/>
    <col min="9" max="9" width="10.1640625" customWidth="1"/>
    <col min="10" max="10" width="7.83203125" bestFit="1" customWidth="1"/>
    <col min="11" max="11" width="14.1640625" bestFit="1" customWidth="1"/>
    <col min="12" max="12" width="10.5" style="6" customWidth="1"/>
    <col min="13" max="13" width="10.5" customWidth="1"/>
    <col min="14" max="14" width="2.6640625" hidden="1" customWidth="1"/>
    <col min="15" max="15" width="6.1640625" hidden="1" customWidth="1"/>
    <col min="16" max="71" width="2.5" customWidth="1"/>
    <col min="72" max="72" width="2.1640625" bestFit="1" customWidth="1"/>
    <col min="73" max="73" width="2" bestFit="1" customWidth="1"/>
    <col min="74" max="74" width="2.1640625" bestFit="1" customWidth="1"/>
    <col min="75" max="78" width="2.83203125" bestFit="1" customWidth="1"/>
  </cols>
  <sheetData>
    <row r="1" spans="1:78" ht="46" customHeight="1" x14ac:dyDescent="0.55000000000000004">
      <c r="A1" s="47" t="s">
        <v>0</v>
      </c>
      <c r="B1" s="118"/>
      <c r="C1" s="190" t="s">
        <v>1</v>
      </c>
      <c r="D1" s="190"/>
      <c r="E1" s="3"/>
      <c r="F1" s="3"/>
      <c r="G1" s="3"/>
      <c r="H1" s="3"/>
      <c r="I1" s="3"/>
      <c r="J1" s="4"/>
      <c r="K1" s="190"/>
      <c r="L1" s="218">
        <v>44606</v>
      </c>
      <c r="M1" s="219"/>
      <c r="O1" s="4"/>
      <c r="P1" s="14"/>
    </row>
    <row r="2" spans="1:78" ht="15" customHeight="1" x14ac:dyDescent="0.55000000000000004">
      <c r="A2" s="46" t="s">
        <v>2</v>
      </c>
      <c r="C2" s="190"/>
      <c r="D2" s="190"/>
      <c r="K2" s="190"/>
      <c r="L2" s="220">
        <v>44613</v>
      </c>
      <c r="M2" s="221">
        <v>44610</v>
      </c>
      <c r="P2" s="49"/>
    </row>
    <row r="3" spans="1:78" ht="20" customHeight="1" x14ac:dyDescent="0.55000000000000004">
      <c r="A3" s="46" t="s">
        <v>3</v>
      </c>
      <c r="C3" s="206" t="s">
        <v>876</v>
      </c>
      <c r="D3" s="190"/>
      <c r="F3" s="191"/>
      <c r="G3" s="191"/>
      <c r="H3" s="191"/>
      <c r="I3" s="191"/>
      <c r="J3" s="191"/>
      <c r="K3" s="191" t="s">
        <v>4</v>
      </c>
      <c r="L3" s="452">
        <f>L1</f>
        <v>44606</v>
      </c>
      <c r="M3" s="452"/>
    </row>
    <row r="4" spans="1:78" ht="16" customHeight="1" x14ac:dyDescent="0.2">
      <c r="A4" s="47" t="s">
        <v>5</v>
      </c>
      <c r="B4" s="118"/>
      <c r="C4" s="50"/>
      <c r="F4" s="191"/>
      <c r="G4" s="191"/>
      <c r="H4" s="191"/>
      <c r="I4" s="191"/>
      <c r="J4" s="191"/>
      <c r="K4" s="191" t="s">
        <v>6</v>
      </c>
      <c r="L4" s="125">
        <v>1</v>
      </c>
      <c r="M4" s="126"/>
      <c r="P4" s="453">
        <f>P5</f>
        <v>44606</v>
      </c>
      <c r="Q4" s="454"/>
      <c r="R4" s="454"/>
      <c r="S4" s="454"/>
      <c r="T4" s="454"/>
      <c r="U4" s="454"/>
      <c r="V4" s="455"/>
      <c r="W4" s="453">
        <f>W5</f>
        <v>44613</v>
      </c>
      <c r="X4" s="454"/>
      <c r="Y4" s="454"/>
      <c r="Z4" s="454"/>
      <c r="AA4" s="454"/>
      <c r="AB4" s="454"/>
      <c r="AC4" s="455"/>
      <c r="AD4" s="453">
        <f>AD5</f>
        <v>44620</v>
      </c>
      <c r="AE4" s="454"/>
      <c r="AF4" s="454"/>
      <c r="AG4" s="454"/>
      <c r="AH4" s="454"/>
      <c r="AI4" s="454"/>
      <c r="AJ4" s="455"/>
      <c r="AK4" s="453">
        <f>AK5</f>
        <v>44627</v>
      </c>
      <c r="AL4" s="454"/>
      <c r="AM4" s="454"/>
      <c r="AN4" s="454"/>
      <c r="AO4" s="454"/>
      <c r="AP4" s="454"/>
      <c r="AQ4" s="455"/>
      <c r="AR4" s="453">
        <f>AR5</f>
        <v>44634</v>
      </c>
      <c r="AS4" s="454"/>
      <c r="AT4" s="454"/>
      <c r="AU4" s="454"/>
      <c r="AV4" s="454"/>
      <c r="AW4" s="454"/>
      <c r="AX4" s="455"/>
      <c r="AY4" s="453">
        <f>AY5</f>
        <v>44641</v>
      </c>
      <c r="AZ4" s="454"/>
      <c r="BA4" s="454"/>
      <c r="BB4" s="454"/>
      <c r="BC4" s="454"/>
      <c r="BD4" s="454"/>
      <c r="BE4" s="455"/>
      <c r="BF4" s="453">
        <f>BF5</f>
        <v>44648</v>
      </c>
      <c r="BG4" s="454"/>
      <c r="BH4" s="454"/>
      <c r="BI4" s="454"/>
      <c r="BJ4" s="454"/>
      <c r="BK4" s="454"/>
      <c r="BL4" s="455"/>
      <c r="BM4" s="453">
        <f>BM5</f>
        <v>44655</v>
      </c>
      <c r="BN4" s="454"/>
      <c r="BO4" s="454"/>
      <c r="BP4" s="454"/>
      <c r="BQ4" s="454"/>
      <c r="BR4" s="454"/>
      <c r="BS4" s="455"/>
      <c r="BT4" s="453">
        <f>BT5</f>
        <v>44662</v>
      </c>
      <c r="BU4" s="454"/>
      <c r="BV4" s="454"/>
      <c r="BW4" s="454"/>
      <c r="BX4" s="454"/>
      <c r="BY4" s="454"/>
      <c r="BZ4" s="455"/>
    </row>
    <row r="5" spans="1:78" ht="15" customHeight="1" x14ac:dyDescent="0.2">
      <c r="A5" s="47" t="s">
        <v>7</v>
      </c>
      <c r="B5" s="118"/>
      <c r="C5" s="428"/>
      <c r="D5" s="428"/>
      <c r="E5" s="428"/>
      <c r="F5" s="428"/>
      <c r="G5" s="428"/>
      <c r="H5" s="428"/>
      <c r="I5" s="428"/>
      <c r="J5" s="428"/>
      <c r="K5" s="428"/>
      <c r="L5" s="428"/>
      <c r="M5" s="428"/>
      <c r="N5" s="428"/>
      <c r="P5" s="11">
        <f>Project_Start-WEEKDAY(Project_Start,1)+2+7*(Display_Week-1)</f>
        <v>44606</v>
      </c>
      <c r="Q5" s="10">
        <f t="shared" ref="Q5:BZ5" si="0">P5+1</f>
        <v>44607</v>
      </c>
      <c r="R5" s="10">
        <f t="shared" si="0"/>
        <v>44608</v>
      </c>
      <c r="S5" s="10">
        <f t="shared" si="0"/>
        <v>44609</v>
      </c>
      <c r="T5" s="10">
        <f t="shared" si="0"/>
        <v>44610</v>
      </c>
      <c r="U5" s="10">
        <f t="shared" si="0"/>
        <v>44611</v>
      </c>
      <c r="V5" s="12">
        <f t="shared" si="0"/>
        <v>44612</v>
      </c>
      <c r="W5" s="11">
        <f t="shared" si="0"/>
        <v>44613</v>
      </c>
      <c r="X5" s="10">
        <f t="shared" si="0"/>
        <v>44614</v>
      </c>
      <c r="Y5" s="10">
        <f t="shared" si="0"/>
        <v>44615</v>
      </c>
      <c r="Z5" s="10">
        <f t="shared" si="0"/>
        <v>44616</v>
      </c>
      <c r="AA5" s="10">
        <f t="shared" si="0"/>
        <v>44617</v>
      </c>
      <c r="AB5" s="10">
        <f t="shared" si="0"/>
        <v>44618</v>
      </c>
      <c r="AC5" s="12">
        <f t="shared" si="0"/>
        <v>44619</v>
      </c>
      <c r="AD5" s="11">
        <f t="shared" si="0"/>
        <v>44620</v>
      </c>
      <c r="AE5" s="10">
        <f t="shared" si="0"/>
        <v>44621</v>
      </c>
      <c r="AF5" s="10">
        <f t="shared" si="0"/>
        <v>44622</v>
      </c>
      <c r="AG5" s="10">
        <f t="shared" si="0"/>
        <v>44623</v>
      </c>
      <c r="AH5" s="10">
        <f t="shared" si="0"/>
        <v>44624</v>
      </c>
      <c r="AI5" s="10">
        <f t="shared" si="0"/>
        <v>44625</v>
      </c>
      <c r="AJ5" s="12">
        <f t="shared" si="0"/>
        <v>44626</v>
      </c>
      <c r="AK5" s="11">
        <f t="shared" si="0"/>
        <v>44627</v>
      </c>
      <c r="AL5" s="10">
        <f t="shared" si="0"/>
        <v>44628</v>
      </c>
      <c r="AM5" s="10">
        <f t="shared" si="0"/>
        <v>44629</v>
      </c>
      <c r="AN5" s="10">
        <f t="shared" si="0"/>
        <v>44630</v>
      </c>
      <c r="AO5" s="10">
        <f t="shared" si="0"/>
        <v>44631</v>
      </c>
      <c r="AP5" s="10">
        <f t="shared" si="0"/>
        <v>44632</v>
      </c>
      <c r="AQ5" s="12">
        <f t="shared" si="0"/>
        <v>44633</v>
      </c>
      <c r="AR5" s="11">
        <f t="shared" si="0"/>
        <v>44634</v>
      </c>
      <c r="AS5" s="10">
        <f t="shared" si="0"/>
        <v>44635</v>
      </c>
      <c r="AT5" s="10">
        <f t="shared" si="0"/>
        <v>44636</v>
      </c>
      <c r="AU5" s="10">
        <f t="shared" si="0"/>
        <v>44637</v>
      </c>
      <c r="AV5" s="10">
        <f t="shared" si="0"/>
        <v>44638</v>
      </c>
      <c r="AW5" s="10">
        <f t="shared" si="0"/>
        <v>44639</v>
      </c>
      <c r="AX5" s="12">
        <f t="shared" si="0"/>
        <v>44640</v>
      </c>
      <c r="AY5" s="11">
        <f t="shared" si="0"/>
        <v>44641</v>
      </c>
      <c r="AZ5" s="10">
        <f t="shared" si="0"/>
        <v>44642</v>
      </c>
      <c r="BA5" s="10">
        <f t="shared" si="0"/>
        <v>44643</v>
      </c>
      <c r="BB5" s="10">
        <f t="shared" si="0"/>
        <v>44644</v>
      </c>
      <c r="BC5" s="10">
        <f t="shared" si="0"/>
        <v>44645</v>
      </c>
      <c r="BD5" s="10">
        <f t="shared" si="0"/>
        <v>44646</v>
      </c>
      <c r="BE5" s="12">
        <f t="shared" si="0"/>
        <v>44647</v>
      </c>
      <c r="BF5" s="11">
        <f t="shared" si="0"/>
        <v>44648</v>
      </c>
      <c r="BG5" s="10">
        <f t="shared" si="0"/>
        <v>44649</v>
      </c>
      <c r="BH5" s="10">
        <f t="shared" si="0"/>
        <v>44650</v>
      </c>
      <c r="BI5" s="10">
        <f t="shared" si="0"/>
        <v>44651</v>
      </c>
      <c r="BJ5" s="10">
        <f t="shared" si="0"/>
        <v>44652</v>
      </c>
      <c r="BK5" s="10">
        <f t="shared" si="0"/>
        <v>44653</v>
      </c>
      <c r="BL5" s="12">
        <f t="shared" si="0"/>
        <v>44654</v>
      </c>
      <c r="BM5" s="11">
        <f t="shared" si="0"/>
        <v>44655</v>
      </c>
      <c r="BN5" s="10">
        <f t="shared" si="0"/>
        <v>44656</v>
      </c>
      <c r="BO5" s="10">
        <f t="shared" si="0"/>
        <v>44657</v>
      </c>
      <c r="BP5" s="10">
        <f t="shared" si="0"/>
        <v>44658</v>
      </c>
      <c r="BQ5" s="10">
        <f t="shared" si="0"/>
        <v>44659</v>
      </c>
      <c r="BR5" s="10">
        <f t="shared" si="0"/>
        <v>44660</v>
      </c>
      <c r="BS5" s="12">
        <f t="shared" si="0"/>
        <v>44661</v>
      </c>
      <c r="BT5" s="11">
        <f t="shared" si="0"/>
        <v>44662</v>
      </c>
      <c r="BU5" s="10">
        <f t="shared" si="0"/>
        <v>44663</v>
      </c>
      <c r="BV5" s="10">
        <f t="shared" si="0"/>
        <v>44664</v>
      </c>
      <c r="BW5" s="10">
        <f t="shared" si="0"/>
        <v>44665</v>
      </c>
      <c r="BX5" s="10">
        <f t="shared" si="0"/>
        <v>44666</v>
      </c>
      <c r="BY5" s="10">
        <f t="shared" si="0"/>
        <v>44667</v>
      </c>
      <c r="BZ5" s="12">
        <f t="shared" si="0"/>
        <v>44668</v>
      </c>
    </row>
    <row r="6" spans="1:78" ht="30" customHeight="1" thickBot="1" x14ac:dyDescent="0.25">
      <c r="A6" s="47" t="s">
        <v>8</v>
      </c>
      <c r="B6" s="69" t="s">
        <v>9</v>
      </c>
      <c r="C6" s="8" t="s">
        <v>10</v>
      </c>
      <c r="D6" s="70" t="s">
        <v>11</v>
      </c>
      <c r="E6" s="9" t="s">
        <v>13</v>
      </c>
      <c r="F6" s="9" t="s">
        <v>15</v>
      </c>
      <c r="G6" s="9" t="s">
        <v>16</v>
      </c>
      <c r="H6" s="9" t="s">
        <v>17</v>
      </c>
      <c r="I6" s="9" t="s">
        <v>18</v>
      </c>
      <c r="J6" s="9" t="s">
        <v>19</v>
      </c>
      <c r="K6" s="84" t="s">
        <v>12</v>
      </c>
      <c r="L6" s="9" t="s">
        <v>20</v>
      </c>
      <c r="M6" s="9" t="s">
        <v>21</v>
      </c>
      <c r="N6" s="9"/>
      <c r="O6" s="9" t="s">
        <v>22</v>
      </c>
      <c r="P6" s="13" t="str">
        <f t="shared" ref="P6:BZ6" si="1">LEFT(TEXT(P5,"ddd"),1)</f>
        <v>M</v>
      </c>
      <c r="Q6" s="13" t="str">
        <f t="shared" si="1"/>
        <v>T</v>
      </c>
      <c r="R6" s="13" t="str">
        <f t="shared" si="1"/>
        <v>W</v>
      </c>
      <c r="S6" s="13" t="str">
        <f t="shared" si="1"/>
        <v>T</v>
      </c>
      <c r="T6" s="13" t="str">
        <f t="shared" si="1"/>
        <v>F</v>
      </c>
      <c r="U6" s="86" t="str">
        <f t="shared" si="1"/>
        <v>S</v>
      </c>
      <c r="V6" s="86" t="str">
        <f t="shared" si="1"/>
        <v>S</v>
      </c>
      <c r="W6" s="13" t="str">
        <f t="shared" si="1"/>
        <v>M</v>
      </c>
      <c r="X6" s="13" t="str">
        <f t="shared" si="1"/>
        <v>T</v>
      </c>
      <c r="Y6" s="13" t="str">
        <f t="shared" si="1"/>
        <v>W</v>
      </c>
      <c r="Z6" s="13" t="str">
        <f t="shared" si="1"/>
        <v>T</v>
      </c>
      <c r="AA6" s="13" t="str">
        <f t="shared" si="1"/>
        <v>F</v>
      </c>
      <c r="AB6" s="86" t="str">
        <f t="shared" si="1"/>
        <v>S</v>
      </c>
      <c r="AC6" s="86" t="str">
        <f t="shared" si="1"/>
        <v>S</v>
      </c>
      <c r="AD6" s="13" t="str">
        <f t="shared" si="1"/>
        <v>M</v>
      </c>
      <c r="AE6" s="13" t="str">
        <f t="shared" si="1"/>
        <v>T</v>
      </c>
      <c r="AF6" s="13" t="str">
        <f t="shared" si="1"/>
        <v>W</v>
      </c>
      <c r="AG6" s="13" t="str">
        <f t="shared" si="1"/>
        <v>T</v>
      </c>
      <c r="AH6" s="13" t="str">
        <f t="shared" si="1"/>
        <v>F</v>
      </c>
      <c r="AI6" s="86" t="str">
        <f t="shared" si="1"/>
        <v>S</v>
      </c>
      <c r="AJ6" s="86" t="str">
        <f t="shared" si="1"/>
        <v>S</v>
      </c>
      <c r="AK6" s="13" t="str">
        <f t="shared" si="1"/>
        <v>M</v>
      </c>
      <c r="AL6" s="13" t="str">
        <f t="shared" si="1"/>
        <v>T</v>
      </c>
      <c r="AM6" s="207" t="str">
        <f t="shared" si="1"/>
        <v>W</v>
      </c>
      <c r="AN6" s="207" t="str">
        <f t="shared" si="1"/>
        <v>T</v>
      </c>
      <c r="AO6" s="13" t="str">
        <f t="shared" si="1"/>
        <v>F</v>
      </c>
      <c r="AP6" s="86" t="str">
        <f t="shared" si="1"/>
        <v>S</v>
      </c>
      <c r="AQ6" s="86" t="str">
        <f t="shared" si="1"/>
        <v>S</v>
      </c>
      <c r="AR6" s="13" t="str">
        <f t="shared" si="1"/>
        <v>M</v>
      </c>
      <c r="AS6" s="13" t="str">
        <f t="shared" si="1"/>
        <v>T</v>
      </c>
      <c r="AT6" s="13" t="str">
        <f t="shared" si="1"/>
        <v>W</v>
      </c>
      <c r="AU6" s="13" t="str">
        <f t="shared" si="1"/>
        <v>T</v>
      </c>
      <c r="AV6" s="13" t="str">
        <f t="shared" si="1"/>
        <v>F</v>
      </c>
      <c r="AW6" s="86" t="str">
        <f t="shared" si="1"/>
        <v>S</v>
      </c>
      <c r="AX6" s="86" t="str">
        <f t="shared" si="1"/>
        <v>S</v>
      </c>
      <c r="AY6" s="13" t="str">
        <f t="shared" si="1"/>
        <v>M</v>
      </c>
      <c r="AZ6" s="13" t="str">
        <f t="shared" si="1"/>
        <v>T</v>
      </c>
      <c r="BA6" s="13" t="str">
        <f t="shared" si="1"/>
        <v>W</v>
      </c>
      <c r="BB6" s="13" t="str">
        <f t="shared" si="1"/>
        <v>T</v>
      </c>
      <c r="BC6" s="13" t="str">
        <f t="shared" si="1"/>
        <v>F</v>
      </c>
      <c r="BD6" s="86" t="str">
        <f t="shared" si="1"/>
        <v>S</v>
      </c>
      <c r="BE6" s="86" t="str">
        <f t="shared" si="1"/>
        <v>S</v>
      </c>
      <c r="BF6" s="13" t="str">
        <f t="shared" si="1"/>
        <v>M</v>
      </c>
      <c r="BG6" s="13" t="str">
        <f t="shared" si="1"/>
        <v>T</v>
      </c>
      <c r="BH6" s="13" t="str">
        <f t="shared" si="1"/>
        <v>W</v>
      </c>
      <c r="BI6" s="13" t="str">
        <f t="shared" si="1"/>
        <v>T</v>
      </c>
      <c r="BJ6" s="13" t="str">
        <f t="shared" si="1"/>
        <v>F</v>
      </c>
      <c r="BK6" s="86" t="str">
        <f t="shared" si="1"/>
        <v>S</v>
      </c>
      <c r="BL6" s="86" t="str">
        <f t="shared" si="1"/>
        <v>S</v>
      </c>
      <c r="BM6" s="178" t="str">
        <f t="shared" si="1"/>
        <v>M</v>
      </c>
      <c r="BN6" s="13" t="str">
        <f t="shared" si="1"/>
        <v>T</v>
      </c>
      <c r="BO6" s="13" t="str">
        <f t="shared" si="1"/>
        <v>W</v>
      </c>
      <c r="BP6" s="13" t="str">
        <f t="shared" si="1"/>
        <v>T</v>
      </c>
      <c r="BQ6" s="13" t="str">
        <f t="shared" si="1"/>
        <v>F</v>
      </c>
      <c r="BR6" s="86" t="str">
        <f t="shared" si="1"/>
        <v>S</v>
      </c>
      <c r="BS6" s="86" t="str">
        <f t="shared" si="1"/>
        <v>S</v>
      </c>
      <c r="BT6" s="13" t="str">
        <f t="shared" si="1"/>
        <v>M</v>
      </c>
      <c r="BU6" s="13" t="str">
        <f t="shared" si="1"/>
        <v>T</v>
      </c>
      <c r="BV6" s="13" t="str">
        <f t="shared" si="1"/>
        <v>W</v>
      </c>
      <c r="BW6" s="13" t="str">
        <f t="shared" si="1"/>
        <v>T</v>
      </c>
      <c r="BX6" s="13" t="str">
        <f t="shared" si="1"/>
        <v>F</v>
      </c>
      <c r="BY6" s="86" t="str">
        <f t="shared" si="1"/>
        <v>S</v>
      </c>
      <c r="BZ6" s="86" t="str">
        <f t="shared" si="1"/>
        <v>S</v>
      </c>
    </row>
    <row r="7" spans="1:78" ht="30" hidden="1" customHeight="1" thickBot="1" x14ac:dyDescent="0.25">
      <c r="A7" s="46" t="s">
        <v>23</v>
      </c>
      <c r="E7" s="50"/>
      <c r="F7" s="50"/>
      <c r="G7" s="50"/>
      <c r="H7" s="50"/>
      <c r="I7" s="50"/>
      <c r="L7"/>
      <c r="O7" t="str">
        <f>IF(OR(ISBLANK(task_start),ISBLANK(task_end)),"",task_end-task_start+1)</f>
        <v/>
      </c>
      <c r="P7" s="43"/>
      <c r="Q7" s="43"/>
      <c r="R7" s="43"/>
      <c r="S7" s="43"/>
      <c r="T7" s="43"/>
      <c r="U7" s="87"/>
      <c r="V7" s="87"/>
      <c r="W7" s="43"/>
      <c r="X7" s="43"/>
      <c r="Y7" s="43"/>
      <c r="Z7" s="43"/>
      <c r="AA7" s="43"/>
      <c r="AB7" s="87"/>
      <c r="AC7" s="87"/>
      <c r="AD7" s="43"/>
      <c r="AE7" s="43"/>
      <c r="AF7" s="43"/>
      <c r="AG7" s="43"/>
      <c r="AH7" s="43"/>
      <c r="AI7" s="87"/>
      <c r="AJ7" s="87"/>
      <c r="AK7" s="43"/>
      <c r="AL7" s="43"/>
      <c r="AM7" s="43"/>
      <c r="AN7" s="43"/>
      <c r="AO7" s="43"/>
      <c r="AP7" s="87"/>
      <c r="AQ7" s="87"/>
      <c r="AR7" s="43"/>
      <c r="AS7" s="43"/>
      <c r="AT7" s="43"/>
      <c r="AU7" s="43"/>
      <c r="AV7" s="43"/>
      <c r="AW7" s="87"/>
      <c r="AX7" s="87"/>
      <c r="AY7" s="43"/>
      <c r="AZ7" s="43"/>
      <c r="BA7" s="43"/>
      <c r="BB7" s="43"/>
      <c r="BC7" s="89"/>
      <c r="BD7" s="87"/>
      <c r="BE7" s="87"/>
      <c r="BF7" s="43"/>
      <c r="BG7" s="43"/>
      <c r="BH7" s="43"/>
      <c r="BI7" s="43"/>
      <c r="BJ7" s="43"/>
      <c r="BK7" s="43"/>
      <c r="BL7" s="43"/>
      <c r="BM7" s="43"/>
      <c r="BN7" s="43"/>
      <c r="BO7" s="159"/>
      <c r="BP7" s="43"/>
      <c r="BQ7" s="43"/>
      <c r="BR7" s="87"/>
      <c r="BS7" s="87"/>
      <c r="BT7" s="43"/>
      <c r="BU7" s="43"/>
      <c r="BV7" s="43"/>
      <c r="BW7" s="43"/>
      <c r="BX7" s="43"/>
      <c r="BY7" s="87"/>
      <c r="BZ7" s="87"/>
    </row>
    <row r="8" spans="1:78" ht="30" customHeight="1" thickBot="1" x14ac:dyDescent="0.25">
      <c r="B8" s="117">
        <v>1</v>
      </c>
      <c r="C8" s="18" t="s">
        <v>53</v>
      </c>
      <c r="D8" s="73" t="s">
        <v>54</v>
      </c>
      <c r="E8" s="55" t="s">
        <v>55</v>
      </c>
      <c r="F8" s="55">
        <v>5</v>
      </c>
      <c r="G8" s="55"/>
      <c r="H8" s="55" t="s">
        <v>27</v>
      </c>
      <c r="I8" s="92" t="s">
        <v>877</v>
      </c>
      <c r="J8" s="19">
        <v>1</v>
      </c>
      <c r="K8" s="162">
        <v>44619</v>
      </c>
      <c r="L8" s="20">
        <f>L2</f>
        <v>44613</v>
      </c>
      <c r="M8" s="20">
        <f>WORKDAY($L$8+F8-1,1)</f>
        <v>44620</v>
      </c>
      <c r="P8" s="43"/>
      <c r="Q8" s="43"/>
      <c r="R8" s="43"/>
      <c r="S8" s="43"/>
      <c r="T8" s="43"/>
      <c r="U8" s="87"/>
      <c r="V8" s="87"/>
      <c r="W8" s="43"/>
      <c r="X8" s="43"/>
      <c r="Y8" s="43"/>
      <c r="Z8" s="43"/>
      <c r="AA8" s="43"/>
      <c r="AB8" s="87"/>
      <c r="AC8" s="87"/>
      <c r="AD8" s="43"/>
      <c r="AE8" s="43"/>
      <c r="AF8" s="43"/>
      <c r="AG8" s="43"/>
      <c r="AH8" s="43"/>
      <c r="AI8" s="87"/>
      <c r="AJ8" s="87"/>
      <c r="AK8" s="43"/>
      <c r="AL8" s="43"/>
      <c r="AM8" s="188"/>
      <c r="AN8" s="188"/>
      <c r="AO8" s="43"/>
      <c r="AP8" s="87"/>
      <c r="AQ8" s="87"/>
      <c r="AR8" s="43"/>
      <c r="AS8" s="43"/>
      <c r="AT8" s="43"/>
      <c r="AU8" s="43"/>
      <c r="AV8" s="43"/>
      <c r="AW8" s="87"/>
      <c r="AX8" s="87"/>
      <c r="AY8" s="43"/>
      <c r="AZ8" s="43"/>
      <c r="BA8" s="43"/>
      <c r="BB8" s="43"/>
      <c r="BC8" s="43"/>
      <c r="BD8" s="87"/>
      <c r="BE8" s="87"/>
      <c r="BF8" s="43"/>
      <c r="BG8" s="43"/>
      <c r="BH8" s="43"/>
      <c r="BI8" s="43"/>
      <c r="BJ8" s="43"/>
      <c r="BK8" s="87"/>
      <c r="BL8" s="87"/>
      <c r="BM8" s="170"/>
      <c r="BN8" s="43"/>
      <c r="BO8" s="43"/>
      <c r="BP8" s="43"/>
      <c r="BQ8" s="43"/>
      <c r="BR8" s="87"/>
      <c r="BS8" s="87"/>
      <c r="BT8" s="43"/>
      <c r="BU8" s="43"/>
      <c r="BV8" s="43"/>
      <c r="BW8" s="43"/>
      <c r="BX8" s="43"/>
      <c r="BY8" s="87"/>
      <c r="BZ8" s="87"/>
    </row>
    <row r="9" spans="1:78" s="5" customFormat="1" ht="30" customHeight="1" thickBot="1" x14ac:dyDescent="0.25">
      <c r="A9" s="47" t="s">
        <v>58</v>
      </c>
      <c r="B9" s="118">
        <v>2</v>
      </c>
      <c r="C9" s="18" t="s">
        <v>878</v>
      </c>
      <c r="D9" s="73">
        <v>4</v>
      </c>
      <c r="E9" s="93" t="s">
        <v>47</v>
      </c>
      <c r="F9" s="93">
        <v>7</v>
      </c>
      <c r="G9" s="93">
        <f>IF(OR($L$3=0,M9=0)," - ",NETWORKDAYS($L$3,M9))-2</f>
        <v>8</v>
      </c>
      <c r="H9" s="93" t="s">
        <v>27</v>
      </c>
      <c r="I9" s="92" t="s">
        <v>879</v>
      </c>
      <c r="J9" s="135">
        <v>1</v>
      </c>
      <c r="K9" s="162">
        <v>44619</v>
      </c>
      <c r="L9" s="20">
        <f>L2</f>
        <v>44613</v>
      </c>
      <c r="M9" s="20">
        <f>WORKDAY(L9+(F9-1),0)</f>
        <v>44619</v>
      </c>
      <c r="N9" s="17"/>
      <c r="O9" s="17">
        <f>IF(OR(ISBLANK(task_start),ISBLANK(task_end)),"",task_end-task_start+1)</f>
        <v>7</v>
      </c>
      <c r="P9" s="43"/>
      <c r="Q9" s="43"/>
      <c r="R9" s="43"/>
      <c r="S9" s="43"/>
      <c r="T9" s="43"/>
      <c r="U9" s="87"/>
      <c r="V9" s="87"/>
      <c r="W9" s="43"/>
      <c r="X9" s="43"/>
      <c r="Y9" s="43"/>
      <c r="Z9" s="43"/>
      <c r="AA9" s="43"/>
      <c r="AB9" s="87"/>
      <c r="AC9" s="87"/>
      <c r="AD9" s="43"/>
      <c r="AE9" s="43"/>
      <c r="AF9" s="43"/>
      <c r="AG9" s="43"/>
      <c r="AH9" s="43"/>
      <c r="AI9" s="87"/>
      <c r="AJ9" s="87"/>
      <c r="AK9" s="43"/>
      <c r="AL9" s="43"/>
      <c r="AM9" s="188"/>
      <c r="AN9" s="188"/>
      <c r="AO9" s="43"/>
      <c r="AP9" s="87"/>
      <c r="AQ9" s="87"/>
      <c r="AR9" s="43"/>
      <c r="AS9" s="43"/>
      <c r="AT9" s="43"/>
      <c r="AU9" s="43"/>
      <c r="AV9" s="43"/>
      <c r="AW9" s="87"/>
      <c r="AX9" s="87"/>
      <c r="AY9" s="43"/>
      <c r="AZ9" s="43"/>
      <c r="BA9" s="43"/>
      <c r="BB9" s="43"/>
      <c r="BC9" s="43"/>
      <c r="BD9" s="87"/>
      <c r="BE9" s="87"/>
      <c r="BF9" s="43"/>
      <c r="BG9" s="43"/>
      <c r="BH9" s="43"/>
      <c r="BI9" s="43"/>
      <c r="BJ9" s="43"/>
      <c r="BK9" s="87"/>
      <c r="BL9" s="87"/>
      <c r="BM9" s="170"/>
      <c r="BN9" s="43"/>
      <c r="BO9" s="43"/>
      <c r="BP9" s="43"/>
      <c r="BQ9" s="43"/>
      <c r="BR9" s="87"/>
      <c r="BS9" s="87"/>
      <c r="BT9" s="43"/>
      <c r="BU9" s="43"/>
      <c r="BV9" s="43"/>
      <c r="BW9" s="43"/>
      <c r="BX9" s="43"/>
      <c r="BY9" s="87"/>
      <c r="BZ9" s="87"/>
    </row>
    <row r="10" spans="1:78" s="5" customFormat="1" ht="30" customHeight="1" thickBot="1" x14ac:dyDescent="0.25">
      <c r="A10" s="47" t="s">
        <v>61</v>
      </c>
      <c r="B10" s="118">
        <v>2.1</v>
      </c>
      <c r="C10" s="64" t="s">
        <v>62</v>
      </c>
      <c r="D10" s="74">
        <v>4</v>
      </c>
      <c r="E10" s="136" t="s">
        <v>47</v>
      </c>
      <c r="F10" s="136"/>
      <c r="G10" s="136"/>
      <c r="H10" s="136" t="s">
        <v>27</v>
      </c>
      <c r="I10" s="136"/>
      <c r="J10" s="137">
        <v>1</v>
      </c>
      <c r="K10" s="162">
        <v>44619</v>
      </c>
      <c r="L10" s="90">
        <f t="shared" ref="L10:M13" si="2">L9</f>
        <v>44613</v>
      </c>
      <c r="M10" s="90">
        <f t="shared" si="2"/>
        <v>44619</v>
      </c>
      <c r="N10" s="17"/>
      <c r="O10" s="17">
        <f>IF(OR(ISBLANK(task_start),ISBLANK(task_end)),"",task_end-task_start+1)</f>
        <v>7</v>
      </c>
      <c r="P10" s="43"/>
      <c r="Q10" s="43"/>
      <c r="R10" s="43"/>
      <c r="S10" s="43"/>
      <c r="T10" s="43"/>
      <c r="U10" s="87"/>
      <c r="V10" s="87"/>
      <c r="W10" s="43"/>
      <c r="X10" s="43"/>
      <c r="Y10" s="43"/>
      <c r="Z10" s="43"/>
      <c r="AA10" s="43"/>
      <c r="AB10" s="87"/>
      <c r="AC10" s="87"/>
      <c r="AD10" s="43"/>
      <c r="AE10" s="43"/>
      <c r="AF10" s="43"/>
      <c r="AG10" s="43"/>
      <c r="AH10" s="43"/>
      <c r="AI10" s="87"/>
      <c r="AJ10" s="87"/>
      <c r="AK10" s="43"/>
      <c r="AL10" s="43"/>
      <c r="AM10" s="188"/>
      <c r="AN10" s="188"/>
      <c r="AO10" s="43"/>
      <c r="AP10" s="87"/>
      <c r="AQ10" s="87"/>
      <c r="AR10" s="43"/>
      <c r="AS10" s="43"/>
      <c r="AT10" s="43"/>
      <c r="AU10" s="43"/>
      <c r="AV10" s="43"/>
      <c r="AW10" s="87"/>
      <c r="AX10" s="87"/>
      <c r="AY10" s="43"/>
      <c r="AZ10" s="43"/>
      <c r="BA10" s="43"/>
      <c r="BB10" s="43"/>
      <c r="BC10" s="43"/>
      <c r="BD10" s="87"/>
      <c r="BE10" s="87"/>
      <c r="BF10" s="43"/>
      <c r="BG10" s="43"/>
      <c r="BH10" s="43"/>
      <c r="BI10" s="43"/>
      <c r="BJ10" s="43"/>
      <c r="BK10" s="87"/>
      <c r="BL10" s="87"/>
      <c r="BM10" s="170"/>
      <c r="BN10" s="43"/>
      <c r="BO10" s="43"/>
      <c r="BP10" s="43"/>
      <c r="BQ10" s="43"/>
      <c r="BR10" s="87"/>
      <c r="BS10" s="87"/>
      <c r="BT10" s="43"/>
      <c r="BU10" s="43"/>
      <c r="BV10" s="43"/>
      <c r="BW10" s="43"/>
      <c r="BX10" s="43"/>
      <c r="BY10" s="87"/>
      <c r="BZ10" s="87"/>
    </row>
    <row r="11" spans="1:78" s="5" customFormat="1" ht="30" customHeight="1" thickBot="1" x14ac:dyDescent="0.25">
      <c r="A11" s="47" t="s">
        <v>63</v>
      </c>
      <c r="B11" s="118">
        <v>2.2000000000000002</v>
      </c>
      <c r="C11" s="64" t="s">
        <v>64</v>
      </c>
      <c r="D11" s="74">
        <v>4</v>
      </c>
      <c r="E11" s="136" t="s">
        <v>47</v>
      </c>
      <c r="F11" s="136"/>
      <c r="G11" s="136"/>
      <c r="H11" s="136" t="s">
        <v>27</v>
      </c>
      <c r="I11" s="136"/>
      <c r="J11" s="137">
        <v>1</v>
      </c>
      <c r="K11" s="162">
        <v>44619</v>
      </c>
      <c r="L11" s="90">
        <f t="shared" si="2"/>
        <v>44613</v>
      </c>
      <c r="M11" s="90">
        <f t="shared" si="2"/>
        <v>44619</v>
      </c>
      <c r="N11" s="17"/>
      <c r="O11" s="17">
        <f>IF(OR(ISBLANK(task_start),ISBLANK(task_end)),"",task_end-task_start+1)</f>
        <v>7</v>
      </c>
      <c r="P11" s="43"/>
      <c r="Q11" s="43"/>
      <c r="R11" s="43"/>
      <c r="S11" s="43"/>
      <c r="T11" s="43"/>
      <c r="U11" s="87"/>
      <c r="V11" s="87"/>
      <c r="W11" s="43"/>
      <c r="X11" s="43"/>
      <c r="Y11" s="43"/>
      <c r="Z11" s="43"/>
      <c r="AA11" s="43"/>
      <c r="AB11" s="88"/>
      <c r="AC11" s="88"/>
      <c r="AD11" s="43"/>
      <c r="AE11" s="43"/>
      <c r="AF11" s="43"/>
      <c r="AG11" s="43"/>
      <c r="AH11" s="43"/>
      <c r="AI11" s="87"/>
      <c r="AJ11" s="87"/>
      <c r="AK11" s="43"/>
      <c r="AL11" s="43"/>
      <c r="AM11" s="188"/>
      <c r="AN11" s="188"/>
      <c r="AO11" s="43"/>
      <c r="AP11" s="87"/>
      <c r="AQ11" s="87"/>
      <c r="AR11" s="43"/>
      <c r="AS11" s="43"/>
      <c r="AT11" s="43"/>
      <c r="AU11" s="43"/>
      <c r="AV11" s="43"/>
      <c r="AW11" s="87"/>
      <c r="AX11" s="87"/>
      <c r="AY11" s="43"/>
      <c r="AZ11" s="43"/>
      <c r="BA11" s="43"/>
      <c r="BB11" s="43"/>
      <c r="BC11" s="43"/>
      <c r="BD11" s="87"/>
      <c r="BE11" s="87"/>
      <c r="BF11" s="43"/>
      <c r="BG11" s="43"/>
      <c r="BH11" s="43"/>
      <c r="BI11" s="43"/>
      <c r="BJ11" s="43"/>
      <c r="BK11" s="87"/>
      <c r="BL11" s="87"/>
      <c r="BM11" s="170"/>
      <c r="BN11" s="43"/>
      <c r="BO11" s="43"/>
      <c r="BP11" s="43"/>
      <c r="BQ11" s="43"/>
      <c r="BR11" s="87"/>
      <c r="BS11" s="87"/>
      <c r="BT11" s="43"/>
      <c r="BU11" s="43"/>
      <c r="BV11" s="43"/>
      <c r="BW11" s="43"/>
      <c r="BX11" s="43"/>
      <c r="BY11" s="87"/>
      <c r="BZ11" s="87"/>
    </row>
    <row r="12" spans="1:78" s="5" customFormat="1" ht="30" customHeight="1" thickBot="1" x14ac:dyDescent="0.25">
      <c r="A12" s="46"/>
      <c r="B12" s="117">
        <v>2.2999999999999998</v>
      </c>
      <c r="C12" s="64" t="s">
        <v>65</v>
      </c>
      <c r="D12" s="74">
        <v>4</v>
      </c>
      <c r="E12" s="136" t="s">
        <v>47</v>
      </c>
      <c r="F12" s="136"/>
      <c r="G12" s="136"/>
      <c r="H12" s="136" t="s">
        <v>27</v>
      </c>
      <c r="I12" s="136"/>
      <c r="J12" s="137">
        <v>1</v>
      </c>
      <c r="K12" s="162">
        <v>44619</v>
      </c>
      <c r="L12" s="90">
        <f t="shared" si="2"/>
        <v>44613</v>
      </c>
      <c r="M12" s="90">
        <f t="shared" si="2"/>
        <v>44619</v>
      </c>
      <c r="N12" s="17"/>
      <c r="O12" s="17">
        <f>IF(OR(ISBLANK(task_start),ISBLANK(task_end)),"",task_end-task_start+1)</f>
        <v>7</v>
      </c>
      <c r="P12" s="43"/>
      <c r="Q12" s="43"/>
      <c r="R12" s="43"/>
      <c r="S12" s="43"/>
      <c r="T12" s="43"/>
      <c r="U12" s="87"/>
      <c r="V12" s="87"/>
      <c r="W12" s="43"/>
      <c r="X12" s="43"/>
      <c r="Y12" s="43"/>
      <c r="Z12" s="43"/>
      <c r="AA12" s="43"/>
      <c r="AB12" s="87"/>
      <c r="AC12" s="87"/>
      <c r="AD12" s="43"/>
      <c r="AE12" s="43"/>
      <c r="AF12" s="43"/>
      <c r="AG12" s="43"/>
      <c r="AH12" s="43"/>
      <c r="AI12" s="87"/>
      <c r="AJ12" s="87"/>
      <c r="AK12" s="43"/>
      <c r="AL12" s="43"/>
      <c r="AM12" s="188"/>
      <c r="AN12" s="188"/>
      <c r="AO12" s="43"/>
      <c r="AP12" s="87"/>
      <c r="AQ12" s="87"/>
      <c r="AR12" s="43"/>
      <c r="AS12" s="43"/>
      <c r="AT12" s="43"/>
      <c r="AU12" s="43"/>
      <c r="AV12" s="43"/>
      <c r="AW12" s="87"/>
      <c r="AX12" s="87"/>
      <c r="AY12" s="43"/>
      <c r="AZ12" s="43"/>
      <c r="BA12" s="43"/>
      <c r="BB12" s="43"/>
      <c r="BC12" s="43"/>
      <c r="BD12" s="87"/>
      <c r="BE12" s="87"/>
      <c r="BF12" s="43"/>
      <c r="BG12" s="43"/>
      <c r="BH12" s="43"/>
      <c r="BI12" s="43"/>
      <c r="BJ12" s="43"/>
      <c r="BK12" s="87"/>
      <c r="BL12" s="87"/>
      <c r="BM12" s="170"/>
      <c r="BN12" s="43"/>
      <c r="BO12" s="43"/>
      <c r="BP12" s="43"/>
      <c r="BQ12" s="43"/>
      <c r="BR12" s="87"/>
      <c r="BS12" s="87"/>
      <c r="BT12" s="43"/>
      <c r="BU12" s="43"/>
      <c r="BV12" s="43"/>
      <c r="BW12" s="43"/>
      <c r="BX12" s="43"/>
      <c r="BY12" s="87"/>
      <c r="BZ12" s="87"/>
    </row>
    <row r="13" spans="1:78" s="5" customFormat="1" ht="30" customHeight="1" thickBot="1" x14ac:dyDescent="0.25">
      <c r="A13" s="46"/>
      <c r="B13" s="117">
        <v>2.4</v>
      </c>
      <c r="C13" s="64" t="s">
        <v>66</v>
      </c>
      <c r="D13" s="74">
        <v>4</v>
      </c>
      <c r="E13" s="136" t="s">
        <v>47</v>
      </c>
      <c r="F13" s="136"/>
      <c r="G13" s="136"/>
      <c r="H13" s="136" t="s">
        <v>27</v>
      </c>
      <c r="I13" s="136"/>
      <c r="J13" s="137">
        <v>1</v>
      </c>
      <c r="K13" s="162">
        <v>44619</v>
      </c>
      <c r="L13" s="90">
        <f t="shared" si="2"/>
        <v>44613</v>
      </c>
      <c r="M13" s="90">
        <f t="shared" si="2"/>
        <v>44619</v>
      </c>
      <c r="N13" s="17"/>
      <c r="O13" s="17">
        <f>IF(OR(ISBLANK(task_start),ISBLANK(task_end)),"",task_end-task_start+1)</f>
        <v>7</v>
      </c>
      <c r="P13" s="43"/>
      <c r="Q13" s="43"/>
      <c r="R13" s="43"/>
      <c r="S13" s="43"/>
      <c r="T13" s="43"/>
      <c r="U13" s="87"/>
      <c r="V13" s="87"/>
      <c r="W13" s="43"/>
      <c r="X13" s="43"/>
      <c r="Y13" s="43"/>
      <c r="Z13" s="43"/>
      <c r="AA13" s="43"/>
      <c r="AB13" s="87"/>
      <c r="AC13" s="87"/>
      <c r="AD13" s="43"/>
      <c r="AE13" s="43"/>
      <c r="AF13" s="144"/>
      <c r="AG13" s="43"/>
      <c r="AH13" s="43"/>
      <c r="AI13" s="87"/>
      <c r="AJ13" s="87"/>
      <c r="AK13" s="43"/>
      <c r="AL13" s="43"/>
      <c r="AM13" s="188"/>
      <c r="AN13" s="188"/>
      <c r="AO13" s="43"/>
      <c r="AP13" s="87"/>
      <c r="AQ13" s="87"/>
      <c r="AR13" s="43"/>
      <c r="AS13" s="43"/>
      <c r="AT13" s="43"/>
      <c r="AU13" s="43"/>
      <c r="AV13" s="43"/>
      <c r="AW13" s="87"/>
      <c r="AX13" s="87"/>
      <c r="AY13" s="43"/>
      <c r="AZ13" s="43"/>
      <c r="BA13" s="43"/>
      <c r="BB13" s="43"/>
      <c r="BC13" s="43"/>
      <c r="BD13" s="87"/>
      <c r="BE13" s="87"/>
      <c r="BF13" s="43"/>
      <c r="BG13" s="43"/>
      <c r="BH13" s="43"/>
      <c r="BI13" s="43"/>
      <c r="BJ13" s="43"/>
      <c r="BK13" s="87"/>
      <c r="BL13" s="87"/>
      <c r="BM13" s="170"/>
      <c r="BN13" s="43"/>
      <c r="BO13" s="43"/>
      <c r="BP13" s="43"/>
      <c r="BQ13" s="43"/>
      <c r="BR13" s="87"/>
      <c r="BS13" s="87"/>
      <c r="BT13" s="43"/>
      <c r="BU13" s="43"/>
      <c r="BV13" s="43"/>
      <c r="BW13" s="43"/>
      <c r="BX13" s="43"/>
      <c r="BY13" s="87"/>
      <c r="BZ13" s="87"/>
    </row>
    <row r="14" spans="1:78" s="5" customFormat="1" ht="30" customHeight="1" thickBot="1" x14ac:dyDescent="0.25">
      <c r="A14" s="46"/>
      <c r="B14" s="117">
        <v>3</v>
      </c>
      <c r="C14" s="18" t="s">
        <v>67</v>
      </c>
      <c r="D14" s="73" t="s">
        <v>68</v>
      </c>
      <c r="E14" s="93" t="s">
        <v>69</v>
      </c>
      <c r="F14" s="93">
        <v>2</v>
      </c>
      <c r="G14" s="93">
        <f>IF(OR($L$3=0,M14=0)," - ",NETWORKDAYS($L$3,M14))</f>
        <v>7</v>
      </c>
      <c r="H14" s="93" t="s">
        <v>27</v>
      </c>
      <c r="I14" s="92" t="s">
        <v>880</v>
      </c>
      <c r="J14" s="135">
        <v>1</v>
      </c>
      <c r="K14" s="162">
        <v>44619</v>
      </c>
      <c r="L14" s="20">
        <f>L2</f>
        <v>44613</v>
      </c>
      <c r="M14" s="20">
        <f t="shared" ref="M14:M17" si="3">WORKDAY(L14+(F14-1),0)</f>
        <v>44614</v>
      </c>
      <c r="N14" s="17"/>
      <c r="O14" s="17"/>
      <c r="P14" s="43"/>
      <c r="Q14" s="43"/>
      <c r="R14" s="43"/>
      <c r="S14" s="43"/>
      <c r="T14" s="43"/>
      <c r="U14" s="87"/>
      <c r="V14" s="87"/>
      <c r="W14" s="43"/>
      <c r="X14" s="43"/>
      <c r="Y14" s="43"/>
      <c r="Z14" s="43"/>
      <c r="AA14" s="43"/>
      <c r="AB14" s="87"/>
      <c r="AC14" s="87"/>
      <c r="AD14" s="43"/>
      <c r="AE14" s="43"/>
      <c r="AF14" s="43"/>
      <c r="AG14" s="43"/>
      <c r="AH14" s="43"/>
      <c r="AI14" s="87"/>
      <c r="AJ14" s="87"/>
      <c r="AK14" s="43"/>
      <c r="AL14" s="43"/>
      <c r="AM14" s="188"/>
      <c r="AN14" s="188"/>
      <c r="AO14" s="43"/>
      <c r="AP14" s="87"/>
      <c r="AQ14" s="87"/>
      <c r="AR14" s="43"/>
      <c r="AS14" s="43"/>
      <c r="AT14" s="43"/>
      <c r="AU14" s="43"/>
      <c r="AV14" s="43"/>
      <c r="AW14" s="87"/>
      <c r="AX14" s="87"/>
      <c r="AY14" s="43"/>
      <c r="AZ14" s="43"/>
      <c r="BA14" s="43"/>
      <c r="BB14" s="43"/>
      <c r="BC14" s="43"/>
      <c r="BD14" s="87"/>
      <c r="BE14" s="87"/>
      <c r="BF14" s="43"/>
      <c r="BG14" s="43"/>
      <c r="BH14" s="43"/>
      <c r="BI14" s="43"/>
      <c r="BJ14" s="43"/>
      <c r="BK14" s="87"/>
      <c r="BL14" s="87"/>
      <c r="BM14" s="170"/>
      <c r="BN14" s="43"/>
      <c r="BO14" s="43"/>
      <c r="BP14" s="43"/>
      <c r="BQ14" s="43"/>
      <c r="BR14" s="87"/>
      <c r="BS14" s="87"/>
      <c r="BT14" s="43"/>
      <c r="BU14" s="43"/>
      <c r="BV14" s="43"/>
      <c r="BW14" s="43"/>
      <c r="BX14" s="43"/>
      <c r="BY14" s="87"/>
      <c r="BZ14" s="87"/>
    </row>
    <row r="15" spans="1:78" s="5" customFormat="1" ht="30" customHeight="1" thickBot="1" x14ac:dyDescent="0.25">
      <c r="A15" s="46"/>
      <c r="B15" s="117">
        <v>4</v>
      </c>
      <c r="C15" s="18" t="s">
        <v>71</v>
      </c>
      <c r="D15" s="73">
        <v>3</v>
      </c>
      <c r="E15" s="93" t="s">
        <v>69</v>
      </c>
      <c r="F15" s="93">
        <v>2</v>
      </c>
      <c r="G15" s="93">
        <f t="shared" ref="G15:G32" si="4">IF(OR($L$3=0,M15=0)," - ",NETWORKDAYS($L$3,M15))</f>
        <v>9</v>
      </c>
      <c r="H15" s="93" t="s">
        <v>31</v>
      </c>
      <c r="I15" s="92" t="s">
        <v>881</v>
      </c>
      <c r="J15" s="135">
        <v>0</v>
      </c>
      <c r="K15" s="162">
        <v>44619</v>
      </c>
      <c r="L15" s="20">
        <f>WORKDAY($M$14,1)</f>
        <v>44615</v>
      </c>
      <c r="M15" s="20">
        <f t="shared" si="3"/>
        <v>44616</v>
      </c>
      <c r="N15" s="17"/>
      <c r="O15" s="17"/>
      <c r="P15" s="43"/>
      <c r="Q15" s="43"/>
      <c r="R15" s="43"/>
      <c r="S15" s="43"/>
      <c r="T15" s="43"/>
      <c r="U15" s="87"/>
      <c r="V15" s="87"/>
      <c r="W15" s="43"/>
      <c r="X15" s="43"/>
      <c r="Y15" s="43"/>
      <c r="Z15" s="43"/>
      <c r="AA15" s="43"/>
      <c r="AB15" s="87"/>
      <c r="AC15" s="87"/>
      <c r="AD15" s="43"/>
      <c r="AE15" s="43"/>
      <c r="AF15" s="43"/>
      <c r="AG15" s="43"/>
      <c r="AH15" s="43"/>
      <c r="AI15" s="87"/>
      <c r="AJ15" s="87"/>
      <c r="AK15" s="43"/>
      <c r="AL15" s="43"/>
      <c r="AM15" s="188"/>
      <c r="AN15" s="188"/>
      <c r="AO15" s="43"/>
      <c r="AP15" s="87"/>
      <c r="AQ15" s="87"/>
      <c r="AR15" s="43"/>
      <c r="AS15" s="43"/>
      <c r="AT15" s="43"/>
      <c r="AU15" s="43"/>
      <c r="AV15" s="43"/>
      <c r="AW15" s="87"/>
      <c r="AX15" s="87"/>
      <c r="AY15" s="43"/>
      <c r="AZ15" s="43"/>
      <c r="BA15" s="43"/>
      <c r="BB15" s="43"/>
      <c r="BC15" s="43"/>
      <c r="BD15" s="87"/>
      <c r="BE15" s="87"/>
      <c r="BF15" s="43"/>
      <c r="BG15" s="43"/>
      <c r="BH15" s="43"/>
      <c r="BI15" s="43"/>
      <c r="BJ15" s="43"/>
      <c r="BK15" s="87"/>
      <c r="BL15" s="87"/>
      <c r="BM15" s="170"/>
      <c r="BN15" s="43"/>
      <c r="BO15" s="43"/>
      <c r="BP15" s="43"/>
      <c r="BQ15" s="43"/>
      <c r="BR15" s="87"/>
      <c r="BS15" s="87"/>
      <c r="BT15" s="43"/>
      <c r="BU15" s="43"/>
      <c r="BV15" s="43"/>
      <c r="BW15" s="43"/>
      <c r="BX15" s="43"/>
      <c r="BY15" s="87"/>
      <c r="BZ15" s="87"/>
    </row>
    <row r="16" spans="1:78" s="5" customFormat="1" ht="30" customHeight="1" thickBot="1" x14ac:dyDescent="0.25">
      <c r="A16" s="46"/>
      <c r="B16" s="117">
        <v>5</v>
      </c>
      <c r="C16" s="18" t="s">
        <v>188</v>
      </c>
      <c r="D16" s="73" t="s">
        <v>882</v>
      </c>
      <c r="E16" s="93" t="s">
        <v>69</v>
      </c>
      <c r="F16" s="93">
        <v>3</v>
      </c>
      <c r="G16" s="93">
        <f t="shared" si="4"/>
        <v>10</v>
      </c>
      <c r="H16" s="93" t="s">
        <v>31</v>
      </c>
      <c r="I16" s="92" t="s">
        <v>881</v>
      </c>
      <c r="J16" s="135">
        <v>0</v>
      </c>
      <c r="K16" s="162">
        <v>44619</v>
      </c>
      <c r="L16" s="20">
        <f>WORKDAY(M15,1)</f>
        <v>44617</v>
      </c>
      <c r="M16" s="20">
        <f t="shared" si="3"/>
        <v>44619</v>
      </c>
      <c r="N16" s="17"/>
      <c r="O16" s="17"/>
      <c r="P16" s="43"/>
      <c r="Q16" s="43"/>
      <c r="R16" s="43"/>
      <c r="S16" s="43"/>
      <c r="T16" s="43"/>
      <c r="U16" s="87"/>
      <c r="V16" s="87"/>
      <c r="W16" s="43"/>
      <c r="X16" s="43"/>
      <c r="Y16" s="43"/>
      <c r="Z16" s="43"/>
      <c r="AA16" s="43"/>
      <c r="AB16" s="87"/>
      <c r="AC16" s="87"/>
      <c r="AD16" s="43"/>
      <c r="AE16" s="43"/>
      <c r="AF16" s="43"/>
      <c r="AG16" s="43"/>
      <c r="AH16" s="43"/>
      <c r="AI16" s="87"/>
      <c r="AJ16" s="87"/>
      <c r="AK16" s="43"/>
      <c r="AL16" s="43"/>
      <c r="AM16" s="188"/>
      <c r="AN16" s="188"/>
      <c r="AO16" s="43"/>
      <c r="AP16" s="87"/>
      <c r="AQ16" s="87"/>
      <c r="AR16" s="43"/>
      <c r="AS16" s="43"/>
      <c r="AT16" s="43"/>
      <c r="AU16" s="43"/>
      <c r="AV16" s="43"/>
      <c r="AW16" s="87"/>
      <c r="AX16" s="87"/>
      <c r="AY16" s="43"/>
      <c r="AZ16" s="43"/>
      <c r="BA16" s="43"/>
      <c r="BB16" s="43"/>
      <c r="BC16" s="43"/>
      <c r="BD16" s="87"/>
      <c r="BE16" s="87"/>
      <c r="BF16" s="43"/>
      <c r="BG16" s="43"/>
      <c r="BH16" s="43"/>
      <c r="BI16" s="43"/>
      <c r="BJ16" s="43"/>
      <c r="BK16" s="87"/>
      <c r="BL16" s="87"/>
      <c r="BM16" s="170"/>
      <c r="BN16" s="43"/>
      <c r="BO16" s="43"/>
      <c r="BP16" s="43"/>
      <c r="BQ16" s="43"/>
      <c r="BR16" s="87"/>
      <c r="BS16" s="87"/>
      <c r="BT16" s="43"/>
      <c r="BU16" s="43"/>
      <c r="BV16" s="43"/>
      <c r="BW16" s="43"/>
      <c r="BX16" s="43"/>
      <c r="BY16" s="87"/>
      <c r="BZ16" s="87"/>
    </row>
    <row r="17" spans="1:78" s="5" customFormat="1" ht="30" customHeight="1" thickBot="1" x14ac:dyDescent="0.25">
      <c r="A17" s="46"/>
      <c r="B17" s="117">
        <v>6</v>
      </c>
      <c r="C17" s="18" t="s">
        <v>883</v>
      </c>
      <c r="D17" s="73">
        <v>2</v>
      </c>
      <c r="E17" s="55" t="s">
        <v>884</v>
      </c>
      <c r="F17" s="55">
        <v>10</v>
      </c>
      <c r="G17" s="55"/>
      <c r="H17" s="55" t="s">
        <v>31</v>
      </c>
      <c r="I17" s="92" t="s">
        <v>881</v>
      </c>
      <c r="J17" s="19">
        <v>0</v>
      </c>
      <c r="K17" s="161">
        <v>44629</v>
      </c>
      <c r="L17" s="20">
        <f>WORKDAY(M9,1)</f>
        <v>44620</v>
      </c>
      <c r="M17" s="20">
        <f t="shared" si="3"/>
        <v>44629</v>
      </c>
      <c r="N17" s="17"/>
      <c r="O17" s="17"/>
      <c r="P17" s="43"/>
      <c r="Q17" s="43"/>
      <c r="R17" s="43"/>
      <c r="S17" s="43"/>
      <c r="T17" s="43"/>
      <c r="U17" s="87"/>
      <c r="V17" s="87"/>
      <c r="W17" s="43"/>
      <c r="X17" s="43"/>
      <c r="Y17" s="43"/>
      <c r="Z17" s="43"/>
      <c r="AA17" s="43"/>
      <c r="AB17" s="87"/>
      <c r="AC17" s="87"/>
      <c r="AD17" s="43"/>
      <c r="AE17" s="43"/>
      <c r="AF17" s="43"/>
      <c r="AG17" s="43"/>
      <c r="AH17" s="43"/>
      <c r="AI17" s="87"/>
      <c r="AJ17" s="87"/>
      <c r="AK17" s="43"/>
      <c r="AL17" s="43"/>
      <c r="AM17" s="188"/>
      <c r="AN17" s="188"/>
      <c r="AO17" s="43"/>
      <c r="AP17" s="87"/>
      <c r="AQ17" s="87"/>
      <c r="AR17" s="43"/>
      <c r="AS17" s="43"/>
      <c r="AT17" s="43"/>
      <c r="AU17" s="43"/>
      <c r="AV17" s="43"/>
      <c r="AW17" s="87"/>
      <c r="AX17" s="87"/>
      <c r="AY17" s="43"/>
      <c r="AZ17" s="43"/>
      <c r="BA17" s="43"/>
      <c r="BB17" s="43"/>
      <c r="BC17" s="43"/>
      <c r="BD17" s="87"/>
      <c r="BE17" s="87"/>
      <c r="BF17" s="43"/>
      <c r="BG17" s="43"/>
      <c r="BH17" s="43"/>
      <c r="BI17" s="43"/>
      <c r="BJ17" s="43"/>
      <c r="BK17" s="87"/>
      <c r="BL17" s="87"/>
      <c r="BM17" s="170"/>
      <c r="BN17" s="43"/>
      <c r="BO17" s="43"/>
      <c r="BP17" s="43"/>
      <c r="BQ17" s="43"/>
      <c r="BR17" s="87"/>
      <c r="BS17" s="87"/>
      <c r="BT17" s="43"/>
      <c r="BU17" s="43"/>
      <c r="BV17" s="43"/>
      <c r="BW17" s="43"/>
      <c r="BX17" s="43"/>
      <c r="BY17" s="87"/>
      <c r="BZ17" s="87"/>
    </row>
    <row r="18" spans="1:78" s="5" customFormat="1" ht="30" customHeight="1" thickBot="1" x14ac:dyDescent="0.25">
      <c r="A18" s="47" t="s">
        <v>79</v>
      </c>
      <c r="B18" s="118">
        <v>11</v>
      </c>
      <c r="C18" s="23" t="s">
        <v>80</v>
      </c>
      <c r="D18" s="75"/>
      <c r="E18" s="57"/>
      <c r="F18" s="57"/>
      <c r="G18" s="57">
        <f t="shared" si="4"/>
        <v>15</v>
      </c>
      <c r="H18" s="57"/>
      <c r="I18" s="57"/>
      <c r="J18" s="24"/>
      <c r="K18" s="23"/>
      <c r="L18" s="25">
        <f>MIN(L19:L32)</f>
        <v>44613</v>
      </c>
      <c r="M18" s="25">
        <f>MAX(M19:M30)</f>
        <v>44626</v>
      </c>
      <c r="N18" s="17"/>
      <c r="O18" s="17">
        <f>IF(OR(ISBLANK(task_start),ISBLANK(task_end)),"",task_end-task_start+1)</f>
        <v>14</v>
      </c>
      <c r="P18" s="43"/>
      <c r="Q18" s="43"/>
      <c r="R18" s="43"/>
      <c r="S18" s="43"/>
      <c r="T18" s="43"/>
      <c r="U18" s="87"/>
      <c r="V18" s="87"/>
      <c r="W18" s="43"/>
      <c r="X18" s="43"/>
      <c r="Y18" s="43"/>
      <c r="Z18" s="43"/>
      <c r="AA18" s="43"/>
      <c r="AB18" s="87"/>
      <c r="AC18" s="87"/>
      <c r="AD18" s="43"/>
      <c r="AE18" s="43"/>
      <c r="AF18" s="43"/>
      <c r="AG18" s="43"/>
      <c r="AH18" s="43"/>
      <c r="AI18" s="87"/>
      <c r="AJ18" s="87"/>
      <c r="AK18" s="43"/>
      <c r="AL18" s="43"/>
      <c r="AM18" s="188"/>
      <c r="AN18" s="188"/>
      <c r="AO18" s="43"/>
      <c r="AP18" s="87"/>
      <c r="AQ18" s="87"/>
      <c r="AR18" s="43"/>
      <c r="AS18" s="43"/>
      <c r="AT18" s="43"/>
      <c r="AU18" s="43"/>
      <c r="AV18" s="43"/>
      <c r="AW18" s="87"/>
      <c r="AX18" s="87"/>
      <c r="AY18" s="43"/>
      <c r="AZ18" s="43"/>
      <c r="BA18" s="43"/>
      <c r="BB18" s="43"/>
      <c r="BC18" s="43"/>
      <c r="BD18" s="87"/>
      <c r="BE18" s="87"/>
      <c r="BF18" s="43"/>
      <c r="BG18" s="43"/>
      <c r="BH18" s="43"/>
      <c r="BI18" s="43"/>
      <c r="BJ18" s="43"/>
      <c r="BK18" s="87"/>
      <c r="BL18" s="87"/>
      <c r="BM18" s="170"/>
      <c r="BN18" s="43"/>
      <c r="BO18" s="43"/>
      <c r="BP18" s="43"/>
      <c r="BQ18" s="43"/>
      <c r="BR18" s="87"/>
      <c r="BS18" s="87"/>
      <c r="BT18" s="43"/>
      <c r="BU18" s="43"/>
      <c r="BV18" s="43"/>
      <c r="BW18" s="43"/>
      <c r="BX18" s="43"/>
      <c r="BY18" s="87"/>
      <c r="BZ18" s="87"/>
    </row>
    <row r="19" spans="1:78" s="5" customFormat="1" ht="30" customHeight="1" thickBot="1" x14ac:dyDescent="0.25">
      <c r="A19" s="47"/>
      <c r="B19" s="117">
        <v>11.1</v>
      </c>
      <c r="C19" s="65" t="s">
        <v>885</v>
      </c>
      <c r="D19" s="76">
        <v>5.3</v>
      </c>
      <c r="E19" s="58" t="s">
        <v>82</v>
      </c>
      <c r="F19" s="58">
        <v>3</v>
      </c>
      <c r="G19" s="58">
        <f t="shared" si="4"/>
        <v>13</v>
      </c>
      <c r="H19" s="58" t="s">
        <v>56</v>
      </c>
      <c r="I19" s="58"/>
      <c r="J19" s="128">
        <v>0</v>
      </c>
      <c r="K19" s="161">
        <v>44626</v>
      </c>
      <c r="L19" s="51">
        <f>WORKDAY($M$12,1)</f>
        <v>44620</v>
      </c>
      <c r="M19" s="51">
        <f t="shared" ref="M19" si="5">WORKDAY(L19+(F19-1),0)</f>
        <v>44622</v>
      </c>
      <c r="N19" s="17"/>
      <c r="O19" s="17">
        <f>IF(OR(ISBLANK(task_start),ISBLANK(task_end)),"",task_end-task_start+1)</f>
        <v>3</v>
      </c>
      <c r="P19" s="43"/>
      <c r="Q19" s="43"/>
      <c r="R19" s="43"/>
      <c r="S19" s="43"/>
      <c r="T19" s="43"/>
      <c r="U19" s="87"/>
      <c r="V19" s="87"/>
      <c r="W19" s="43"/>
      <c r="X19" s="43"/>
      <c r="Y19" s="43"/>
      <c r="Z19" s="43"/>
      <c r="AA19" s="43"/>
      <c r="AB19" s="87"/>
      <c r="AC19" s="87"/>
      <c r="AD19" s="43"/>
      <c r="AE19" s="43"/>
      <c r="AF19" s="43"/>
      <c r="AG19" s="43"/>
      <c r="AH19" s="43"/>
      <c r="AI19" s="87"/>
      <c r="AJ19" s="87"/>
      <c r="AK19" s="43"/>
      <c r="AL19" s="43"/>
      <c r="AM19" s="188"/>
      <c r="AN19" s="188"/>
      <c r="AO19" s="43"/>
      <c r="AP19" s="87"/>
      <c r="AQ19" s="87"/>
      <c r="AR19" s="43"/>
      <c r="AS19" s="43"/>
      <c r="AT19" s="43"/>
      <c r="AU19" s="43"/>
      <c r="AV19" s="43"/>
      <c r="AW19" s="87"/>
      <c r="AX19" s="87"/>
      <c r="AY19" s="43"/>
      <c r="AZ19" s="43"/>
      <c r="BA19" s="43"/>
      <c r="BB19" s="43"/>
      <c r="BC19" s="43"/>
      <c r="BD19" s="87"/>
      <c r="BE19" s="87"/>
      <c r="BF19" s="43"/>
      <c r="BG19" s="43"/>
      <c r="BH19" s="43"/>
      <c r="BI19" s="43"/>
      <c r="BJ19" s="43"/>
      <c r="BK19" s="87"/>
      <c r="BL19" s="87"/>
      <c r="BM19" s="170"/>
      <c r="BN19" s="43"/>
      <c r="BO19" s="43"/>
      <c r="BP19" s="43"/>
      <c r="BQ19" s="43"/>
      <c r="BR19" s="87"/>
      <c r="BS19" s="87"/>
      <c r="BT19" s="43"/>
      <c r="BU19" s="43"/>
      <c r="BV19" s="43"/>
      <c r="BW19" s="43"/>
      <c r="BX19" s="43"/>
      <c r="BY19" s="87"/>
      <c r="BZ19" s="87"/>
    </row>
    <row r="20" spans="1:78" s="5" customFormat="1" ht="30" customHeight="1" thickBot="1" x14ac:dyDescent="0.25">
      <c r="A20" s="46"/>
      <c r="B20" s="117">
        <v>11.2</v>
      </c>
      <c r="C20" s="65" t="s">
        <v>83</v>
      </c>
      <c r="D20" s="76">
        <v>5.3</v>
      </c>
      <c r="E20" s="58" t="s">
        <v>82</v>
      </c>
      <c r="F20" s="58">
        <v>3</v>
      </c>
      <c r="G20" s="58">
        <f t="shared" si="4"/>
        <v>15</v>
      </c>
      <c r="H20" s="58" t="s">
        <v>31</v>
      </c>
      <c r="I20" s="142" t="s">
        <v>886</v>
      </c>
      <c r="J20" s="26">
        <v>0.8</v>
      </c>
      <c r="K20" s="161">
        <v>44626</v>
      </c>
      <c r="L20" s="51">
        <f>$L$2</f>
        <v>44613</v>
      </c>
      <c r="M20" s="51">
        <f>K20</f>
        <v>44626</v>
      </c>
      <c r="N20" s="17"/>
      <c r="O20" s="17">
        <f>IF(OR(ISBLANK(task_start),ISBLANK(task_end)),"",task_end-task_start+1)</f>
        <v>14</v>
      </c>
      <c r="P20" s="43"/>
      <c r="Q20" s="43"/>
      <c r="R20" s="43"/>
      <c r="S20" s="43"/>
      <c r="T20" s="43"/>
      <c r="U20" s="87"/>
      <c r="V20" s="87"/>
      <c r="W20" s="43"/>
      <c r="X20" s="43"/>
      <c r="Y20" s="43"/>
      <c r="Z20" s="43"/>
      <c r="AA20" s="43"/>
      <c r="AB20" s="88"/>
      <c r="AC20" s="88"/>
      <c r="AD20" s="43"/>
      <c r="AE20" s="43"/>
      <c r="AF20" s="43"/>
      <c r="AG20" s="43"/>
      <c r="AH20" s="43"/>
      <c r="AI20" s="87"/>
      <c r="AJ20" s="87"/>
      <c r="AK20" s="43"/>
      <c r="AL20" s="43"/>
      <c r="AM20" s="188"/>
      <c r="AN20" s="188"/>
      <c r="AO20" s="43"/>
      <c r="AP20" s="87"/>
      <c r="AQ20" s="87"/>
      <c r="AR20" s="43"/>
      <c r="AS20" s="43"/>
      <c r="AT20" s="43"/>
      <c r="AU20" s="43"/>
      <c r="AV20" s="43"/>
      <c r="AW20" s="87"/>
      <c r="AX20" s="87"/>
      <c r="AY20" s="43"/>
      <c r="AZ20" s="43"/>
      <c r="BA20" s="43"/>
      <c r="BB20" s="43"/>
      <c r="BC20" s="43"/>
      <c r="BD20" s="87"/>
      <c r="BE20" s="87"/>
      <c r="BF20" s="43"/>
      <c r="BG20" s="43"/>
      <c r="BH20" s="43"/>
      <c r="BI20" s="43"/>
      <c r="BJ20" s="43"/>
      <c r="BK20" s="87"/>
      <c r="BL20" s="87"/>
      <c r="BM20" s="170"/>
      <c r="BN20" s="43"/>
      <c r="BO20" s="43"/>
      <c r="BP20" s="43"/>
      <c r="BQ20" s="43"/>
      <c r="BR20" s="87"/>
      <c r="BS20" s="87"/>
      <c r="BT20" s="43"/>
      <c r="BU20" s="43"/>
      <c r="BV20" s="43"/>
      <c r="BW20" s="43"/>
      <c r="BX20" s="43"/>
      <c r="BY20" s="87"/>
      <c r="BZ20" s="87"/>
    </row>
    <row r="21" spans="1:78" s="5" customFormat="1" ht="30" customHeight="1" thickBot="1" x14ac:dyDescent="0.25">
      <c r="A21" s="46"/>
      <c r="B21" s="117">
        <v>11.3</v>
      </c>
      <c r="C21" s="65" t="s">
        <v>84</v>
      </c>
      <c r="D21" s="76">
        <v>5.3</v>
      </c>
      <c r="E21" s="58" t="s">
        <v>82</v>
      </c>
      <c r="F21" s="58">
        <v>3</v>
      </c>
      <c r="G21" s="58">
        <f t="shared" si="4"/>
        <v>15</v>
      </c>
      <c r="H21" s="58" t="s">
        <v>31</v>
      </c>
      <c r="I21" s="142" t="s">
        <v>887</v>
      </c>
      <c r="J21" s="26">
        <v>0.8</v>
      </c>
      <c r="K21" s="161">
        <v>44626</v>
      </c>
      <c r="L21" s="51">
        <f t="shared" ref="L21:L32" si="6">$L$2</f>
        <v>44613</v>
      </c>
      <c r="M21" s="51">
        <f t="shared" ref="M21:M31" si="7">K21</f>
        <v>44626</v>
      </c>
      <c r="N21" s="17"/>
      <c r="O21" s="17"/>
      <c r="P21" s="43"/>
      <c r="Q21" s="43"/>
      <c r="R21" s="43"/>
      <c r="S21" s="43"/>
      <c r="T21" s="43"/>
      <c r="U21" s="87"/>
      <c r="V21" s="87"/>
      <c r="W21" s="43"/>
      <c r="X21" s="43"/>
      <c r="Y21" s="43"/>
      <c r="Z21" s="43"/>
      <c r="AA21" s="43"/>
      <c r="AB21" s="88"/>
      <c r="AC21" s="88"/>
      <c r="AD21" s="43"/>
      <c r="AE21" s="43"/>
      <c r="AF21" s="43"/>
      <c r="AG21" s="43"/>
      <c r="AH21" s="43"/>
      <c r="AI21" s="87"/>
      <c r="AJ21" s="87"/>
      <c r="AK21" s="43"/>
      <c r="AL21" s="43"/>
      <c r="AM21" s="188"/>
      <c r="AN21" s="188"/>
      <c r="AO21" s="43"/>
      <c r="AP21" s="87"/>
      <c r="AQ21" s="87"/>
      <c r="AR21" s="43"/>
      <c r="AS21" s="43"/>
      <c r="AT21" s="43"/>
      <c r="AU21" s="43"/>
      <c r="AV21" s="43"/>
      <c r="AW21" s="87"/>
      <c r="AX21" s="87"/>
      <c r="AY21" s="43"/>
      <c r="AZ21" s="43"/>
      <c r="BA21" s="43"/>
      <c r="BB21" s="43"/>
      <c r="BC21" s="43"/>
      <c r="BD21" s="87"/>
      <c r="BE21" s="87"/>
      <c r="BF21" s="43"/>
      <c r="BG21" s="43"/>
      <c r="BH21" s="43"/>
      <c r="BI21" s="43"/>
      <c r="BJ21" s="43"/>
      <c r="BK21" s="87"/>
      <c r="BL21" s="87"/>
      <c r="BM21" s="170"/>
      <c r="BN21" s="43"/>
      <c r="BO21" s="43"/>
      <c r="BP21" s="43"/>
      <c r="BQ21" s="43"/>
      <c r="BR21" s="87"/>
      <c r="BS21" s="87"/>
      <c r="BT21" s="43"/>
      <c r="BU21" s="43"/>
      <c r="BV21" s="43"/>
      <c r="BW21" s="43"/>
      <c r="BX21" s="43"/>
      <c r="BY21" s="87"/>
      <c r="BZ21" s="87"/>
    </row>
    <row r="22" spans="1:78" s="5" customFormat="1" ht="30" customHeight="1" thickBot="1" x14ac:dyDescent="0.25">
      <c r="A22" s="46"/>
      <c r="B22" s="117">
        <v>11.4</v>
      </c>
      <c r="C22" s="65" t="s">
        <v>888</v>
      </c>
      <c r="D22" s="76">
        <v>5.3</v>
      </c>
      <c r="E22" s="58" t="s">
        <v>889</v>
      </c>
      <c r="F22" s="58">
        <v>1</v>
      </c>
      <c r="G22" s="58">
        <f t="shared" si="4"/>
        <v>15</v>
      </c>
      <c r="H22" s="58" t="s">
        <v>31</v>
      </c>
      <c r="I22" s="142" t="s">
        <v>890</v>
      </c>
      <c r="J22" s="128">
        <v>0.5</v>
      </c>
      <c r="K22" s="161">
        <v>44626</v>
      </c>
      <c r="L22" s="51">
        <f t="shared" si="6"/>
        <v>44613</v>
      </c>
      <c r="M22" s="51">
        <f t="shared" si="7"/>
        <v>44626</v>
      </c>
      <c r="N22" s="17"/>
      <c r="O22" s="17"/>
      <c r="P22" s="43"/>
      <c r="Q22" s="43"/>
      <c r="R22" s="43"/>
      <c r="S22" s="43"/>
      <c r="T22" s="43"/>
      <c r="U22" s="87"/>
      <c r="V22" s="87"/>
      <c r="W22" s="43"/>
      <c r="X22" s="43"/>
      <c r="Y22" s="43"/>
      <c r="Z22" s="43"/>
      <c r="AA22" s="43"/>
      <c r="AB22" s="88"/>
      <c r="AC22" s="88"/>
      <c r="AD22" s="43"/>
      <c r="AE22" s="43"/>
      <c r="AF22" s="43"/>
      <c r="AG22" s="43"/>
      <c r="AH22" s="43"/>
      <c r="AI22" s="87"/>
      <c r="AJ22" s="87"/>
      <c r="AK22" s="43"/>
      <c r="AL22" s="43"/>
      <c r="AM22" s="188"/>
      <c r="AN22" s="188"/>
      <c r="AO22" s="43"/>
      <c r="AP22" s="87"/>
      <c r="AQ22" s="87"/>
      <c r="AR22" s="43"/>
      <c r="AS22" s="43"/>
      <c r="AT22" s="43"/>
      <c r="AU22" s="43"/>
      <c r="AV22" s="43"/>
      <c r="AW22" s="87"/>
      <c r="AX22" s="87"/>
      <c r="AY22" s="43"/>
      <c r="AZ22" s="43"/>
      <c r="BA22" s="43"/>
      <c r="BB22" s="43"/>
      <c r="BC22" s="43"/>
      <c r="BD22" s="87"/>
      <c r="BE22" s="87"/>
      <c r="BF22" s="43"/>
      <c r="BG22" s="43"/>
      <c r="BH22" s="43"/>
      <c r="BI22" s="43"/>
      <c r="BJ22" s="43"/>
      <c r="BK22" s="87"/>
      <c r="BL22" s="87"/>
      <c r="BM22" s="170"/>
      <c r="BN22" s="43"/>
      <c r="BO22" s="43"/>
      <c r="BP22" s="43"/>
      <c r="BQ22" s="43"/>
      <c r="BR22" s="87"/>
      <c r="BS22" s="87"/>
      <c r="BT22" s="43"/>
      <c r="BU22" s="43"/>
      <c r="BV22" s="43"/>
      <c r="BW22" s="43"/>
      <c r="BX22" s="43"/>
      <c r="BY22" s="87"/>
      <c r="BZ22" s="87"/>
    </row>
    <row r="23" spans="1:78" s="5" customFormat="1" ht="30" customHeight="1" thickBot="1" x14ac:dyDescent="0.25">
      <c r="A23" s="46"/>
      <c r="B23" s="117">
        <v>11.5</v>
      </c>
      <c r="C23" s="65" t="s">
        <v>89</v>
      </c>
      <c r="D23" s="76">
        <v>5.3</v>
      </c>
      <c r="E23" s="58" t="s">
        <v>90</v>
      </c>
      <c r="F23" s="58">
        <v>1</v>
      </c>
      <c r="G23" s="58">
        <f t="shared" si="4"/>
        <v>15</v>
      </c>
      <c r="H23" s="58" t="s">
        <v>31</v>
      </c>
      <c r="I23" s="142" t="s">
        <v>91</v>
      </c>
      <c r="J23" s="128">
        <v>0.8</v>
      </c>
      <c r="K23" s="161">
        <v>44626</v>
      </c>
      <c r="L23" s="51">
        <f t="shared" si="6"/>
        <v>44613</v>
      </c>
      <c r="M23" s="51">
        <f t="shared" si="7"/>
        <v>44626</v>
      </c>
      <c r="N23" s="17"/>
      <c r="O23" s="17"/>
      <c r="P23" s="43"/>
      <c r="Q23" s="43"/>
      <c r="R23" s="43"/>
      <c r="S23" s="43"/>
      <c r="T23" s="43"/>
      <c r="U23" s="87"/>
      <c r="V23" s="87"/>
      <c r="W23" s="43"/>
      <c r="X23" s="43"/>
      <c r="Y23" s="43"/>
      <c r="Z23" s="43"/>
      <c r="AA23" s="43"/>
      <c r="AB23" s="88"/>
      <c r="AC23" s="88"/>
      <c r="AD23" s="43"/>
      <c r="AE23" s="43"/>
      <c r="AF23" s="43"/>
      <c r="AG23" s="43"/>
      <c r="AH23" s="43"/>
      <c r="AI23" s="87"/>
      <c r="AJ23" s="87"/>
      <c r="AK23" s="43"/>
      <c r="AL23" s="43"/>
      <c r="AM23" s="188"/>
      <c r="AN23" s="188"/>
      <c r="AO23" s="43"/>
      <c r="AP23" s="87"/>
      <c r="AQ23" s="87"/>
      <c r="AR23" s="43"/>
      <c r="AS23" s="43"/>
      <c r="AT23" s="43"/>
      <c r="AU23" s="43"/>
      <c r="AV23" s="43"/>
      <c r="AW23" s="87"/>
      <c r="AX23" s="87"/>
      <c r="AY23" s="43"/>
      <c r="AZ23" s="43"/>
      <c r="BA23" s="43"/>
      <c r="BB23" s="43"/>
      <c r="BC23" s="43"/>
      <c r="BD23" s="87"/>
      <c r="BE23" s="87"/>
      <c r="BF23" s="43"/>
      <c r="BG23" s="43"/>
      <c r="BH23" s="43"/>
      <c r="BI23" s="43"/>
      <c r="BJ23" s="43"/>
      <c r="BK23" s="87"/>
      <c r="BL23" s="87"/>
      <c r="BM23" s="170"/>
      <c r="BN23" s="43"/>
      <c r="BO23" s="43"/>
      <c r="BP23" s="43"/>
      <c r="BQ23" s="43"/>
      <c r="BR23" s="87"/>
      <c r="BS23" s="87"/>
      <c r="BT23" s="43"/>
      <c r="BU23" s="43"/>
      <c r="BV23" s="43"/>
      <c r="BW23" s="43"/>
      <c r="BX23" s="43"/>
      <c r="BY23" s="87"/>
      <c r="BZ23" s="87"/>
    </row>
    <row r="24" spans="1:78" s="133" customFormat="1" ht="30" customHeight="1" thickBot="1" x14ac:dyDescent="0.25">
      <c r="A24" s="127"/>
      <c r="B24" s="117">
        <v>11.6</v>
      </c>
      <c r="C24" s="65" t="s">
        <v>92</v>
      </c>
      <c r="D24" s="76">
        <v>5.3</v>
      </c>
      <c r="E24" s="58" t="s">
        <v>891</v>
      </c>
      <c r="F24" s="58">
        <v>3</v>
      </c>
      <c r="G24" s="58">
        <f t="shared" si="4"/>
        <v>15</v>
      </c>
      <c r="H24" s="58" t="s">
        <v>31</v>
      </c>
      <c r="I24" s="142" t="s">
        <v>892</v>
      </c>
      <c r="J24" s="128">
        <v>0.8</v>
      </c>
      <c r="K24" s="161">
        <v>44626</v>
      </c>
      <c r="L24" s="51">
        <f t="shared" si="6"/>
        <v>44613</v>
      </c>
      <c r="M24" s="51">
        <f t="shared" si="7"/>
        <v>44626</v>
      </c>
      <c r="N24" s="129"/>
      <c r="O24" s="129"/>
      <c r="P24" s="130"/>
      <c r="Q24" s="130"/>
      <c r="R24" s="130"/>
      <c r="S24" s="130"/>
      <c r="T24" s="130"/>
      <c r="U24" s="131"/>
      <c r="V24" s="131"/>
      <c r="W24" s="130"/>
      <c r="X24" s="130"/>
      <c r="Y24" s="130"/>
      <c r="Z24" s="130"/>
      <c r="AA24" s="130"/>
      <c r="AB24" s="132"/>
      <c r="AC24" s="132"/>
      <c r="AD24" s="130"/>
      <c r="AE24" s="130"/>
      <c r="AF24" s="130"/>
      <c r="AG24" s="130"/>
      <c r="AH24" s="130"/>
      <c r="AI24" s="131"/>
      <c r="AJ24" s="131"/>
      <c r="AK24" s="130"/>
      <c r="AL24" s="130"/>
      <c r="AM24" s="189"/>
      <c r="AN24" s="189"/>
      <c r="AO24" s="130"/>
      <c r="AP24" s="131"/>
      <c r="AQ24" s="131"/>
      <c r="AR24" s="130"/>
      <c r="AS24" s="130"/>
      <c r="AT24" s="130"/>
      <c r="AU24" s="130"/>
      <c r="AV24" s="130"/>
      <c r="AW24" s="131"/>
      <c r="AX24" s="131"/>
      <c r="AY24" s="130"/>
      <c r="AZ24" s="130"/>
      <c r="BA24" s="130"/>
      <c r="BB24" s="130"/>
      <c r="BC24" s="130"/>
      <c r="BD24" s="131"/>
      <c r="BE24" s="131"/>
      <c r="BF24" s="130"/>
      <c r="BG24" s="130"/>
      <c r="BH24" s="130"/>
      <c r="BI24" s="130"/>
      <c r="BJ24" s="130"/>
      <c r="BK24" s="131"/>
      <c r="BL24" s="131"/>
      <c r="BM24" s="171"/>
      <c r="BN24" s="130"/>
      <c r="BO24" s="130"/>
      <c r="BP24" s="130"/>
      <c r="BQ24" s="130"/>
      <c r="BR24" s="131"/>
      <c r="BS24" s="131"/>
      <c r="BT24" s="130"/>
      <c r="BU24" s="130"/>
      <c r="BV24" s="130"/>
      <c r="BW24" s="130"/>
      <c r="BX24" s="130"/>
      <c r="BY24" s="131"/>
      <c r="BZ24" s="131"/>
    </row>
    <row r="25" spans="1:78" s="5" customFormat="1" ht="30" customHeight="1" thickBot="1" x14ac:dyDescent="0.25">
      <c r="A25" s="46"/>
      <c r="B25" s="117">
        <v>11.7</v>
      </c>
      <c r="C25" s="65" t="s">
        <v>93</v>
      </c>
      <c r="D25" s="76">
        <v>5.3</v>
      </c>
      <c r="E25" s="58" t="s">
        <v>94</v>
      </c>
      <c r="F25" s="58">
        <v>2</v>
      </c>
      <c r="G25" s="58">
        <f t="shared" si="4"/>
        <v>15</v>
      </c>
      <c r="H25" s="58" t="s">
        <v>31</v>
      </c>
      <c r="I25" s="142" t="s">
        <v>893</v>
      </c>
      <c r="J25" s="128">
        <v>0.5</v>
      </c>
      <c r="K25" s="161">
        <v>44626</v>
      </c>
      <c r="L25" s="51">
        <f t="shared" si="6"/>
        <v>44613</v>
      </c>
      <c r="M25" s="51">
        <f t="shared" si="7"/>
        <v>44626</v>
      </c>
      <c r="N25" s="17"/>
      <c r="O25" s="17"/>
      <c r="P25" s="43"/>
      <c r="Q25" s="43"/>
      <c r="R25" s="43"/>
      <c r="S25" s="43"/>
      <c r="T25" s="43"/>
      <c r="U25" s="87"/>
      <c r="V25" s="87"/>
      <c r="W25" s="43"/>
      <c r="X25" s="43"/>
      <c r="Y25" s="43"/>
      <c r="Z25" s="43"/>
      <c r="AA25" s="43"/>
      <c r="AB25" s="88"/>
      <c r="AC25" s="88"/>
      <c r="AD25" s="43"/>
      <c r="AE25" s="43"/>
      <c r="AF25" s="43"/>
      <c r="AG25" s="43"/>
      <c r="AH25" s="43"/>
      <c r="AI25" s="87"/>
      <c r="AJ25" s="87"/>
      <c r="AK25" s="43"/>
      <c r="AL25" s="43"/>
      <c r="AM25" s="188"/>
      <c r="AN25" s="188"/>
      <c r="AO25" s="43"/>
      <c r="AP25" s="87"/>
      <c r="AQ25" s="87"/>
      <c r="AR25" s="43"/>
      <c r="AS25" s="43"/>
      <c r="AT25" s="43"/>
      <c r="AU25" s="43"/>
      <c r="AV25" s="43"/>
      <c r="AW25" s="87"/>
      <c r="AX25" s="87"/>
      <c r="AY25" s="43"/>
      <c r="AZ25" s="43"/>
      <c r="BA25" s="43"/>
      <c r="BB25" s="43"/>
      <c r="BC25" s="43"/>
      <c r="BD25" s="87"/>
      <c r="BE25" s="87"/>
      <c r="BF25" s="43"/>
      <c r="BG25" s="43"/>
      <c r="BH25" s="43"/>
      <c r="BI25" s="43"/>
      <c r="BJ25" s="43"/>
      <c r="BK25" s="87"/>
      <c r="BL25" s="87"/>
      <c r="BM25" s="170"/>
      <c r="BN25" s="43"/>
      <c r="BO25" s="43"/>
      <c r="BP25" s="43"/>
      <c r="BQ25" s="43"/>
      <c r="BR25" s="87"/>
      <c r="BS25" s="87"/>
      <c r="BT25" s="43"/>
      <c r="BU25" s="43"/>
      <c r="BV25" s="43"/>
      <c r="BW25" s="43"/>
      <c r="BX25" s="43"/>
      <c r="BY25" s="87"/>
      <c r="BZ25" s="87"/>
    </row>
    <row r="26" spans="1:78" s="5" customFormat="1" ht="30" customHeight="1" thickBot="1" x14ac:dyDescent="0.25">
      <c r="A26" s="46"/>
      <c r="B26" s="118">
        <v>11.8</v>
      </c>
      <c r="C26" s="65" t="s">
        <v>95</v>
      </c>
      <c r="D26" s="76">
        <v>5.3</v>
      </c>
      <c r="E26" s="58" t="s">
        <v>94</v>
      </c>
      <c r="F26" s="58">
        <v>2</v>
      </c>
      <c r="G26" s="58">
        <f t="shared" si="4"/>
        <v>15</v>
      </c>
      <c r="H26" s="58" t="s">
        <v>31</v>
      </c>
      <c r="I26" s="142" t="s">
        <v>894</v>
      </c>
      <c r="J26" s="128">
        <v>0.5</v>
      </c>
      <c r="K26" s="161">
        <v>44626</v>
      </c>
      <c r="L26" s="51">
        <f t="shared" si="6"/>
        <v>44613</v>
      </c>
      <c r="M26" s="51">
        <f t="shared" si="7"/>
        <v>44626</v>
      </c>
      <c r="N26" s="17"/>
      <c r="O26" s="17"/>
      <c r="P26" s="43"/>
      <c r="Q26" s="43"/>
      <c r="R26" s="43"/>
      <c r="S26" s="43"/>
      <c r="T26" s="43"/>
      <c r="U26" s="87"/>
      <c r="V26" s="87"/>
      <c r="W26" s="43"/>
      <c r="X26" s="43"/>
      <c r="Y26" s="43"/>
      <c r="Z26" s="43"/>
      <c r="AA26" s="43"/>
      <c r="AB26" s="88"/>
      <c r="AC26" s="88"/>
      <c r="AD26" s="43"/>
      <c r="AE26" s="43"/>
      <c r="AF26" s="43"/>
      <c r="AG26" s="43"/>
      <c r="AH26" s="43"/>
      <c r="AI26" s="87"/>
      <c r="AJ26" s="87"/>
      <c r="AK26" s="43"/>
      <c r="AL26" s="43"/>
      <c r="AM26" s="188"/>
      <c r="AN26" s="188"/>
      <c r="AO26" s="43"/>
      <c r="AP26" s="87"/>
      <c r="AQ26" s="87"/>
      <c r="AR26" s="43"/>
      <c r="AS26" s="43"/>
      <c r="AT26" s="43"/>
      <c r="AU26" s="43"/>
      <c r="AV26" s="43"/>
      <c r="AW26" s="87"/>
      <c r="AX26" s="87"/>
      <c r="AY26" s="43"/>
      <c r="AZ26" s="43"/>
      <c r="BA26" s="43"/>
      <c r="BB26" s="43"/>
      <c r="BC26" s="43"/>
      <c r="BD26" s="87"/>
      <c r="BE26" s="87"/>
      <c r="BF26" s="43"/>
      <c r="BG26" s="43"/>
      <c r="BH26" s="43"/>
      <c r="BI26" s="43"/>
      <c r="BJ26" s="43"/>
      <c r="BK26" s="87"/>
      <c r="BL26" s="87"/>
      <c r="BM26" s="170"/>
      <c r="BN26" s="43"/>
      <c r="BO26" s="43"/>
      <c r="BP26" s="43"/>
      <c r="BQ26" s="43"/>
      <c r="BR26" s="87"/>
      <c r="BS26" s="87"/>
      <c r="BT26" s="43"/>
      <c r="BU26" s="43"/>
      <c r="BV26" s="43"/>
      <c r="BW26" s="43"/>
      <c r="BX26" s="43"/>
      <c r="BY26" s="87"/>
      <c r="BZ26" s="87"/>
    </row>
    <row r="27" spans="1:78" s="5" customFormat="1" ht="30" customHeight="1" thickBot="1" x14ac:dyDescent="0.25">
      <c r="A27" s="46"/>
      <c r="B27" s="217">
        <v>11.9</v>
      </c>
      <c r="C27" s="65" t="s">
        <v>97</v>
      </c>
      <c r="D27" s="76">
        <v>5.3</v>
      </c>
      <c r="E27" s="58" t="s">
        <v>94</v>
      </c>
      <c r="F27" s="58">
        <v>3</v>
      </c>
      <c r="G27" s="58">
        <f t="shared" si="4"/>
        <v>15</v>
      </c>
      <c r="H27" s="58" t="s">
        <v>31</v>
      </c>
      <c r="I27" s="142" t="s">
        <v>895</v>
      </c>
      <c r="J27" s="128">
        <v>0.5</v>
      </c>
      <c r="K27" s="161">
        <v>44626</v>
      </c>
      <c r="L27" s="51">
        <f t="shared" si="6"/>
        <v>44613</v>
      </c>
      <c r="M27" s="51">
        <f t="shared" si="7"/>
        <v>44626</v>
      </c>
      <c r="N27" s="17"/>
      <c r="O27" s="17"/>
      <c r="P27" s="43"/>
      <c r="Q27" s="43"/>
      <c r="R27" s="43"/>
      <c r="S27" s="43"/>
      <c r="T27" s="43"/>
      <c r="U27" s="87"/>
      <c r="V27" s="87"/>
      <c r="W27" s="43"/>
      <c r="X27" s="43"/>
      <c r="Y27" s="43"/>
      <c r="Z27" s="43"/>
      <c r="AA27" s="43"/>
      <c r="AB27" s="88"/>
      <c r="AC27" s="88"/>
      <c r="AD27" s="43"/>
      <c r="AE27" s="43"/>
      <c r="AF27" s="43"/>
      <c r="AG27" s="43"/>
      <c r="AH27" s="43"/>
      <c r="AI27" s="87"/>
      <c r="AJ27" s="87"/>
      <c r="AK27" s="43"/>
      <c r="AL27" s="43"/>
      <c r="AM27" s="188"/>
      <c r="AN27" s="188"/>
      <c r="AO27" s="43"/>
      <c r="AP27" s="87"/>
      <c r="AQ27" s="87"/>
      <c r="AR27" s="43"/>
      <c r="AS27" s="43"/>
      <c r="AT27" s="43"/>
      <c r="AU27" s="43"/>
      <c r="AV27" s="43"/>
      <c r="AW27" s="87"/>
      <c r="AX27" s="87"/>
      <c r="AY27" s="43"/>
      <c r="AZ27" s="43"/>
      <c r="BA27" s="43"/>
      <c r="BB27" s="43"/>
      <c r="BC27" s="43"/>
      <c r="BD27" s="87"/>
      <c r="BE27" s="87"/>
      <c r="BF27" s="43"/>
      <c r="BG27" s="43"/>
      <c r="BH27" s="43"/>
      <c r="BI27" s="43"/>
      <c r="BJ27" s="43"/>
      <c r="BK27" s="87"/>
      <c r="BL27" s="87"/>
      <c r="BM27" s="170"/>
      <c r="BN27" s="43"/>
      <c r="BO27" s="43"/>
      <c r="BP27" s="43"/>
      <c r="BQ27" s="43"/>
      <c r="BR27" s="87"/>
      <c r="BS27" s="87"/>
      <c r="BT27" s="43"/>
      <c r="BU27" s="43"/>
      <c r="BV27" s="43"/>
      <c r="BW27" s="43"/>
      <c r="BX27" s="43"/>
      <c r="BY27" s="87"/>
      <c r="BZ27" s="87"/>
    </row>
    <row r="28" spans="1:78" s="5" customFormat="1" ht="30" customHeight="1" thickBot="1" x14ac:dyDescent="0.25">
      <c r="A28" s="46"/>
      <c r="B28" s="169">
        <v>11.1</v>
      </c>
      <c r="C28" s="65" t="s">
        <v>99</v>
      </c>
      <c r="D28" s="76">
        <v>5.3</v>
      </c>
      <c r="E28" s="58" t="s">
        <v>94</v>
      </c>
      <c r="F28" s="58">
        <v>3</v>
      </c>
      <c r="G28" s="58">
        <f t="shared" si="4"/>
        <v>15</v>
      </c>
      <c r="H28" s="58" t="s">
        <v>31</v>
      </c>
      <c r="I28" s="142" t="s">
        <v>894</v>
      </c>
      <c r="J28" s="128">
        <v>0.5</v>
      </c>
      <c r="K28" s="161">
        <v>44626</v>
      </c>
      <c r="L28" s="51">
        <f t="shared" si="6"/>
        <v>44613</v>
      </c>
      <c r="M28" s="51">
        <f t="shared" si="7"/>
        <v>44626</v>
      </c>
      <c r="N28" s="17"/>
      <c r="O28" s="17"/>
      <c r="P28" s="43"/>
      <c r="Q28" s="43"/>
      <c r="R28" s="43"/>
      <c r="S28" s="43"/>
      <c r="T28" s="43"/>
      <c r="U28" s="87"/>
      <c r="V28" s="87"/>
      <c r="W28" s="43"/>
      <c r="X28" s="43"/>
      <c r="Y28" s="43"/>
      <c r="Z28" s="43"/>
      <c r="AA28" s="43"/>
      <c r="AB28" s="88"/>
      <c r="AC28" s="88"/>
      <c r="AD28" s="43"/>
      <c r="AE28" s="43"/>
      <c r="AF28" s="43"/>
      <c r="AG28" s="43"/>
      <c r="AH28" s="43"/>
      <c r="AI28" s="87"/>
      <c r="AJ28" s="87"/>
      <c r="AK28" s="43"/>
      <c r="AL28" s="43"/>
      <c r="AM28" s="188"/>
      <c r="AN28" s="188"/>
      <c r="AO28" s="43"/>
      <c r="AP28" s="87"/>
      <c r="AQ28" s="87"/>
      <c r="AR28" s="43"/>
      <c r="AS28" s="43"/>
      <c r="AT28" s="43"/>
      <c r="AU28" s="43"/>
      <c r="AV28" s="43"/>
      <c r="AW28" s="87"/>
      <c r="AX28" s="87"/>
      <c r="AY28" s="43"/>
      <c r="AZ28" s="43"/>
      <c r="BA28" s="43"/>
      <c r="BB28" s="43"/>
      <c r="BC28" s="43"/>
      <c r="BD28" s="87"/>
      <c r="BE28" s="87"/>
      <c r="BF28" s="43"/>
      <c r="BG28" s="43"/>
      <c r="BH28" s="43"/>
      <c r="BI28" s="43"/>
      <c r="BJ28" s="43"/>
      <c r="BK28" s="87"/>
      <c r="BL28" s="87"/>
      <c r="BM28" s="170"/>
      <c r="BN28" s="43"/>
      <c r="BO28" s="43"/>
      <c r="BP28" s="43"/>
      <c r="BQ28" s="43"/>
      <c r="BR28" s="87"/>
      <c r="BS28" s="87"/>
      <c r="BT28" s="43"/>
      <c r="BU28" s="43"/>
      <c r="BV28" s="43"/>
      <c r="BW28" s="43"/>
      <c r="BX28" s="43"/>
      <c r="BY28" s="87"/>
      <c r="BZ28" s="87"/>
    </row>
    <row r="29" spans="1:78" s="5" customFormat="1" ht="27" customHeight="1" thickBot="1" x14ac:dyDescent="0.25">
      <c r="A29" s="46"/>
      <c r="B29" s="117">
        <v>11.11</v>
      </c>
      <c r="C29" s="65" t="s">
        <v>100</v>
      </c>
      <c r="D29" s="76">
        <v>5.3</v>
      </c>
      <c r="E29" s="58" t="s">
        <v>94</v>
      </c>
      <c r="F29" s="58">
        <v>3</v>
      </c>
      <c r="G29" s="58">
        <f t="shared" si="4"/>
        <v>15</v>
      </c>
      <c r="H29" s="58" t="s">
        <v>31</v>
      </c>
      <c r="I29" s="58" t="s">
        <v>894</v>
      </c>
      <c r="J29" s="128">
        <v>0.5</v>
      </c>
      <c r="K29" s="161">
        <v>44626</v>
      </c>
      <c r="L29" s="51">
        <f t="shared" si="6"/>
        <v>44613</v>
      </c>
      <c r="M29" s="51">
        <f t="shared" si="7"/>
        <v>44626</v>
      </c>
      <c r="N29" s="17"/>
      <c r="O29" s="17"/>
      <c r="P29" s="43"/>
      <c r="Q29" s="43"/>
      <c r="R29" s="43"/>
      <c r="S29" s="43"/>
      <c r="T29" s="43"/>
      <c r="U29" s="87"/>
      <c r="V29" s="87"/>
      <c r="W29" s="43"/>
      <c r="X29" s="43"/>
      <c r="Y29" s="43"/>
      <c r="Z29" s="43"/>
      <c r="AA29" s="43"/>
      <c r="AB29" s="88"/>
      <c r="AC29" s="88"/>
      <c r="AD29" s="43"/>
      <c r="AE29" s="43"/>
      <c r="AF29" s="43"/>
      <c r="AG29" s="43"/>
      <c r="AH29" s="43"/>
      <c r="AI29" s="87"/>
      <c r="AJ29" s="87"/>
      <c r="AK29" s="43"/>
      <c r="AL29" s="43"/>
      <c r="AM29" s="188"/>
      <c r="AN29" s="188"/>
      <c r="AO29" s="43"/>
      <c r="AP29" s="87"/>
      <c r="AQ29" s="87"/>
      <c r="AR29" s="43"/>
      <c r="AS29" s="43"/>
      <c r="AT29" s="43"/>
      <c r="AU29" s="43"/>
      <c r="AV29" s="43"/>
      <c r="AW29" s="87"/>
      <c r="AX29" s="87"/>
      <c r="AY29" s="43"/>
      <c r="AZ29" s="43"/>
      <c r="BA29" s="43"/>
      <c r="BB29" s="43"/>
      <c r="BC29" s="43"/>
      <c r="BD29" s="87"/>
      <c r="BE29" s="87"/>
      <c r="BF29" s="43"/>
      <c r="BG29" s="43"/>
      <c r="BH29" s="43"/>
      <c r="BI29" s="43"/>
      <c r="BJ29" s="43"/>
      <c r="BK29" s="87"/>
      <c r="BL29" s="87"/>
      <c r="BM29" s="170"/>
      <c r="BN29" s="43"/>
      <c r="BO29" s="43"/>
      <c r="BP29" s="43"/>
      <c r="BQ29" s="43"/>
      <c r="BR29" s="87"/>
      <c r="BS29" s="87"/>
      <c r="BT29" s="43"/>
      <c r="BU29" s="43"/>
      <c r="BV29" s="43"/>
      <c r="BW29" s="43"/>
      <c r="BX29" s="43"/>
      <c r="BY29" s="87"/>
      <c r="BZ29" s="87"/>
    </row>
    <row r="30" spans="1:78" s="5" customFormat="1" ht="30" customHeight="1" thickBot="1" x14ac:dyDescent="0.25">
      <c r="A30" s="46" t="s">
        <v>102</v>
      </c>
      <c r="B30" s="118">
        <v>11.12</v>
      </c>
      <c r="C30" s="65" t="s">
        <v>103</v>
      </c>
      <c r="D30" s="76">
        <v>5.3</v>
      </c>
      <c r="E30" s="58" t="s">
        <v>896</v>
      </c>
      <c r="F30" s="58">
        <v>5</v>
      </c>
      <c r="G30" s="58">
        <f t="shared" si="4"/>
        <v>15</v>
      </c>
      <c r="H30" s="58" t="s">
        <v>56</v>
      </c>
      <c r="I30" s="142" t="s">
        <v>897</v>
      </c>
      <c r="J30" s="128">
        <v>0</v>
      </c>
      <c r="K30" s="161">
        <v>44626</v>
      </c>
      <c r="L30" s="51">
        <f t="shared" si="6"/>
        <v>44613</v>
      </c>
      <c r="M30" s="51">
        <f t="shared" si="7"/>
        <v>44626</v>
      </c>
      <c r="N30" s="17"/>
      <c r="O30" s="17">
        <f>IF(OR(ISBLANK(task_start),ISBLANK(task_end)),"",task_end-task_start+1)</f>
        <v>14</v>
      </c>
      <c r="P30" s="43"/>
      <c r="Q30" s="43"/>
      <c r="R30" s="43"/>
      <c r="S30" s="43"/>
      <c r="T30" s="43"/>
      <c r="U30" s="87"/>
      <c r="V30" s="87"/>
      <c r="W30" s="43"/>
      <c r="X30" s="43"/>
      <c r="Y30" s="43"/>
      <c r="Z30" s="43"/>
      <c r="AA30" s="43"/>
      <c r="AB30" s="87"/>
      <c r="AC30" s="87"/>
      <c r="AD30" s="43"/>
      <c r="AE30" s="43"/>
      <c r="AF30" s="144"/>
      <c r="AG30" s="43"/>
      <c r="AH30" s="43"/>
      <c r="AI30" s="87"/>
      <c r="AJ30" s="87"/>
      <c r="AK30" s="43"/>
      <c r="AL30" s="43"/>
      <c r="AM30" s="188"/>
      <c r="AN30" s="188"/>
      <c r="AO30" s="43"/>
      <c r="AP30" s="87"/>
      <c r="AQ30" s="87"/>
      <c r="AR30" s="43"/>
      <c r="AS30" s="43"/>
      <c r="AT30" s="43"/>
      <c r="AU30" s="43"/>
      <c r="AV30" s="43"/>
      <c r="AW30" s="87"/>
      <c r="AX30" s="87"/>
      <c r="AY30" s="43"/>
      <c r="AZ30" s="43"/>
      <c r="BA30" s="43"/>
      <c r="BB30" s="43"/>
      <c r="BC30" s="43"/>
      <c r="BD30" s="87"/>
      <c r="BE30" s="87"/>
      <c r="BF30" s="43"/>
      <c r="BG30" s="43"/>
      <c r="BH30" s="43"/>
      <c r="BI30" s="43"/>
      <c r="BJ30" s="43"/>
      <c r="BK30" s="87"/>
      <c r="BL30" s="87"/>
      <c r="BM30" s="170"/>
      <c r="BN30" s="43"/>
      <c r="BO30" s="43"/>
      <c r="BP30" s="43"/>
      <c r="BQ30" s="43"/>
      <c r="BR30" s="87"/>
      <c r="BS30" s="87"/>
      <c r="BT30" s="43"/>
      <c r="BU30" s="43"/>
      <c r="BV30" s="43"/>
      <c r="BW30" s="43"/>
      <c r="BX30" s="43"/>
      <c r="BY30" s="87"/>
      <c r="BZ30" s="87"/>
    </row>
    <row r="31" spans="1:78" s="5" customFormat="1" ht="30" customHeight="1" thickBot="1" x14ac:dyDescent="0.25">
      <c r="A31" s="46"/>
      <c r="B31" s="117">
        <v>11.13</v>
      </c>
      <c r="C31" s="65" t="s">
        <v>104</v>
      </c>
      <c r="D31" s="76">
        <v>5.3</v>
      </c>
      <c r="E31" s="58" t="s">
        <v>69</v>
      </c>
      <c r="F31" s="58">
        <v>1</v>
      </c>
      <c r="G31" s="58">
        <f t="shared" si="4"/>
        <v>15</v>
      </c>
      <c r="H31" s="58" t="s">
        <v>56</v>
      </c>
      <c r="I31" s="142" t="s">
        <v>105</v>
      </c>
      <c r="J31" s="128">
        <v>0</v>
      </c>
      <c r="K31" s="161">
        <v>44626</v>
      </c>
      <c r="L31" s="51">
        <f t="shared" si="6"/>
        <v>44613</v>
      </c>
      <c r="M31" s="51">
        <f t="shared" si="7"/>
        <v>44626</v>
      </c>
      <c r="N31" s="51">
        <f t="shared" ref="N31" si="8">L31</f>
        <v>44613</v>
      </c>
      <c r="O31" s="51">
        <f t="shared" ref="O31" si="9">M31</f>
        <v>44626</v>
      </c>
      <c r="P31" s="43"/>
      <c r="Q31" s="43"/>
      <c r="R31" s="43"/>
      <c r="S31" s="43"/>
      <c r="T31" s="43"/>
      <c r="U31" s="87"/>
      <c r="V31" s="87"/>
      <c r="W31" s="43"/>
      <c r="X31" s="43"/>
      <c r="Y31" s="43"/>
      <c r="Z31" s="43"/>
      <c r="AA31" s="43"/>
      <c r="AB31" s="87"/>
      <c r="AC31" s="87"/>
      <c r="AD31" s="43"/>
      <c r="AE31" s="43"/>
      <c r="AF31" s="144"/>
      <c r="AG31" s="43"/>
      <c r="AH31" s="43"/>
      <c r="AI31" s="87"/>
      <c r="AJ31" s="87"/>
      <c r="AK31" s="43"/>
      <c r="AL31" s="43"/>
      <c r="AM31" s="188"/>
      <c r="AN31" s="188"/>
      <c r="AO31" s="43"/>
      <c r="AP31" s="87"/>
      <c r="AQ31" s="87"/>
      <c r="AR31" s="43"/>
      <c r="AS31" s="43"/>
      <c r="AT31" s="43"/>
      <c r="AU31" s="43"/>
      <c r="AV31" s="43"/>
      <c r="AW31" s="87"/>
      <c r="AX31" s="87"/>
      <c r="AY31" s="43"/>
      <c r="AZ31" s="43"/>
      <c r="BA31" s="43"/>
      <c r="BB31" s="43"/>
      <c r="BC31" s="43"/>
      <c r="BD31" s="87"/>
      <c r="BE31" s="87"/>
      <c r="BF31" s="43"/>
      <c r="BG31" s="43"/>
      <c r="BH31" s="43"/>
      <c r="BI31" s="43"/>
      <c r="BJ31" s="43"/>
      <c r="BK31" s="87"/>
      <c r="BL31" s="87"/>
      <c r="BM31" s="170"/>
      <c r="BN31" s="43"/>
      <c r="BO31" s="43"/>
      <c r="BP31" s="43"/>
      <c r="BQ31" s="43"/>
      <c r="BR31" s="87"/>
      <c r="BS31" s="87"/>
      <c r="BT31" s="43"/>
      <c r="BU31" s="43"/>
      <c r="BV31" s="43"/>
      <c r="BW31" s="43"/>
      <c r="BX31" s="43"/>
      <c r="BY31" s="87"/>
      <c r="BZ31" s="87"/>
    </row>
    <row r="32" spans="1:78" s="5" customFormat="1" ht="30" customHeight="1" thickBot="1" x14ac:dyDescent="0.25">
      <c r="A32" s="127"/>
      <c r="B32" s="117">
        <v>11.15</v>
      </c>
      <c r="C32" s="65" t="s">
        <v>106</v>
      </c>
      <c r="D32" s="76">
        <v>5.3</v>
      </c>
      <c r="E32" s="58" t="s">
        <v>898</v>
      </c>
      <c r="F32" s="58">
        <v>1</v>
      </c>
      <c r="G32" s="58">
        <f t="shared" si="4"/>
        <v>15</v>
      </c>
      <c r="H32" s="58" t="s">
        <v>31</v>
      </c>
      <c r="I32" s="142" t="s">
        <v>899</v>
      </c>
      <c r="J32" s="128">
        <v>0</v>
      </c>
      <c r="K32" s="161">
        <v>44626</v>
      </c>
      <c r="L32" s="51">
        <f t="shared" si="6"/>
        <v>44613</v>
      </c>
      <c r="M32" s="51">
        <v>44626</v>
      </c>
      <c r="N32" s="17"/>
      <c r="O32" s="17"/>
      <c r="P32" s="43"/>
      <c r="Q32" s="43"/>
      <c r="R32" s="43"/>
      <c r="S32" s="43"/>
      <c r="T32" s="43"/>
      <c r="U32" s="87"/>
      <c r="V32" s="87"/>
      <c r="W32" s="43"/>
      <c r="X32" s="43"/>
      <c r="Y32" s="43"/>
      <c r="Z32" s="43"/>
      <c r="AA32" s="43"/>
      <c r="AB32" s="87"/>
      <c r="AC32" s="87"/>
      <c r="AD32" s="43"/>
      <c r="AE32" s="43"/>
      <c r="AF32" s="144"/>
      <c r="AG32" s="43"/>
      <c r="AH32" s="43"/>
      <c r="AI32" s="87"/>
      <c r="AJ32" s="87"/>
      <c r="AK32" s="43"/>
      <c r="AL32" s="43"/>
      <c r="AM32" s="188"/>
      <c r="AN32" s="188"/>
      <c r="AO32" s="43"/>
      <c r="AP32" s="87"/>
      <c r="AQ32" s="87"/>
      <c r="AR32" s="43"/>
      <c r="AS32" s="43"/>
      <c r="AT32" s="43"/>
      <c r="AU32" s="43"/>
      <c r="AV32" s="43"/>
      <c r="AW32" s="87"/>
      <c r="AX32" s="87"/>
      <c r="AY32" s="43"/>
      <c r="AZ32" s="43"/>
      <c r="BA32" s="43"/>
      <c r="BB32" s="43"/>
      <c r="BC32" s="43"/>
      <c r="BD32" s="87"/>
      <c r="BE32" s="87"/>
      <c r="BF32" s="43"/>
      <c r="BG32" s="43"/>
      <c r="BH32" s="43"/>
      <c r="BI32" s="43"/>
      <c r="BJ32" s="43"/>
      <c r="BK32" s="87"/>
      <c r="BL32" s="87"/>
      <c r="BM32" s="170"/>
      <c r="BN32" s="43"/>
      <c r="BO32" s="43"/>
      <c r="BP32" s="43"/>
      <c r="BQ32" s="43"/>
      <c r="BR32" s="87"/>
      <c r="BS32" s="87"/>
      <c r="BT32" s="43"/>
      <c r="BU32" s="43"/>
      <c r="BV32" s="43"/>
      <c r="BW32" s="43"/>
      <c r="BX32" s="43"/>
      <c r="BY32" s="87"/>
      <c r="BZ32" s="87"/>
    </row>
    <row r="33" spans="1:78" s="5" customFormat="1" ht="30" customHeight="1" thickBot="1" x14ac:dyDescent="0.25">
      <c r="A33" s="46"/>
      <c r="B33" s="117">
        <v>12</v>
      </c>
      <c r="C33" s="32" t="s">
        <v>123</v>
      </c>
      <c r="D33" s="79"/>
      <c r="E33" s="61"/>
      <c r="F33" s="61"/>
      <c r="G33" s="61"/>
      <c r="H33" s="61"/>
      <c r="I33" s="61"/>
      <c r="J33" s="33"/>
      <c r="K33" s="32"/>
      <c r="L33" s="34"/>
      <c r="M33" s="35"/>
      <c r="N33" s="17"/>
      <c r="O33" s="17"/>
      <c r="P33" s="43"/>
      <c r="Q33" s="43"/>
      <c r="R33" s="43"/>
      <c r="S33" s="43"/>
      <c r="T33" s="43"/>
      <c r="U33" s="87"/>
      <c r="V33" s="87"/>
      <c r="W33" s="43"/>
      <c r="X33" s="43"/>
      <c r="Y33" s="43"/>
      <c r="Z33" s="43"/>
      <c r="AA33" s="43"/>
      <c r="AB33" s="87"/>
      <c r="AC33" s="87"/>
      <c r="AD33" s="43"/>
      <c r="AE33" s="43"/>
      <c r="AF33" s="43"/>
      <c r="AG33" s="43"/>
      <c r="AH33" s="43"/>
      <c r="AI33" s="87"/>
      <c r="AJ33" s="87"/>
      <c r="AK33" s="43"/>
      <c r="AL33" s="43"/>
      <c r="AM33" s="188"/>
      <c r="AN33" s="188"/>
      <c r="AO33" s="43"/>
      <c r="AP33" s="87"/>
      <c r="AQ33" s="87"/>
      <c r="AR33" s="43"/>
      <c r="AS33" s="43"/>
      <c r="AT33" s="43"/>
      <c r="AU33" s="43"/>
      <c r="AV33" s="43"/>
      <c r="AW33" s="87"/>
      <c r="AX33" s="87"/>
      <c r="AY33" s="43"/>
      <c r="AZ33" s="43"/>
      <c r="BA33" s="43"/>
      <c r="BB33" s="43"/>
      <c r="BC33" s="43"/>
      <c r="BD33" s="87"/>
      <c r="BE33" s="87"/>
      <c r="BF33" s="43"/>
      <c r="BG33" s="43"/>
      <c r="BH33" s="43"/>
      <c r="BI33" s="43"/>
      <c r="BJ33" s="43"/>
      <c r="BK33" s="87"/>
      <c r="BL33" s="87"/>
      <c r="BM33" s="170"/>
      <c r="BN33" s="43"/>
      <c r="BO33" s="43"/>
      <c r="BP33" s="43"/>
      <c r="BQ33" s="43"/>
      <c r="BR33" s="87"/>
      <c r="BS33" s="87"/>
      <c r="BT33" s="43"/>
      <c r="BU33" s="43"/>
      <c r="BV33" s="43"/>
      <c r="BW33" s="43"/>
      <c r="BX33" s="43"/>
      <c r="BY33" s="87"/>
      <c r="BZ33" s="87"/>
    </row>
    <row r="34" spans="1:78" s="5" customFormat="1" ht="30" hidden="1" customHeight="1" thickBot="1" x14ac:dyDescent="0.25">
      <c r="A34" s="46"/>
      <c r="B34" s="174">
        <v>15.1</v>
      </c>
      <c r="C34" s="209" t="s">
        <v>118</v>
      </c>
      <c r="D34" s="210" t="s">
        <v>119</v>
      </c>
      <c r="E34" s="211" t="s">
        <v>69</v>
      </c>
      <c r="F34" s="213">
        <v>3</v>
      </c>
      <c r="G34" s="213" t="e">
        <f t="shared" ref="G34:G37" si="10">IF(OR($L$3=0,M34=0)," - ",NETWORKDAYS($L$3,M34))</f>
        <v>#REF!</v>
      </c>
      <c r="H34" s="213" t="s">
        <v>56</v>
      </c>
      <c r="I34" s="213"/>
      <c r="J34" s="214">
        <v>0</v>
      </c>
      <c r="K34" s="215">
        <v>44629</v>
      </c>
      <c r="L34" s="216" t="e">
        <f>MAX(WORKDAY($M$18,1),WORKDAY(#REF!,1))</f>
        <v>#REF!</v>
      </c>
      <c r="M34" s="216" t="e">
        <f>WORKDAY(L34+(F34-1),0)</f>
        <v>#REF!</v>
      </c>
      <c r="N34" s="17"/>
      <c r="O34" s="17"/>
      <c r="P34" s="43"/>
      <c r="Q34" s="43"/>
      <c r="R34" s="43"/>
      <c r="S34" s="43"/>
      <c r="T34" s="43"/>
      <c r="U34" s="87"/>
      <c r="V34" s="87"/>
      <c r="W34" s="43"/>
      <c r="X34" s="43"/>
      <c r="Y34" s="43"/>
      <c r="Z34" s="43"/>
      <c r="AA34" s="43"/>
      <c r="AB34" s="87"/>
      <c r="AC34" s="87"/>
      <c r="AD34" s="43"/>
      <c r="AE34" s="43"/>
      <c r="AF34" s="43"/>
      <c r="AG34" s="43"/>
      <c r="AH34" s="43"/>
      <c r="AI34" s="87"/>
      <c r="AJ34" s="87"/>
      <c r="AK34" s="43"/>
      <c r="AL34" s="43"/>
      <c r="AM34" s="188"/>
      <c r="AN34" s="188"/>
      <c r="AO34" s="43"/>
      <c r="AP34" s="87"/>
      <c r="AQ34" s="87"/>
      <c r="AR34" s="43"/>
      <c r="AS34" s="43"/>
      <c r="AT34" s="43"/>
      <c r="AU34" s="43"/>
      <c r="AV34" s="43"/>
      <c r="AW34" s="87"/>
      <c r="AX34" s="87"/>
      <c r="AY34" s="43"/>
      <c r="AZ34" s="43"/>
      <c r="BA34" s="43"/>
      <c r="BB34" s="43"/>
      <c r="BC34" s="43"/>
      <c r="BD34" s="87"/>
      <c r="BE34" s="87"/>
      <c r="BF34" s="43"/>
      <c r="BG34" s="43"/>
      <c r="BH34" s="43"/>
      <c r="BI34" s="43"/>
      <c r="BJ34" s="43"/>
      <c r="BK34" s="87"/>
      <c r="BL34" s="87"/>
      <c r="BM34" s="170"/>
      <c r="BN34" s="43"/>
      <c r="BO34" s="43"/>
      <c r="BP34" s="43"/>
      <c r="BQ34" s="43"/>
      <c r="BR34" s="87"/>
      <c r="BS34" s="87"/>
      <c r="BT34" s="43"/>
      <c r="BU34" s="43"/>
      <c r="BV34" s="43"/>
      <c r="BW34" s="43"/>
      <c r="BX34" s="43"/>
      <c r="BY34" s="87"/>
      <c r="BZ34" s="87"/>
    </row>
    <row r="35" spans="1:78" s="5" customFormat="1" ht="30" hidden="1" customHeight="1" thickBot="1" x14ac:dyDescent="0.25">
      <c r="A35" s="46"/>
      <c r="B35" s="174">
        <v>15.2</v>
      </c>
      <c r="C35" s="209" t="s">
        <v>120</v>
      </c>
      <c r="D35" s="210" t="s">
        <v>119</v>
      </c>
      <c r="E35" s="211" t="s">
        <v>86</v>
      </c>
      <c r="F35" s="212">
        <v>1</v>
      </c>
      <c r="G35" s="213" t="e">
        <f t="shared" si="10"/>
        <v>#REF!</v>
      </c>
      <c r="H35" s="213" t="s">
        <v>56</v>
      </c>
      <c r="I35" s="213"/>
      <c r="J35" s="214">
        <v>0</v>
      </c>
      <c r="K35" s="215">
        <v>44629</v>
      </c>
      <c r="L35" s="216" t="e">
        <f>MAX(WORKDAY($M$18,1),WORKDAY(#REF!,1))</f>
        <v>#REF!</v>
      </c>
      <c r="M35" s="216" t="e">
        <f t="shared" ref="M35:M37" si="11">WORKDAY(L35+(F35-1),0)</f>
        <v>#REF!</v>
      </c>
      <c r="N35" s="17"/>
      <c r="O35" s="17"/>
      <c r="P35" s="43"/>
      <c r="Q35" s="43"/>
      <c r="R35" s="43"/>
      <c r="S35" s="43"/>
      <c r="T35" s="43"/>
      <c r="U35" s="87"/>
      <c r="V35" s="87"/>
      <c r="W35" s="43"/>
      <c r="X35" s="43"/>
      <c r="Y35" s="43"/>
      <c r="Z35" s="43"/>
      <c r="AA35" s="43"/>
      <c r="AB35" s="87"/>
      <c r="AC35" s="87"/>
      <c r="AD35" s="43"/>
      <c r="AE35" s="43"/>
      <c r="AF35" s="43"/>
      <c r="AG35" s="43"/>
      <c r="AH35" s="43"/>
      <c r="AI35" s="87"/>
      <c r="AJ35" s="87"/>
      <c r="AK35" s="43"/>
      <c r="AL35" s="43"/>
      <c r="AM35" s="188"/>
      <c r="AN35" s="188"/>
      <c r="AO35" s="43"/>
      <c r="AP35" s="87"/>
      <c r="AQ35" s="87"/>
      <c r="AR35" s="43"/>
      <c r="AS35" s="43"/>
      <c r="AT35" s="43"/>
      <c r="AU35" s="43"/>
      <c r="AV35" s="43"/>
      <c r="AW35" s="87"/>
      <c r="AX35" s="87"/>
      <c r="AY35" s="43"/>
      <c r="AZ35" s="43"/>
      <c r="BA35" s="43"/>
      <c r="BB35" s="43"/>
      <c r="BC35" s="43"/>
      <c r="BD35" s="87"/>
      <c r="BE35" s="87"/>
      <c r="BF35" s="43"/>
      <c r="BG35" s="43"/>
      <c r="BH35" s="43"/>
      <c r="BI35" s="43"/>
      <c r="BJ35" s="43"/>
      <c r="BK35" s="87"/>
      <c r="BL35" s="87"/>
      <c r="BM35" s="170"/>
      <c r="BN35" s="43"/>
      <c r="BO35" s="43"/>
      <c r="BP35" s="43"/>
      <c r="BQ35" s="43"/>
      <c r="BR35" s="87"/>
      <c r="BS35" s="87"/>
      <c r="BT35" s="43"/>
      <c r="BU35" s="43"/>
      <c r="BV35" s="43"/>
      <c r="BW35" s="43"/>
      <c r="BX35" s="43"/>
      <c r="BY35" s="87"/>
      <c r="BZ35" s="87"/>
    </row>
    <row r="36" spans="1:78" s="5" customFormat="1" ht="30" customHeight="1" thickBot="1" x14ac:dyDescent="0.25">
      <c r="A36" s="46"/>
      <c r="B36" s="117">
        <v>12.1</v>
      </c>
      <c r="C36" s="67" t="s">
        <v>900</v>
      </c>
      <c r="D36" s="80"/>
      <c r="E36" s="96" t="s">
        <v>125</v>
      </c>
      <c r="F36" s="120">
        <v>10</v>
      </c>
      <c r="G36" s="62">
        <f t="shared" si="10"/>
        <v>10</v>
      </c>
      <c r="H36" s="62" t="s">
        <v>31</v>
      </c>
      <c r="I36" s="111"/>
      <c r="J36" s="97">
        <v>0.5</v>
      </c>
      <c r="K36" s="161">
        <v>44629</v>
      </c>
      <c r="L36" s="53">
        <f>M$2</f>
        <v>44610</v>
      </c>
      <c r="M36" s="53">
        <f t="shared" si="11"/>
        <v>44619</v>
      </c>
      <c r="N36" s="17"/>
      <c r="O36" s="17"/>
      <c r="P36" s="43"/>
      <c r="Q36" s="43"/>
      <c r="R36" s="43"/>
      <c r="S36" s="43"/>
      <c r="T36" s="43"/>
      <c r="U36" s="87"/>
      <c r="V36" s="87"/>
      <c r="W36" s="43"/>
      <c r="X36" s="43"/>
      <c r="Y36" s="43"/>
      <c r="Z36" s="43"/>
      <c r="AA36" s="43"/>
      <c r="AB36" s="87"/>
      <c r="AC36" s="87"/>
      <c r="AD36" s="43"/>
      <c r="AE36" s="43"/>
      <c r="AF36" s="43"/>
      <c r="AG36" s="43"/>
      <c r="AH36" s="43"/>
      <c r="AI36" s="87"/>
      <c r="AJ36" s="87"/>
      <c r="AK36" s="43"/>
      <c r="AL36" s="43"/>
      <c r="AM36" s="188"/>
      <c r="AN36" s="188"/>
      <c r="AO36" s="43"/>
      <c r="AP36" s="87"/>
      <c r="AQ36" s="87"/>
      <c r="AR36" s="43"/>
      <c r="AS36" s="43"/>
      <c r="AT36" s="43"/>
      <c r="AU36" s="43"/>
      <c r="AV36" s="43"/>
      <c r="AW36" s="87"/>
      <c r="AX36" s="87"/>
      <c r="AY36" s="43"/>
      <c r="AZ36" s="43"/>
      <c r="BA36" s="43"/>
      <c r="BB36" s="43"/>
      <c r="BC36" s="43"/>
      <c r="BD36" s="87"/>
      <c r="BE36" s="87"/>
      <c r="BF36" s="43"/>
      <c r="BG36" s="43"/>
      <c r="BH36" s="43"/>
      <c r="BI36" s="43"/>
      <c r="BJ36" s="43"/>
      <c r="BK36" s="87"/>
      <c r="BL36" s="87"/>
      <c r="BM36" s="170"/>
      <c r="BN36" s="43"/>
      <c r="BO36" s="43"/>
      <c r="BP36" s="43"/>
      <c r="BQ36" s="43"/>
      <c r="BR36" s="87"/>
      <c r="BS36" s="87"/>
      <c r="BT36" s="43"/>
      <c r="BU36" s="43"/>
      <c r="BV36" s="43"/>
      <c r="BW36" s="43"/>
      <c r="BX36" s="43"/>
      <c r="BY36" s="87"/>
      <c r="BZ36" s="87"/>
    </row>
    <row r="37" spans="1:78" s="5" customFormat="1" ht="30" hidden="1" customHeight="1" thickBot="1" x14ac:dyDescent="0.25">
      <c r="A37" s="46"/>
      <c r="B37" s="174">
        <v>15.4</v>
      </c>
      <c r="C37" s="209" t="s">
        <v>121</v>
      </c>
      <c r="D37" s="210" t="s">
        <v>119</v>
      </c>
      <c r="E37" s="211" t="s">
        <v>69</v>
      </c>
      <c r="F37" s="212">
        <v>5</v>
      </c>
      <c r="G37" s="213" t="e">
        <f t="shared" si="10"/>
        <v>#REF!</v>
      </c>
      <c r="H37" s="213" t="s">
        <v>56</v>
      </c>
      <c r="I37" s="213"/>
      <c r="J37" s="214">
        <v>0</v>
      </c>
      <c r="K37" s="215">
        <v>44629</v>
      </c>
      <c r="L37" s="216" t="e">
        <f>MAX(WORKDAY($M$18,1),WORKDAY(#REF!,1))</f>
        <v>#REF!</v>
      </c>
      <c r="M37" s="216" t="e">
        <f t="shared" si="11"/>
        <v>#REF!</v>
      </c>
      <c r="N37" s="17"/>
      <c r="O37" s="17"/>
      <c r="P37" s="43"/>
      <c r="Q37" s="43"/>
      <c r="R37" s="43"/>
      <c r="S37" s="43"/>
      <c r="T37" s="43"/>
      <c r="U37" s="87"/>
      <c r="V37" s="87"/>
      <c r="W37" s="43"/>
      <c r="X37" s="43"/>
      <c r="Y37" s="43"/>
      <c r="Z37" s="43"/>
      <c r="AA37" s="43"/>
      <c r="AB37" s="87"/>
      <c r="AC37" s="87"/>
      <c r="AD37" s="43"/>
      <c r="AE37" s="43"/>
      <c r="AF37" s="43"/>
      <c r="AG37" s="43"/>
      <c r="AH37" s="43"/>
      <c r="AI37" s="87"/>
      <c r="AJ37" s="87"/>
      <c r="AK37" s="43"/>
      <c r="AL37" s="43"/>
      <c r="AM37" s="188"/>
      <c r="AN37" s="188"/>
      <c r="AO37" s="43"/>
      <c r="AP37" s="87"/>
      <c r="AQ37" s="87"/>
      <c r="AR37" s="43"/>
      <c r="AS37" s="43"/>
      <c r="AT37" s="43"/>
      <c r="AU37" s="43"/>
      <c r="AV37" s="43"/>
      <c r="AW37" s="87"/>
      <c r="AX37" s="87"/>
      <c r="AY37" s="43"/>
      <c r="AZ37" s="43"/>
      <c r="BA37" s="43"/>
      <c r="BB37" s="43"/>
      <c r="BC37" s="43"/>
      <c r="BD37" s="87"/>
      <c r="BE37" s="87"/>
      <c r="BF37" s="43"/>
      <c r="BG37" s="43"/>
      <c r="BH37" s="43"/>
      <c r="BI37" s="43"/>
      <c r="BJ37" s="43"/>
      <c r="BK37" s="87"/>
      <c r="BL37" s="87"/>
      <c r="BM37" s="170"/>
      <c r="BN37" s="43"/>
      <c r="BO37" s="43"/>
      <c r="BP37" s="43"/>
      <c r="BQ37" s="43"/>
      <c r="BR37" s="87"/>
      <c r="BS37" s="87"/>
      <c r="BT37" s="43"/>
      <c r="BU37" s="43"/>
      <c r="BV37" s="43"/>
      <c r="BW37" s="43"/>
      <c r="BX37" s="43"/>
      <c r="BY37" s="87"/>
      <c r="BZ37" s="87"/>
    </row>
    <row r="38" spans="1:78" s="5" customFormat="1" ht="30" customHeight="1" thickBot="1" x14ac:dyDescent="0.25">
      <c r="A38" s="46"/>
      <c r="B38" s="117">
        <v>13</v>
      </c>
      <c r="C38" s="32" t="s">
        <v>128</v>
      </c>
      <c r="D38" s="79"/>
      <c r="E38" s="61"/>
      <c r="F38" s="61"/>
      <c r="G38" s="61">
        <f>IF(OR($L$3=0,M38=0)," - ",NETWORKDAYS($L$3,M38))-2</f>
        <v>17</v>
      </c>
      <c r="H38" s="61"/>
      <c r="I38" s="61"/>
      <c r="J38" s="33"/>
      <c r="K38" s="32"/>
      <c r="L38" s="35">
        <f>MIN(L39:L44)</f>
        <v>0</v>
      </c>
      <c r="M38" s="35">
        <f>MAX(M39:O44)</f>
        <v>44630</v>
      </c>
      <c r="N38" s="17"/>
      <c r="O38" s="17"/>
      <c r="P38" s="43"/>
      <c r="Q38" s="43"/>
      <c r="R38" s="43"/>
      <c r="S38" s="43"/>
      <c r="T38" s="43"/>
      <c r="U38" s="87"/>
      <c r="V38" s="87"/>
      <c r="W38" s="43"/>
      <c r="X38" s="43"/>
      <c r="Y38" s="43"/>
      <c r="Z38" s="43"/>
      <c r="AA38" s="43"/>
      <c r="AB38" s="87"/>
      <c r="AC38" s="87"/>
      <c r="AD38" s="43"/>
      <c r="AE38" s="43"/>
      <c r="AF38" s="43"/>
      <c r="AG38" s="43"/>
      <c r="AH38" s="43"/>
      <c r="AI38" s="87"/>
      <c r="AJ38" s="87"/>
      <c r="AK38" s="43"/>
      <c r="AL38" s="43"/>
      <c r="AM38" s="188"/>
      <c r="AN38" s="188"/>
      <c r="AO38" s="43"/>
      <c r="AP38" s="87"/>
      <c r="AQ38" s="87"/>
      <c r="AR38" s="43"/>
      <c r="AS38" s="43"/>
      <c r="AT38" s="43"/>
      <c r="AU38" s="43"/>
      <c r="AV38" s="43"/>
      <c r="AW38" s="87"/>
      <c r="AX38" s="87"/>
      <c r="AY38" s="43"/>
      <c r="AZ38" s="43"/>
      <c r="BA38" s="43"/>
      <c r="BB38" s="43"/>
      <c r="BC38" s="43"/>
      <c r="BD38" s="87"/>
      <c r="BE38" s="87"/>
      <c r="BF38" s="43"/>
      <c r="BG38" s="43"/>
      <c r="BH38" s="43"/>
      <c r="BI38" s="43"/>
      <c r="BJ38" s="43"/>
      <c r="BK38" s="87"/>
      <c r="BL38" s="87"/>
      <c r="BM38" s="170"/>
      <c r="BN38" s="43"/>
      <c r="BO38" s="43"/>
      <c r="BP38" s="43"/>
      <c r="BQ38" s="43"/>
      <c r="BR38" s="87"/>
      <c r="BS38" s="87"/>
      <c r="BT38" s="43"/>
      <c r="BU38" s="43"/>
      <c r="BV38" s="43"/>
      <c r="BW38" s="43"/>
      <c r="BX38" s="43"/>
      <c r="BY38" s="87"/>
      <c r="BZ38" s="87"/>
    </row>
    <row r="39" spans="1:78" s="5" customFormat="1" ht="30" customHeight="1" thickBot="1" x14ac:dyDescent="0.25">
      <c r="A39" s="46"/>
      <c r="B39" s="117">
        <v>13.1</v>
      </c>
      <c r="C39" s="67" t="s">
        <v>129</v>
      </c>
      <c r="D39" s="80" t="s">
        <v>127</v>
      </c>
      <c r="E39" s="62" t="s">
        <v>901</v>
      </c>
      <c r="F39" s="62">
        <v>5</v>
      </c>
      <c r="G39" s="62">
        <f>IF(OR($L$3=0,M39=0)," - ",NETWORKDAYS($L$3,M39))</f>
        <v>18</v>
      </c>
      <c r="H39" s="62" t="s">
        <v>31</v>
      </c>
      <c r="I39" s="140" t="s">
        <v>902</v>
      </c>
      <c r="J39" s="36">
        <v>0.5</v>
      </c>
      <c r="K39" s="161">
        <v>44629</v>
      </c>
      <c r="L39" s="53">
        <f>L2</f>
        <v>44613</v>
      </c>
      <c r="M39" s="53">
        <v>44629</v>
      </c>
      <c r="N39" s="17"/>
      <c r="O39" s="17"/>
      <c r="P39" s="43"/>
      <c r="Q39" s="43"/>
      <c r="R39" s="43"/>
      <c r="S39" s="43"/>
      <c r="T39" s="43"/>
      <c r="U39" s="87"/>
      <c r="V39" s="87"/>
      <c r="W39" s="43"/>
      <c r="X39" s="43"/>
      <c r="Y39" s="43"/>
      <c r="Z39" s="43"/>
      <c r="AA39" s="43"/>
      <c r="AB39" s="87"/>
      <c r="AC39" s="87"/>
      <c r="AD39" s="43"/>
      <c r="AE39" s="43"/>
      <c r="AF39" s="43"/>
      <c r="AG39" s="43"/>
      <c r="AH39" s="43"/>
      <c r="AI39" s="87"/>
      <c r="AJ39" s="87"/>
      <c r="AK39" s="43"/>
      <c r="AL39" s="43"/>
      <c r="AM39" s="188"/>
      <c r="AN39" s="188"/>
      <c r="AO39" s="43"/>
      <c r="AP39" s="87"/>
      <c r="AQ39" s="87"/>
      <c r="AR39" s="43"/>
      <c r="AS39" s="43"/>
      <c r="AT39" s="43"/>
      <c r="AU39" s="43"/>
      <c r="AV39" s="43"/>
      <c r="AW39" s="87"/>
      <c r="AX39" s="87"/>
      <c r="AY39" s="43"/>
      <c r="AZ39" s="43"/>
      <c r="BA39" s="43"/>
      <c r="BB39" s="43"/>
      <c r="BC39" s="43"/>
      <c r="BD39" s="87"/>
      <c r="BE39" s="87"/>
      <c r="BF39" s="43"/>
      <c r="BG39" s="43"/>
      <c r="BH39" s="43"/>
      <c r="BI39" s="43"/>
      <c r="BJ39" s="43"/>
      <c r="BK39" s="87"/>
      <c r="BL39" s="87"/>
      <c r="BM39" s="170"/>
      <c r="BN39" s="43"/>
      <c r="BO39" s="43"/>
      <c r="BP39" s="43"/>
      <c r="BQ39" s="43"/>
      <c r="BR39" s="87"/>
      <c r="BS39" s="87"/>
      <c r="BT39" s="43"/>
      <c r="BU39" s="43"/>
      <c r="BV39" s="43"/>
      <c r="BW39" s="43"/>
      <c r="BX39" s="43"/>
      <c r="BY39" s="87"/>
      <c r="BZ39" s="87"/>
    </row>
    <row r="40" spans="1:78" s="5" customFormat="1" ht="30" customHeight="1" thickBot="1" x14ac:dyDescent="0.25">
      <c r="A40" s="46"/>
      <c r="B40" s="117">
        <v>13.2</v>
      </c>
      <c r="C40" s="67" t="s">
        <v>130</v>
      </c>
      <c r="D40" s="80"/>
      <c r="E40" s="62" t="s">
        <v>90</v>
      </c>
      <c r="F40" s="62">
        <v>5</v>
      </c>
      <c r="G40" s="62">
        <f>IF(OR($L$3=0,M40=0)," - ",NETWORKDAYS($L$3,M40))</f>
        <v>18</v>
      </c>
      <c r="H40" s="160" t="s">
        <v>31</v>
      </c>
      <c r="I40" s="140" t="s">
        <v>131</v>
      </c>
      <c r="J40" s="36">
        <v>0.5</v>
      </c>
      <c r="K40" s="161">
        <v>44629</v>
      </c>
      <c r="L40" s="53">
        <f>M2</f>
        <v>44610</v>
      </c>
      <c r="M40" s="53">
        <v>44629</v>
      </c>
      <c r="N40" s="17"/>
      <c r="O40" s="17"/>
      <c r="P40" s="43"/>
      <c r="Q40" s="43"/>
      <c r="R40" s="43"/>
      <c r="S40" s="43"/>
      <c r="T40" s="43"/>
      <c r="U40" s="87"/>
      <c r="V40" s="87"/>
      <c r="W40" s="43"/>
      <c r="X40" s="43"/>
      <c r="Y40" s="43"/>
      <c r="Z40" s="43"/>
      <c r="AA40" s="43"/>
      <c r="AB40" s="87"/>
      <c r="AC40" s="87"/>
      <c r="AD40" s="43"/>
      <c r="AE40" s="43"/>
      <c r="AF40" s="43"/>
      <c r="AG40" s="43"/>
      <c r="AH40" s="43"/>
      <c r="AI40" s="87"/>
      <c r="AJ40" s="87"/>
      <c r="AK40" s="43"/>
      <c r="AL40" s="43"/>
      <c r="AM40" s="188"/>
      <c r="AN40" s="188"/>
      <c r="AO40" s="43"/>
      <c r="AP40" s="87"/>
      <c r="AQ40" s="87"/>
      <c r="AR40" s="43"/>
      <c r="AS40" s="43"/>
      <c r="AT40" s="43"/>
      <c r="AU40" s="43"/>
      <c r="AV40" s="43"/>
      <c r="AW40" s="87"/>
      <c r="AX40" s="87"/>
      <c r="AY40" s="43"/>
      <c r="AZ40" s="43"/>
      <c r="BA40" s="43"/>
      <c r="BB40" s="43"/>
      <c r="BC40" s="43"/>
      <c r="BD40" s="87"/>
      <c r="BE40" s="87"/>
      <c r="BF40" s="43"/>
      <c r="BG40" s="43"/>
      <c r="BH40" s="43"/>
      <c r="BI40" s="43"/>
      <c r="BJ40" s="43"/>
      <c r="BK40" s="87"/>
      <c r="BL40" s="87"/>
      <c r="BM40" s="170"/>
      <c r="BN40" s="43"/>
      <c r="BO40" s="43"/>
      <c r="BP40" s="43"/>
      <c r="BQ40" s="43"/>
      <c r="BR40" s="87"/>
      <c r="BS40" s="87"/>
      <c r="BT40" s="43"/>
      <c r="BU40" s="43"/>
      <c r="BV40" s="43"/>
      <c r="BW40" s="43"/>
      <c r="BX40" s="43"/>
      <c r="BY40" s="87"/>
      <c r="BZ40" s="87"/>
    </row>
    <row r="41" spans="1:78" s="5" customFormat="1" ht="30" customHeight="1" thickBot="1" x14ac:dyDescent="0.25">
      <c r="A41" s="46"/>
      <c r="B41" s="117">
        <v>17.3</v>
      </c>
      <c r="C41" s="67" t="s">
        <v>132</v>
      </c>
      <c r="D41" s="80"/>
      <c r="E41" s="62" t="s">
        <v>133</v>
      </c>
      <c r="F41" s="62">
        <v>15</v>
      </c>
      <c r="G41" s="62">
        <f>IF(OR($L$3=0,M41=0)," - ",NETWORKDAYS($L$3,M41))-2</f>
        <v>16</v>
      </c>
      <c r="H41" s="62" t="s">
        <v>31</v>
      </c>
      <c r="I41" s="140" t="s">
        <v>903</v>
      </c>
      <c r="J41" s="97">
        <v>0.5</v>
      </c>
      <c r="K41" s="161">
        <v>44629</v>
      </c>
      <c r="L41" s="53">
        <f>M2</f>
        <v>44610</v>
      </c>
      <c r="M41" s="53">
        <v>44629</v>
      </c>
      <c r="N41" s="17"/>
      <c r="O41" s="17"/>
      <c r="P41" s="43"/>
      <c r="Q41" s="43"/>
      <c r="R41" s="43"/>
      <c r="S41" s="43"/>
      <c r="T41" s="43"/>
      <c r="U41" s="87"/>
      <c r="V41" s="87"/>
      <c r="W41" s="43"/>
      <c r="X41" s="43"/>
      <c r="Y41" s="43"/>
      <c r="Z41" s="43"/>
      <c r="AA41" s="43"/>
      <c r="AB41" s="87"/>
      <c r="AC41" s="87"/>
      <c r="AD41" s="43"/>
      <c r="AE41" s="43"/>
      <c r="AF41" s="43"/>
      <c r="AG41" s="43"/>
      <c r="AH41" s="43"/>
      <c r="AI41" s="87"/>
      <c r="AJ41" s="87"/>
      <c r="AK41" s="43"/>
      <c r="AL41" s="43"/>
      <c r="AM41" s="188"/>
      <c r="AN41" s="188"/>
      <c r="AO41" s="43"/>
      <c r="AP41" s="87"/>
      <c r="AQ41" s="87"/>
      <c r="AR41" s="43"/>
      <c r="AS41" s="43"/>
      <c r="AT41" s="43"/>
      <c r="AU41" s="43"/>
      <c r="AV41" s="43"/>
      <c r="AW41" s="87"/>
      <c r="AX41" s="87"/>
      <c r="AY41" s="43"/>
      <c r="AZ41" s="43"/>
      <c r="BA41" s="43"/>
      <c r="BB41" s="43"/>
      <c r="BC41" s="43"/>
      <c r="BD41" s="87"/>
      <c r="BE41" s="87"/>
      <c r="BF41" s="43"/>
      <c r="BG41" s="43"/>
      <c r="BH41" s="43"/>
      <c r="BI41" s="43"/>
      <c r="BJ41" s="43"/>
      <c r="BK41" s="87"/>
      <c r="BL41" s="87"/>
      <c r="BM41" s="170"/>
      <c r="BN41" s="43"/>
      <c r="BO41" s="43"/>
      <c r="BP41" s="43"/>
      <c r="BQ41" s="43"/>
      <c r="BR41" s="87"/>
      <c r="BS41" s="87"/>
      <c r="BT41" s="43"/>
      <c r="BU41" s="43"/>
      <c r="BV41" s="43"/>
      <c r="BW41" s="43"/>
      <c r="BX41" s="43"/>
      <c r="BY41" s="87"/>
      <c r="BZ41" s="87"/>
    </row>
    <row r="42" spans="1:78" s="5" customFormat="1" ht="33" customHeight="1" thickBot="1" x14ac:dyDescent="0.25">
      <c r="A42" s="46"/>
      <c r="B42" s="117">
        <v>17.399999999999999</v>
      </c>
      <c r="C42" s="100" t="s">
        <v>135</v>
      </c>
      <c r="D42" s="80"/>
      <c r="E42" s="62" t="s">
        <v>136</v>
      </c>
      <c r="F42" s="62"/>
      <c r="G42" s="62"/>
      <c r="H42" s="62" t="s">
        <v>31</v>
      </c>
      <c r="I42" s="111" t="s">
        <v>904</v>
      </c>
      <c r="J42" s="97">
        <v>0.5</v>
      </c>
      <c r="K42" s="161">
        <v>44629</v>
      </c>
      <c r="L42" s="53">
        <f>M2</f>
        <v>44610</v>
      </c>
      <c r="M42" s="53">
        <v>44629</v>
      </c>
      <c r="N42" s="17"/>
      <c r="O42" s="17"/>
      <c r="P42" s="43"/>
      <c r="Q42" s="43"/>
      <c r="R42" s="43"/>
      <c r="S42" s="43"/>
      <c r="T42" s="43"/>
      <c r="U42" s="87"/>
      <c r="V42" s="87"/>
      <c r="W42" s="43"/>
      <c r="X42" s="43"/>
      <c r="Y42" s="43"/>
      <c r="Z42" s="43"/>
      <c r="AA42" s="43"/>
      <c r="AB42" s="87"/>
      <c r="AC42" s="87"/>
      <c r="AD42" s="43"/>
      <c r="AE42" s="43"/>
      <c r="AF42" s="43"/>
      <c r="AG42" s="43"/>
      <c r="AH42" s="43"/>
      <c r="AI42" s="87"/>
      <c r="AJ42" s="87"/>
      <c r="AK42" s="43"/>
      <c r="AL42" s="43"/>
      <c r="AM42" s="188"/>
      <c r="AN42" s="188"/>
      <c r="AO42" s="43"/>
      <c r="AP42" s="87"/>
      <c r="AQ42" s="87"/>
      <c r="AR42" s="43"/>
      <c r="AS42" s="43"/>
      <c r="AT42" s="43"/>
      <c r="AU42" s="43"/>
      <c r="AV42" s="43"/>
      <c r="AW42" s="87"/>
      <c r="AX42" s="87"/>
      <c r="AY42" s="43"/>
      <c r="AZ42" s="43"/>
      <c r="BA42" s="43"/>
      <c r="BB42" s="43"/>
      <c r="BC42" s="43"/>
      <c r="BD42" s="87"/>
      <c r="BE42" s="87"/>
      <c r="BF42" s="43"/>
      <c r="BG42" s="43"/>
      <c r="BH42" s="43"/>
      <c r="BI42" s="43"/>
      <c r="BJ42" s="43"/>
      <c r="BK42" s="87"/>
      <c r="BL42" s="87"/>
      <c r="BM42" s="170"/>
      <c r="BN42" s="43"/>
      <c r="BO42" s="43"/>
      <c r="BP42" s="43"/>
      <c r="BQ42" s="43"/>
      <c r="BR42" s="87"/>
      <c r="BS42" s="87"/>
      <c r="BT42" s="43"/>
      <c r="BU42" s="43"/>
      <c r="BV42" s="43"/>
      <c r="BW42" s="43"/>
      <c r="BX42" s="43"/>
      <c r="BY42" s="87"/>
      <c r="BZ42" s="87"/>
    </row>
    <row r="43" spans="1:78" s="5" customFormat="1" ht="29" customHeight="1" thickBot="1" x14ac:dyDescent="0.25">
      <c r="A43" s="46"/>
      <c r="B43" s="117">
        <v>17.5</v>
      </c>
      <c r="C43" s="100" t="s">
        <v>905</v>
      </c>
      <c r="D43" s="80"/>
      <c r="E43" s="62" t="s">
        <v>69</v>
      </c>
      <c r="F43" s="62"/>
      <c r="G43" s="62"/>
      <c r="H43" s="62" t="s">
        <v>56</v>
      </c>
      <c r="I43" s="111"/>
      <c r="J43" s="97"/>
      <c r="K43" s="161">
        <v>44629</v>
      </c>
      <c r="L43" s="53">
        <f>M3</f>
        <v>0</v>
      </c>
      <c r="M43" s="53">
        <v>44630</v>
      </c>
      <c r="N43" s="17"/>
      <c r="O43" s="17"/>
      <c r="P43" s="43"/>
      <c r="Q43" s="43"/>
      <c r="R43" s="43"/>
      <c r="S43" s="43"/>
      <c r="T43" s="43"/>
      <c r="U43" s="87"/>
      <c r="V43" s="87"/>
      <c r="W43" s="43"/>
      <c r="X43" s="43"/>
      <c r="Y43" s="43"/>
      <c r="Z43" s="43"/>
      <c r="AA43" s="43"/>
      <c r="AB43" s="87"/>
      <c r="AC43" s="87"/>
      <c r="AD43" s="43"/>
      <c r="AE43" s="43"/>
      <c r="AF43" s="43"/>
      <c r="AG43" s="43"/>
      <c r="AH43" s="43"/>
      <c r="AI43" s="87"/>
      <c r="AJ43" s="87"/>
      <c r="AK43" s="43"/>
      <c r="AL43" s="43"/>
      <c r="AM43" s="188"/>
      <c r="AN43" s="188"/>
      <c r="AO43" s="43"/>
      <c r="AP43" s="87"/>
      <c r="AQ43" s="87"/>
      <c r="AR43" s="43"/>
      <c r="AS43" s="43"/>
      <c r="AT43" s="43"/>
      <c r="AU43" s="43"/>
      <c r="AV43" s="43"/>
      <c r="AW43" s="87"/>
      <c r="AX43" s="87"/>
      <c r="AY43" s="43"/>
      <c r="AZ43" s="43"/>
      <c r="BA43" s="43"/>
      <c r="BB43" s="43"/>
      <c r="BC43" s="43"/>
      <c r="BD43" s="87"/>
      <c r="BE43" s="87"/>
      <c r="BF43" s="43"/>
      <c r="BG43" s="43"/>
      <c r="BH43" s="43"/>
      <c r="BI43" s="43"/>
      <c r="BJ43" s="43"/>
      <c r="BK43" s="87"/>
      <c r="BL43" s="87"/>
      <c r="BM43" s="170"/>
      <c r="BN43" s="43"/>
      <c r="BO43" s="43"/>
      <c r="BP43" s="43"/>
      <c r="BQ43" s="43"/>
      <c r="BR43" s="87"/>
      <c r="BS43" s="87"/>
      <c r="BT43" s="43"/>
      <c r="BU43" s="43"/>
      <c r="BV43" s="43"/>
      <c r="BW43" s="43"/>
      <c r="BX43" s="43"/>
      <c r="BY43" s="87"/>
      <c r="BZ43" s="87"/>
    </row>
    <row r="44" spans="1:78" s="5" customFormat="1" ht="30" customHeight="1" thickBot="1" x14ac:dyDescent="0.25">
      <c r="A44" s="46"/>
      <c r="C44" s="67" t="s">
        <v>138</v>
      </c>
      <c r="D44" s="80"/>
      <c r="E44" s="62" t="s">
        <v>139</v>
      </c>
      <c r="F44" s="62">
        <v>5</v>
      </c>
      <c r="G44" s="62">
        <f>IF(OR($L$3=0,M44=0)," - ",NETWORKDAYS($L$3,M44))</f>
        <v>18</v>
      </c>
      <c r="H44" s="62" t="s">
        <v>56</v>
      </c>
      <c r="I44" s="140" t="s">
        <v>140</v>
      </c>
      <c r="J44" s="36">
        <v>0</v>
      </c>
      <c r="K44" s="161">
        <v>44629</v>
      </c>
      <c r="L44" s="53">
        <f>WORKDAY(M39,-4)</f>
        <v>44623</v>
      </c>
      <c r="M44" s="53">
        <v>44629</v>
      </c>
      <c r="N44" s="17"/>
      <c r="O44" s="17"/>
      <c r="P44" s="43"/>
      <c r="Q44" s="43"/>
      <c r="R44" s="43"/>
      <c r="S44" s="43"/>
      <c r="T44" s="43"/>
      <c r="U44" s="87"/>
      <c r="V44" s="87"/>
      <c r="W44" s="43"/>
      <c r="X44" s="43"/>
      <c r="Y44" s="43"/>
      <c r="Z44" s="43"/>
      <c r="AA44" s="43"/>
      <c r="AB44" s="87"/>
      <c r="AC44" s="87"/>
      <c r="AD44" s="43"/>
      <c r="AE44" s="43"/>
      <c r="AF44" s="43"/>
      <c r="AG44" s="43"/>
      <c r="AH44" s="43"/>
      <c r="AI44" s="87"/>
      <c r="AJ44" s="87"/>
      <c r="AK44" s="43"/>
      <c r="AL44" s="43"/>
      <c r="AM44" s="188"/>
      <c r="AN44" s="188"/>
      <c r="AO44" s="43"/>
      <c r="AP44" s="87"/>
      <c r="AQ44" s="87"/>
      <c r="AR44" s="43"/>
      <c r="AS44" s="43"/>
      <c r="AT44" s="43"/>
      <c r="AU44" s="43"/>
      <c r="AV44" s="43"/>
      <c r="AW44" s="87"/>
      <c r="AX44" s="87"/>
      <c r="AY44" s="43"/>
      <c r="AZ44" s="43"/>
      <c r="BA44" s="43"/>
      <c r="BB44" s="43"/>
      <c r="BC44" s="43"/>
      <c r="BD44" s="87"/>
      <c r="BE44" s="87"/>
      <c r="BF44" s="43"/>
      <c r="BG44" s="43"/>
      <c r="BH44" s="43"/>
      <c r="BI44" s="43"/>
      <c r="BJ44" s="43"/>
      <c r="BK44" s="87"/>
      <c r="BL44" s="87"/>
      <c r="BM44" s="170"/>
      <c r="BN44" s="43"/>
      <c r="BO44" s="43"/>
      <c r="BP44" s="43"/>
      <c r="BQ44" s="43"/>
      <c r="BR44" s="87"/>
      <c r="BS44" s="87"/>
      <c r="BT44" s="43"/>
      <c r="BU44" s="43"/>
      <c r="BV44" s="43"/>
      <c r="BW44" s="43"/>
      <c r="BX44" s="43"/>
      <c r="BY44" s="87"/>
      <c r="BZ44" s="87"/>
    </row>
    <row r="45" spans="1:78" s="5" customFormat="1" ht="30" customHeight="1" thickBot="1" x14ac:dyDescent="0.25">
      <c r="A45" s="46"/>
      <c r="B45" s="117">
        <v>19</v>
      </c>
      <c r="C45" s="146" t="s">
        <v>141</v>
      </c>
      <c r="D45" s="147">
        <v>17</v>
      </c>
      <c r="E45" s="149"/>
      <c r="F45" s="149"/>
      <c r="G45" s="149"/>
      <c r="H45" s="149"/>
      <c r="I45" s="149"/>
      <c r="J45" s="150"/>
      <c r="K45" s="148"/>
      <c r="L45" s="151">
        <f>WORKDAY($M$38,1)</f>
        <v>44631</v>
      </c>
      <c r="M45" s="151">
        <f>L45</f>
        <v>44631</v>
      </c>
      <c r="N45" s="17"/>
      <c r="O45" s="17">
        <f>IF(OR(ISBLANK(task_start),ISBLANK(task_end)),"",task_end-task_start+1)</f>
        <v>1</v>
      </c>
      <c r="P45" s="43"/>
      <c r="Q45" s="43"/>
      <c r="R45" s="43"/>
      <c r="S45" s="43"/>
      <c r="T45" s="43"/>
      <c r="U45" s="87"/>
      <c r="V45" s="87"/>
      <c r="W45" s="43"/>
      <c r="X45" s="43"/>
      <c r="Y45" s="43"/>
      <c r="Z45" s="43"/>
      <c r="AA45" s="43"/>
      <c r="AB45" s="87"/>
      <c r="AC45" s="87"/>
      <c r="AD45" s="43"/>
      <c r="AE45" s="43"/>
      <c r="AF45" s="43"/>
      <c r="AG45" s="43"/>
      <c r="AH45" s="43"/>
      <c r="AI45" s="87"/>
      <c r="AJ45" s="87"/>
      <c r="AK45" s="43"/>
      <c r="AL45" s="43"/>
      <c r="AM45" s="188"/>
      <c r="AN45" s="188"/>
      <c r="AO45" s="43"/>
      <c r="AP45" s="87"/>
      <c r="AQ45" s="87"/>
      <c r="AR45" s="43"/>
      <c r="AS45" s="43"/>
      <c r="AT45" s="43"/>
      <c r="AU45" s="43"/>
      <c r="AV45" s="43"/>
      <c r="AW45" s="87"/>
      <c r="AX45" s="87"/>
      <c r="AY45" s="43"/>
      <c r="AZ45" s="43"/>
      <c r="BA45" s="43"/>
      <c r="BB45" s="43"/>
      <c r="BC45" s="43"/>
      <c r="BD45" s="87"/>
      <c r="BE45" s="87"/>
      <c r="BF45" s="43"/>
      <c r="BG45" s="43"/>
      <c r="BH45" s="43"/>
      <c r="BI45" s="43"/>
      <c r="BJ45" s="43"/>
      <c r="BK45" s="87"/>
      <c r="BL45" s="87"/>
      <c r="BM45" s="170"/>
      <c r="BN45" s="43"/>
      <c r="BO45" s="43"/>
      <c r="BP45" s="43"/>
      <c r="BQ45" s="43"/>
      <c r="BR45" s="87"/>
      <c r="BS45" s="87"/>
      <c r="BT45" s="43"/>
      <c r="BU45" s="43"/>
      <c r="BV45" s="43"/>
      <c r="BW45" s="43"/>
      <c r="BX45" s="43"/>
      <c r="BY45" s="87"/>
      <c r="BZ45" s="87"/>
    </row>
    <row r="46" spans="1:78" s="5" customFormat="1" ht="30" customHeight="1" thickBot="1" x14ac:dyDescent="0.25">
      <c r="A46" s="46" t="s">
        <v>142</v>
      </c>
      <c r="B46" s="117"/>
      <c r="C46" s="68"/>
      <c r="D46" s="81"/>
      <c r="E46" s="63"/>
      <c r="F46" s="63"/>
      <c r="G46" s="63"/>
      <c r="H46" s="63"/>
      <c r="I46" s="63"/>
      <c r="J46" s="16"/>
      <c r="K46" s="68"/>
      <c r="L46" s="54"/>
      <c r="M46" s="54"/>
      <c r="N46" s="17"/>
      <c r="O46" s="17" t="str">
        <f>IF(OR(ISBLANK(task_start),ISBLANK(task_end)),"",task_end-task_start+1)</f>
        <v/>
      </c>
      <c r="P46" s="43"/>
      <c r="Q46" s="43"/>
      <c r="R46" s="43"/>
      <c r="S46" s="43"/>
      <c r="T46" s="43"/>
      <c r="U46" s="43"/>
      <c r="V46" s="43"/>
      <c r="W46" s="43"/>
      <c r="X46" s="43"/>
      <c r="Y46" s="43"/>
      <c r="Z46" s="43"/>
      <c r="AA46" s="43"/>
      <c r="AB46" s="43"/>
      <c r="AC46" s="43"/>
      <c r="AD46" s="43"/>
      <c r="AE46" s="43"/>
      <c r="AF46" s="43"/>
      <c r="AG46" s="43"/>
      <c r="AH46" s="43"/>
      <c r="AI46" s="43"/>
      <c r="AJ46" s="43"/>
      <c r="AK46" s="43"/>
      <c r="AL46" s="43"/>
      <c r="AM46" s="43"/>
      <c r="AN46" s="43"/>
      <c r="AO46" s="43"/>
      <c r="AP46" s="43"/>
      <c r="AQ46" s="43"/>
      <c r="AR46" s="43"/>
      <c r="AS46" s="43"/>
      <c r="AT46" s="43"/>
      <c r="AU46" s="43"/>
      <c r="AV46" s="43"/>
      <c r="AW46" s="43"/>
      <c r="AX46" s="43"/>
      <c r="AY46" s="43"/>
      <c r="AZ46" s="43"/>
      <c r="BA46" s="43"/>
      <c r="BB46" s="43"/>
      <c r="BC46" s="43"/>
      <c r="BD46" s="43"/>
      <c r="BE46" s="43"/>
      <c r="BF46" s="43"/>
      <c r="BG46" s="43"/>
      <c r="BH46" s="43"/>
      <c r="BI46" s="43"/>
      <c r="BJ46" s="43"/>
      <c r="BK46" s="43"/>
      <c r="BL46" s="43"/>
      <c r="BM46" s="43"/>
      <c r="BN46" s="43"/>
      <c r="BO46" s="43"/>
      <c r="BP46" s="43"/>
      <c r="BQ46" s="43"/>
      <c r="BR46" s="43"/>
      <c r="BS46" s="43"/>
      <c r="BT46" s="43"/>
      <c r="BU46" s="43"/>
      <c r="BV46" s="43"/>
      <c r="BW46" s="43"/>
      <c r="BX46" s="43"/>
      <c r="BY46" s="43"/>
      <c r="BZ46" s="43"/>
    </row>
    <row r="47" spans="1:78" s="5" customFormat="1" ht="30" customHeight="1" thickBot="1" x14ac:dyDescent="0.25">
      <c r="A47" s="47" t="s">
        <v>143</v>
      </c>
      <c r="B47" s="118"/>
      <c r="C47" s="37"/>
      <c r="D47" s="82"/>
      <c r="E47" s="38"/>
      <c r="F47" s="38"/>
      <c r="G47" s="38"/>
      <c r="H47" s="38"/>
      <c r="I47" s="38"/>
      <c r="J47" s="39"/>
      <c r="K47" s="37"/>
      <c r="L47" s="40"/>
      <c r="M47" s="41"/>
      <c r="N47" s="42"/>
      <c r="O47" s="42" t="str">
        <f>IF(OR(ISBLANK(task_start),ISBLANK(task_end)),"",task_end-task_start+1)</f>
        <v/>
      </c>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c r="BO47" s="44"/>
      <c r="BP47" s="44"/>
      <c r="BQ47" s="44"/>
      <c r="BR47" s="44"/>
      <c r="BS47" s="44"/>
      <c r="BT47" s="44"/>
      <c r="BU47" s="44"/>
      <c r="BV47" s="44"/>
      <c r="BW47" s="44"/>
      <c r="BX47" s="44"/>
      <c r="BY47" s="44"/>
      <c r="BZ47" s="44"/>
    </row>
    <row r="48" spans="1:78" ht="30" customHeight="1" x14ac:dyDescent="0.2">
      <c r="J48" s="227" t="s">
        <v>871</v>
      </c>
      <c r="N48" s="7"/>
    </row>
    <row r="49" spans="1:78" ht="15" x14ac:dyDescent="0.2">
      <c r="C49" s="121"/>
      <c r="E49" s="14"/>
      <c r="F49" s="14"/>
      <c r="G49" s="14"/>
      <c r="H49" s="14"/>
      <c r="I49" s="14"/>
      <c r="J49" s="14" t="s">
        <v>872</v>
      </c>
      <c r="M49" s="48"/>
    </row>
    <row r="50" spans="1:78" ht="15" x14ac:dyDescent="0.2">
      <c r="C50" s="122"/>
      <c r="D50" s="124"/>
      <c r="E50" s="15"/>
      <c r="F50" s="15"/>
      <c r="G50" s="15"/>
      <c r="H50" s="15"/>
      <c r="I50" s="15"/>
      <c r="J50" s="15" t="s">
        <v>873</v>
      </c>
    </row>
    <row r="51" spans="1:78" ht="30" customHeight="1" x14ac:dyDescent="0.2">
      <c r="C51" s="5"/>
      <c r="D51" s="124"/>
      <c r="J51" s="227" t="s">
        <v>874</v>
      </c>
    </row>
    <row r="52" spans="1:78" ht="34" customHeight="1" x14ac:dyDescent="0.2">
      <c r="C52" s="122"/>
      <c r="D52" s="123"/>
      <c r="J52" s="227" t="s">
        <v>875</v>
      </c>
    </row>
    <row r="53" spans="1:78" ht="30" customHeight="1" x14ac:dyDescent="0.2">
      <c r="D53" s="6"/>
      <c r="J53" s="227"/>
    </row>
    <row r="56" spans="1:78" ht="30" customHeight="1" x14ac:dyDescent="0.2">
      <c r="C56" s="126"/>
    </row>
    <row r="57" spans="1:78" s="72" customFormat="1" ht="30" customHeight="1" x14ac:dyDescent="0.2">
      <c r="A57" s="46"/>
      <c r="B57" s="117"/>
      <c r="C57" s="126"/>
      <c r="E57"/>
      <c r="F57"/>
      <c r="G57"/>
      <c r="H57"/>
      <c r="I57"/>
      <c r="J57"/>
      <c r="K57"/>
      <c r="L57" s="6"/>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row>
    <row r="58" spans="1:78" s="72" customFormat="1" ht="30" customHeight="1" x14ac:dyDescent="0.2">
      <c r="A58" s="46"/>
      <c r="B58" s="117"/>
      <c r="C58"/>
      <c r="E58"/>
      <c r="F58"/>
      <c r="G58"/>
      <c r="H58"/>
      <c r="I58"/>
      <c r="J58"/>
      <c r="K58"/>
      <c r="L58" s="6"/>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row>
    <row r="60" spans="1:78" s="72" customFormat="1" ht="30" customHeight="1" x14ac:dyDescent="0.2">
      <c r="A60" s="46"/>
      <c r="B60" s="117"/>
      <c r="C60" s="126" t="s">
        <v>144</v>
      </c>
      <c r="E60"/>
      <c r="F60"/>
      <c r="G60"/>
      <c r="H60"/>
      <c r="I60"/>
      <c r="J60"/>
      <c r="K60"/>
      <c r="L60" s="6"/>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row>
  </sheetData>
  <mergeCells count="10">
    <mergeCell ref="AY4:BE4"/>
    <mergeCell ref="BF4:BL4"/>
    <mergeCell ref="BM4:BS4"/>
    <mergeCell ref="BT4:BZ4"/>
    <mergeCell ref="L3:M3"/>
    <mergeCell ref="P4:V4"/>
    <mergeCell ref="W4:AC4"/>
    <mergeCell ref="AD4:AJ4"/>
    <mergeCell ref="AK4:AQ4"/>
    <mergeCell ref="AR4:AX4"/>
  </mergeCells>
  <conditionalFormatting sqref="J46:K47 J39:J40 J7:K13 J18:K32 J17 K14:K16 J44:K44 K39:K43">
    <cfRule type="dataBar" priority="33">
      <dataBar>
        <cfvo type="num" val="0"/>
        <cfvo type="num" val="1"/>
        <color theme="0" tint="-0.249977111117893"/>
      </dataBar>
      <extLst>
        <ext xmlns:x14="http://schemas.microsoft.com/office/spreadsheetml/2009/9/main" uri="{B025F937-C7B1-47D3-B67F-A62EFF666E3E}">
          <x14:id>{86500C05-CC6C-ED4F-99A7-FAD5BA3CE18B}</x14:id>
        </ext>
      </extLst>
    </cfRule>
  </conditionalFormatting>
  <conditionalFormatting sqref="P5:BZ47">
    <cfRule type="expression" dxfId="33" priority="36">
      <formula>AND(TODAY()&gt;=P$5,TODAY()&lt;Q$5)</formula>
    </cfRule>
  </conditionalFormatting>
  <conditionalFormatting sqref="P7:BZ47">
    <cfRule type="expression" dxfId="32" priority="34">
      <formula>AND(task_start&lt;=P$5,ROUNDDOWN((task_end-task_start+1)*task_progress,0)+task_start-1&gt;=P$5)</formula>
    </cfRule>
    <cfRule type="expression" dxfId="31" priority="35" stopIfTrue="1">
      <formula>AND(task_end&gt;=P$5,task_start&lt;Q$5)</formula>
    </cfRule>
  </conditionalFormatting>
  <conditionalFormatting sqref="J14">
    <cfRule type="dataBar" priority="32">
      <dataBar>
        <cfvo type="num" val="0"/>
        <cfvo type="num" val="1"/>
        <color theme="0" tint="-0.249977111117893"/>
      </dataBar>
      <extLst>
        <ext xmlns:x14="http://schemas.microsoft.com/office/spreadsheetml/2009/9/main" uri="{B025F937-C7B1-47D3-B67F-A62EFF666E3E}">
          <x14:id>{184FBB61-94CF-2A42-89D6-1DA4E4EF217C}</x14:id>
        </ext>
      </extLst>
    </cfRule>
  </conditionalFormatting>
  <conditionalFormatting sqref="J15:J16">
    <cfRule type="dataBar" priority="31">
      <dataBar>
        <cfvo type="num" val="0"/>
        <cfvo type="num" val="1"/>
        <color theme="0" tint="-0.249977111117893"/>
      </dataBar>
      <extLst>
        <ext xmlns:x14="http://schemas.microsoft.com/office/spreadsheetml/2009/9/main" uri="{B025F937-C7B1-47D3-B67F-A62EFF666E3E}">
          <x14:id>{E513ECD4-79D0-2248-ADCF-47A60F4CE7E8}</x14:id>
        </ext>
      </extLst>
    </cfRule>
  </conditionalFormatting>
  <conditionalFormatting sqref="J33:K33 J45:K45 J34:J37 J41:J44">
    <cfRule type="dataBar" priority="28">
      <dataBar>
        <cfvo type="num" val="0"/>
        <cfvo type="num" val="1"/>
        <color theme="0" tint="-0.249977111117893"/>
      </dataBar>
      <extLst>
        <ext xmlns:x14="http://schemas.microsoft.com/office/spreadsheetml/2009/9/main" uri="{B025F937-C7B1-47D3-B67F-A62EFF666E3E}">
          <x14:id>{AF689809-9A78-0A4D-A930-B35AD996AF67}</x14:id>
        </ext>
      </extLst>
    </cfRule>
  </conditionalFormatting>
  <conditionalFormatting sqref="J38:K38">
    <cfRule type="dataBar" priority="27">
      <dataBar>
        <cfvo type="num" val="0"/>
        <cfvo type="num" val="1"/>
        <color theme="0" tint="-0.249977111117893"/>
      </dataBar>
      <extLst>
        <ext xmlns:x14="http://schemas.microsoft.com/office/spreadsheetml/2009/9/main" uri="{B025F937-C7B1-47D3-B67F-A62EFF666E3E}">
          <x14:id>{AA6099AE-B59A-0F42-A74D-CF86443E7468}</x14:id>
        </ext>
      </extLst>
    </cfRule>
  </conditionalFormatting>
  <conditionalFormatting sqref="H8:H45">
    <cfRule type="containsText" dxfId="30" priority="23" operator="containsText" text="On-track">
      <formula>NOT(ISERROR(SEARCH("On-track",H8)))</formula>
    </cfRule>
    <cfRule type="containsText" dxfId="29" priority="24" operator="containsText" text="Delayed">
      <formula>NOT(ISERROR(SEARCH("Delayed",H8)))</formula>
    </cfRule>
    <cfRule type="containsText" dxfId="28" priority="25" operator="containsText" text="Not Started">
      <formula>NOT(ISERROR(SEARCH("Not Started",H8)))</formula>
    </cfRule>
  </conditionalFormatting>
  <conditionalFormatting sqref="H8:H44">
    <cfRule type="containsText" dxfId="27" priority="22" operator="containsText" text="Completed">
      <formula>NOT(ISERROR(SEARCH("Completed",H8)))</formula>
    </cfRule>
  </conditionalFormatting>
  <conditionalFormatting sqref="J17">
    <cfRule type="dataBar" priority="21">
      <dataBar>
        <cfvo type="num" val="0"/>
        <cfvo type="num" val="1"/>
        <color theme="0" tint="-0.249977111117893"/>
      </dataBar>
      <extLst>
        <ext xmlns:x14="http://schemas.microsoft.com/office/spreadsheetml/2009/9/main" uri="{B025F937-C7B1-47D3-B67F-A62EFF666E3E}">
          <x14:id>{94AC6FA9-1F45-DF4C-B2ED-02ECF0B2D23A}</x14:id>
        </ext>
      </extLst>
    </cfRule>
  </conditionalFormatting>
  <conditionalFormatting sqref="H17">
    <cfRule type="containsText" dxfId="26" priority="14" operator="containsText" text="On-track">
      <formula>NOT(ISERROR(SEARCH("On-track",H17)))</formula>
    </cfRule>
    <cfRule type="containsText" dxfId="25" priority="15" operator="containsText" text="Delayed">
      <formula>NOT(ISERROR(SEARCH("Delayed",H17)))</formula>
    </cfRule>
    <cfRule type="containsText" dxfId="24" priority="16" operator="containsText" text="Not Started">
      <formula>NOT(ISERROR(SEARCH("Not Started",H17)))</formula>
    </cfRule>
  </conditionalFormatting>
  <conditionalFormatting sqref="H17">
    <cfRule type="containsText" dxfId="23" priority="13" operator="containsText" text="Completed">
      <formula>NOT(ISERROR(SEARCH("Completed",H17)))</formula>
    </cfRule>
  </conditionalFormatting>
  <conditionalFormatting sqref="H8:H44">
    <cfRule type="containsText" dxfId="22" priority="11" operator="containsText" text="Pending">
      <formula>NOT(ISERROR(SEARCH("Pending",H8)))</formula>
    </cfRule>
    <cfRule type="containsText" dxfId="21" priority="12" operator="containsText" text="Risk">
      <formula>NOT(ISERROR(SEARCH("Risk",H8)))</formula>
    </cfRule>
  </conditionalFormatting>
  <conditionalFormatting sqref="K34:K37">
    <cfRule type="dataBar" priority="9">
      <dataBar>
        <cfvo type="num" val="0"/>
        <cfvo type="num" val="1"/>
        <color theme="0" tint="-0.249977111117893"/>
      </dataBar>
      <extLst>
        <ext xmlns:x14="http://schemas.microsoft.com/office/spreadsheetml/2009/9/main" uri="{B025F937-C7B1-47D3-B67F-A62EFF666E3E}">
          <x14:id>{6A8E5A41-54CB-A84B-8021-8B2D032B775C}</x14:id>
        </ext>
      </extLst>
    </cfRule>
  </conditionalFormatting>
  <conditionalFormatting sqref="K17">
    <cfRule type="dataBar" priority="1">
      <dataBar>
        <cfvo type="num" val="0"/>
        <cfvo type="num" val="1"/>
        <color theme="0" tint="-0.249977111117893"/>
      </dataBar>
      <extLst>
        <ext xmlns:x14="http://schemas.microsoft.com/office/spreadsheetml/2009/9/main" uri="{B025F937-C7B1-47D3-B67F-A62EFF666E3E}">
          <x14:id>{184564AA-4551-1D47-AB5D-27654E5D2095}</x14:id>
        </ext>
      </extLst>
    </cfRule>
  </conditionalFormatting>
  <dataValidations count="3">
    <dataValidation type="list" allowBlank="1" showInputMessage="1" showErrorMessage="1" sqref="H45" xr:uid="{5B39A37D-F465-B24E-802D-62718D8AC367}">
      <formula1>"Not Started, On-Track, Pending, Delayed, Completed"</formula1>
    </dataValidation>
    <dataValidation type="whole" operator="greaterThanOrEqual" allowBlank="1" showInputMessage="1" promptTitle="Display Week" prompt="Changing this number will scroll the Gantt Chart view." sqref="L4" xr:uid="{FD7ED52F-6CC0-5E4C-9F71-9686B553EA20}">
      <formula1>1</formula1>
    </dataValidation>
    <dataValidation type="list" allowBlank="1" showInputMessage="1" showErrorMessage="1" sqref="H8:H44" xr:uid="{2AA370CC-E181-BF47-80AB-4E6CB4C3B3D6}">
      <formula1>"Risk, Not Started, On-Track, Pending, Delayed, Completed"</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86500C05-CC6C-ED4F-99A7-FAD5BA3CE18B}">
            <x14:dataBar minLength="0" maxLength="100" gradient="0">
              <x14:cfvo type="num">
                <xm:f>0</xm:f>
              </x14:cfvo>
              <x14:cfvo type="num">
                <xm:f>1</xm:f>
              </x14:cfvo>
              <x14:negativeFillColor rgb="FFFF0000"/>
              <x14:axisColor rgb="FF000000"/>
            </x14:dataBar>
          </x14:cfRule>
          <xm:sqref>J46:K47 J39:J40 J7:K13 J18:K32 J17 K14:K16 J44:K44 K39:K43</xm:sqref>
        </x14:conditionalFormatting>
        <x14:conditionalFormatting xmlns:xm="http://schemas.microsoft.com/office/excel/2006/main">
          <x14:cfRule type="dataBar" id="{184FBB61-94CF-2A42-89D6-1DA4E4EF217C}">
            <x14:dataBar minLength="0" maxLength="100" gradient="0">
              <x14:cfvo type="num">
                <xm:f>0</xm:f>
              </x14:cfvo>
              <x14:cfvo type="num">
                <xm:f>1</xm:f>
              </x14:cfvo>
              <x14:negativeFillColor rgb="FFFF0000"/>
              <x14:axisColor rgb="FF000000"/>
            </x14:dataBar>
          </x14:cfRule>
          <xm:sqref>J14</xm:sqref>
        </x14:conditionalFormatting>
        <x14:conditionalFormatting xmlns:xm="http://schemas.microsoft.com/office/excel/2006/main">
          <x14:cfRule type="dataBar" id="{E513ECD4-79D0-2248-ADCF-47A60F4CE7E8}">
            <x14:dataBar minLength="0" maxLength="100" gradient="0">
              <x14:cfvo type="num">
                <xm:f>0</xm:f>
              </x14:cfvo>
              <x14:cfvo type="num">
                <xm:f>1</xm:f>
              </x14:cfvo>
              <x14:negativeFillColor rgb="FFFF0000"/>
              <x14:axisColor rgb="FF000000"/>
            </x14:dataBar>
          </x14:cfRule>
          <xm:sqref>J15:J16</xm:sqref>
        </x14:conditionalFormatting>
        <x14:conditionalFormatting xmlns:xm="http://schemas.microsoft.com/office/excel/2006/main">
          <x14:cfRule type="dataBar" id="{AF689809-9A78-0A4D-A930-B35AD996AF67}">
            <x14:dataBar minLength="0" maxLength="100" gradient="0">
              <x14:cfvo type="num">
                <xm:f>0</xm:f>
              </x14:cfvo>
              <x14:cfvo type="num">
                <xm:f>1</xm:f>
              </x14:cfvo>
              <x14:negativeFillColor rgb="FFFF0000"/>
              <x14:axisColor rgb="FF000000"/>
            </x14:dataBar>
          </x14:cfRule>
          <xm:sqref>J33:K33 J45:K45 J34:J37 J41:J44</xm:sqref>
        </x14:conditionalFormatting>
        <x14:conditionalFormatting xmlns:xm="http://schemas.microsoft.com/office/excel/2006/main">
          <x14:cfRule type="dataBar" id="{AA6099AE-B59A-0F42-A74D-CF86443E7468}">
            <x14:dataBar minLength="0" maxLength="100" gradient="0">
              <x14:cfvo type="num">
                <xm:f>0</xm:f>
              </x14:cfvo>
              <x14:cfvo type="num">
                <xm:f>1</xm:f>
              </x14:cfvo>
              <x14:negativeFillColor rgb="FFFF0000"/>
              <x14:axisColor rgb="FF000000"/>
            </x14:dataBar>
          </x14:cfRule>
          <xm:sqref>J38:K38</xm:sqref>
        </x14:conditionalFormatting>
        <x14:conditionalFormatting xmlns:xm="http://schemas.microsoft.com/office/excel/2006/main">
          <x14:cfRule type="dataBar" id="{94AC6FA9-1F45-DF4C-B2ED-02ECF0B2D23A}">
            <x14:dataBar minLength="0" maxLength="100" gradient="0">
              <x14:cfvo type="num">
                <xm:f>0</xm:f>
              </x14:cfvo>
              <x14:cfvo type="num">
                <xm:f>1</xm:f>
              </x14:cfvo>
              <x14:negativeFillColor rgb="FFFF0000"/>
              <x14:axisColor rgb="FF000000"/>
            </x14:dataBar>
          </x14:cfRule>
          <xm:sqref>J17</xm:sqref>
        </x14:conditionalFormatting>
        <x14:conditionalFormatting xmlns:xm="http://schemas.microsoft.com/office/excel/2006/main">
          <x14:cfRule type="dataBar" id="{6A8E5A41-54CB-A84B-8021-8B2D032B775C}">
            <x14:dataBar minLength="0" maxLength="100" gradient="0">
              <x14:cfvo type="num">
                <xm:f>0</xm:f>
              </x14:cfvo>
              <x14:cfvo type="num">
                <xm:f>1</xm:f>
              </x14:cfvo>
              <x14:negativeFillColor rgb="FFFF0000"/>
              <x14:axisColor rgb="FF000000"/>
            </x14:dataBar>
          </x14:cfRule>
          <xm:sqref>K34:K37</xm:sqref>
        </x14:conditionalFormatting>
        <x14:conditionalFormatting xmlns:xm="http://schemas.microsoft.com/office/excel/2006/main">
          <x14:cfRule type="dataBar" id="{184564AA-4551-1D47-AB5D-27654E5D2095}">
            <x14:dataBar minLength="0" maxLength="100" gradient="0">
              <x14:cfvo type="num">
                <xm:f>0</xm:f>
              </x14:cfvo>
              <x14:cfvo type="num">
                <xm:f>1</xm:f>
              </x14:cfvo>
              <x14:negativeFillColor rgb="FFFF0000"/>
              <x14:axisColor rgb="FF000000"/>
            </x14:dataBar>
          </x14:cfRule>
          <xm:sqref>K17</xm:sqref>
        </x14:conditionalFormatting>
      </x14:conditionalFormattings>
    </ext>
  </extLst>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BE1790-D79D-754B-9788-B3EAA0F06DC1}">
  <sheetPr>
    <tabColor theme="8" tint="0.59999389629810485"/>
  </sheetPr>
  <dimension ref="B3:I19"/>
  <sheetViews>
    <sheetView zoomScale="160" zoomScaleNormal="160" workbookViewId="0">
      <selection activeCell="B3" sqref="B3:I18"/>
    </sheetView>
  </sheetViews>
  <sheetFormatPr baseColWidth="10" defaultColWidth="11.5" defaultRowHeight="15" x14ac:dyDescent="0.2"/>
  <cols>
    <col min="2" max="2" width="3.83203125" bestFit="1" customWidth="1"/>
    <col min="3" max="3" width="5.6640625" bestFit="1" customWidth="1"/>
    <col min="4" max="4" width="50" bestFit="1" customWidth="1"/>
    <col min="5" max="5" width="12.5" customWidth="1"/>
    <col min="6" max="6" width="20.6640625" hidden="1" customWidth="1"/>
    <col min="7" max="7" width="30.83203125" customWidth="1"/>
    <col min="8" max="8" width="11.6640625" bestFit="1" customWidth="1"/>
    <col min="9" max="9" width="28.1640625" bestFit="1" customWidth="1"/>
  </cols>
  <sheetData>
    <row r="3" spans="2:9" x14ac:dyDescent="0.2">
      <c r="B3" s="104" t="s">
        <v>9</v>
      </c>
      <c r="C3" s="104" t="s">
        <v>906</v>
      </c>
      <c r="D3" s="104" t="s">
        <v>146</v>
      </c>
      <c r="E3" s="104" t="s">
        <v>147</v>
      </c>
      <c r="F3" s="104" t="s">
        <v>148</v>
      </c>
      <c r="G3" s="104" t="s">
        <v>149</v>
      </c>
      <c r="H3" s="104" t="s">
        <v>150</v>
      </c>
      <c r="I3" s="104" t="s">
        <v>907</v>
      </c>
    </row>
    <row r="4" spans="2:9" s="109" customFormat="1" ht="32" hidden="1" x14ac:dyDescent="0.2">
      <c r="B4" s="105">
        <v>1</v>
      </c>
      <c r="C4" s="106">
        <v>1</v>
      </c>
      <c r="D4" s="107" t="s">
        <v>908</v>
      </c>
      <c r="E4" s="108">
        <v>44582</v>
      </c>
      <c r="F4" s="105"/>
      <c r="G4" s="105"/>
      <c r="H4" s="105"/>
      <c r="I4" s="105"/>
    </row>
    <row r="5" spans="2:9" s="109" customFormat="1" ht="64" hidden="1" x14ac:dyDescent="0.2">
      <c r="B5" s="105">
        <v>2</v>
      </c>
      <c r="C5" s="105">
        <v>1.1000000000000001</v>
      </c>
      <c r="D5" s="107" t="s">
        <v>909</v>
      </c>
      <c r="E5" s="108">
        <v>44574</v>
      </c>
      <c r="F5" s="105" t="s">
        <v>158</v>
      </c>
      <c r="G5" s="107" t="s">
        <v>910</v>
      </c>
      <c r="H5" s="107"/>
      <c r="I5" s="107" t="s">
        <v>911</v>
      </c>
    </row>
    <row r="6" spans="2:9" s="109" customFormat="1" ht="128" hidden="1" x14ac:dyDescent="0.2">
      <c r="B6" s="105">
        <v>3</v>
      </c>
      <c r="C6" s="106">
        <v>14</v>
      </c>
      <c r="D6" s="107" t="s">
        <v>912</v>
      </c>
      <c r="E6" s="108">
        <v>44574</v>
      </c>
      <c r="F6" s="105" t="s">
        <v>913</v>
      </c>
      <c r="G6" s="107" t="s">
        <v>914</v>
      </c>
      <c r="H6" s="143" t="s">
        <v>915</v>
      </c>
      <c r="I6" s="107" t="s">
        <v>916</v>
      </c>
    </row>
    <row r="7" spans="2:9" s="109" customFormat="1" ht="64" hidden="1" x14ac:dyDescent="0.2">
      <c r="B7" s="105">
        <v>4</v>
      </c>
      <c r="C7" s="105" t="s">
        <v>917</v>
      </c>
      <c r="D7" s="107" t="s">
        <v>918</v>
      </c>
      <c r="E7" s="108">
        <v>44574</v>
      </c>
      <c r="F7" s="105" t="s">
        <v>919</v>
      </c>
      <c r="G7" s="107" t="s">
        <v>920</v>
      </c>
      <c r="H7" s="143" t="s">
        <v>915</v>
      </c>
      <c r="I7" s="107" t="s">
        <v>921</v>
      </c>
    </row>
    <row r="8" spans="2:9" s="109" customFormat="1" ht="80" hidden="1" x14ac:dyDescent="0.2">
      <c r="B8" s="105">
        <v>5</v>
      </c>
      <c r="C8" s="110">
        <v>11.1</v>
      </c>
      <c r="D8" s="107" t="s">
        <v>922</v>
      </c>
      <c r="E8" s="108">
        <v>44578</v>
      </c>
      <c r="F8" s="105" t="s">
        <v>176</v>
      </c>
      <c r="G8" s="107" t="s">
        <v>923</v>
      </c>
      <c r="H8" s="143" t="s">
        <v>915</v>
      </c>
      <c r="I8" s="107" t="s">
        <v>924</v>
      </c>
    </row>
    <row r="9" spans="2:9" s="109" customFormat="1" ht="224" hidden="1" x14ac:dyDescent="0.2">
      <c r="B9" s="105">
        <v>6</v>
      </c>
      <c r="C9" s="105">
        <v>11.4</v>
      </c>
      <c r="D9" s="107" t="s">
        <v>925</v>
      </c>
      <c r="E9" s="108">
        <v>44608</v>
      </c>
      <c r="F9" s="105"/>
      <c r="G9" s="143" t="s">
        <v>926</v>
      </c>
      <c r="H9" s="143" t="s">
        <v>927</v>
      </c>
      <c r="I9" s="192" t="s">
        <v>928</v>
      </c>
    </row>
    <row r="10" spans="2:9" s="109" customFormat="1" ht="64" hidden="1" x14ac:dyDescent="0.2">
      <c r="B10" s="105">
        <v>8</v>
      </c>
      <c r="C10" s="110">
        <v>2</v>
      </c>
      <c r="D10" s="107" t="s">
        <v>929</v>
      </c>
      <c r="E10" s="108">
        <v>44587</v>
      </c>
      <c r="F10" s="105" t="s">
        <v>49</v>
      </c>
      <c r="G10" s="107"/>
      <c r="H10" s="143" t="s">
        <v>915</v>
      </c>
      <c r="I10" s="107" t="s">
        <v>930</v>
      </c>
    </row>
    <row r="11" spans="2:9" s="109" customFormat="1" ht="48" hidden="1" x14ac:dyDescent="0.2">
      <c r="B11" s="105">
        <v>9</v>
      </c>
      <c r="C11" s="105"/>
      <c r="D11" s="105" t="s">
        <v>931</v>
      </c>
      <c r="E11" s="108">
        <v>44595</v>
      </c>
      <c r="F11" s="105" t="s">
        <v>932</v>
      </c>
      <c r="G11" s="107"/>
      <c r="H11" s="143" t="s">
        <v>915</v>
      </c>
      <c r="I11" s="107" t="s">
        <v>933</v>
      </c>
    </row>
    <row r="12" spans="2:9" s="109" customFormat="1" ht="32" hidden="1" x14ac:dyDescent="0.2">
      <c r="B12" s="105">
        <v>10</v>
      </c>
      <c r="C12" s="105"/>
      <c r="D12" s="105" t="s">
        <v>934</v>
      </c>
      <c r="E12" s="108">
        <v>44596</v>
      </c>
      <c r="F12" s="105" t="s">
        <v>49</v>
      </c>
      <c r="G12" s="107"/>
      <c r="H12" s="143" t="s">
        <v>915</v>
      </c>
      <c r="I12" s="107" t="s">
        <v>935</v>
      </c>
    </row>
    <row r="13" spans="2:9" s="109" customFormat="1" ht="32" hidden="1" x14ac:dyDescent="0.2">
      <c r="B13" s="105">
        <v>11</v>
      </c>
      <c r="C13" s="105"/>
      <c r="D13" s="107" t="s">
        <v>936</v>
      </c>
      <c r="E13" s="108">
        <v>44599</v>
      </c>
      <c r="F13" s="105" t="s">
        <v>49</v>
      </c>
      <c r="G13" s="107"/>
      <c r="H13" s="143" t="s">
        <v>915</v>
      </c>
      <c r="I13" s="143" t="s">
        <v>937</v>
      </c>
    </row>
    <row r="14" spans="2:9" ht="64" hidden="1" x14ac:dyDescent="0.2">
      <c r="B14" s="105">
        <v>12</v>
      </c>
      <c r="C14" s="105"/>
      <c r="D14" s="107" t="s">
        <v>938</v>
      </c>
      <c r="E14" s="108">
        <v>44603</v>
      </c>
      <c r="F14" s="105" t="s">
        <v>939</v>
      </c>
      <c r="G14" s="107"/>
      <c r="H14" s="143" t="s">
        <v>927</v>
      </c>
      <c r="I14" s="107" t="s">
        <v>940</v>
      </c>
    </row>
    <row r="15" spans="2:9" ht="48" hidden="1" x14ac:dyDescent="0.2">
      <c r="B15" s="105">
        <v>13</v>
      </c>
      <c r="C15" s="105"/>
      <c r="D15" s="143" t="s">
        <v>941</v>
      </c>
      <c r="E15" s="108">
        <v>44606</v>
      </c>
      <c r="F15" s="105"/>
      <c r="G15" s="107" t="s">
        <v>942</v>
      </c>
      <c r="H15" s="143" t="s">
        <v>927</v>
      </c>
      <c r="I15" s="143" t="s">
        <v>928</v>
      </c>
    </row>
    <row r="16" spans="2:9" ht="176" x14ac:dyDescent="0.2">
      <c r="B16" s="105">
        <v>14</v>
      </c>
      <c r="C16" s="105"/>
      <c r="D16" s="143" t="s">
        <v>153</v>
      </c>
      <c r="E16" s="108">
        <v>44608</v>
      </c>
      <c r="F16" s="105"/>
      <c r="G16" s="107" t="s">
        <v>943</v>
      </c>
      <c r="H16" s="143" t="s">
        <v>944</v>
      </c>
      <c r="I16" s="107" t="s">
        <v>945</v>
      </c>
    </row>
    <row r="17" spans="2:9" ht="83" hidden="1" customHeight="1" x14ac:dyDescent="0.2">
      <c r="B17" s="105">
        <v>15</v>
      </c>
      <c r="C17" s="105"/>
      <c r="D17" s="143" t="s">
        <v>946</v>
      </c>
      <c r="E17" s="108">
        <v>44609</v>
      </c>
      <c r="F17" s="105"/>
      <c r="G17" s="107" t="s">
        <v>947</v>
      </c>
      <c r="H17" s="143" t="s">
        <v>927</v>
      </c>
      <c r="I17" s="143"/>
    </row>
    <row r="18" spans="2:9" ht="350" x14ac:dyDescent="0.2">
      <c r="B18" s="105">
        <v>16</v>
      </c>
      <c r="C18" s="105"/>
      <c r="D18" s="107" t="s">
        <v>948</v>
      </c>
      <c r="E18" s="108"/>
      <c r="F18" s="105"/>
      <c r="G18" s="107" t="s">
        <v>949</v>
      </c>
      <c r="H18" s="143" t="s">
        <v>36</v>
      </c>
      <c r="I18" s="143"/>
    </row>
    <row r="19" spans="2:9" ht="64" hidden="1" x14ac:dyDescent="0.2">
      <c r="B19" s="105">
        <v>17</v>
      </c>
      <c r="C19" s="91"/>
      <c r="D19" s="107" t="s">
        <v>950</v>
      </c>
      <c r="E19" s="91"/>
      <c r="F19" s="91"/>
      <c r="G19" s="138" t="s">
        <v>951</v>
      </c>
      <c r="H19" s="143" t="s">
        <v>927</v>
      </c>
      <c r="I19" s="91"/>
    </row>
  </sheetData>
  <conditionalFormatting sqref="H6:H19">
    <cfRule type="containsText" dxfId="20" priority="1" operator="containsText" text="Risk">
      <formula>NOT(ISERROR(SEARCH("Risk",H6)))</formula>
    </cfRule>
    <cfRule type="containsText" dxfId="19" priority="2" operator="containsText" text="On-track">
      <formula>NOT(ISERROR(SEARCH("On-track",H6)))</formula>
    </cfRule>
    <cfRule type="containsText" dxfId="18" priority="3" operator="containsText" text="Pending">
      <formula>NOT(ISERROR(SEARCH("Pending",H6)))</formula>
    </cfRule>
    <cfRule type="containsText" dxfId="17" priority="4" operator="containsText" text="Done">
      <formula>NOT(ISERROR(SEARCH("Done",H6)))</formula>
    </cfRule>
  </conditionalFormatting>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286B6C-23F9-6241-941E-1CB43414D2DF}">
  <sheetPr>
    <tabColor theme="6" tint="0.59999389629810485"/>
  </sheetPr>
  <dimension ref="A2:M83"/>
  <sheetViews>
    <sheetView zoomScale="206" workbookViewId="0">
      <pane ySplit="5" topLeftCell="A30" activePane="bottomLeft" state="frozen"/>
      <selection pane="bottomLeft" activeCell="G74" sqref="G74"/>
    </sheetView>
  </sheetViews>
  <sheetFormatPr baseColWidth="10" defaultColWidth="11.5" defaultRowHeight="15" x14ac:dyDescent="0.2"/>
  <cols>
    <col min="2" max="2" width="21.83203125" customWidth="1"/>
    <col min="3" max="3" width="8" bestFit="1" customWidth="1"/>
    <col min="4" max="4" width="5" bestFit="1" customWidth="1"/>
    <col min="5" max="5" width="9.1640625" bestFit="1" customWidth="1"/>
    <col min="6" max="6" width="4.33203125" bestFit="1" customWidth="1"/>
    <col min="7" max="7" width="7.83203125" bestFit="1" customWidth="1"/>
    <col min="8" max="9" width="6.1640625" customWidth="1"/>
    <col min="10" max="10" width="7.83203125" bestFit="1" customWidth="1"/>
    <col min="11" max="11" width="7.83203125" customWidth="1"/>
    <col min="12" max="12" width="6" bestFit="1" customWidth="1"/>
    <col min="13" max="13" width="32" bestFit="1" customWidth="1"/>
  </cols>
  <sheetData>
    <row r="2" spans="2:13" x14ac:dyDescent="0.2">
      <c r="B2" s="496" t="s">
        <v>952</v>
      </c>
      <c r="C2" s="496"/>
      <c r="D2" s="496"/>
      <c r="E2" s="496"/>
      <c r="F2" s="496"/>
      <c r="G2" s="496"/>
      <c r="H2" s="496"/>
      <c r="I2" s="496"/>
      <c r="J2" s="496"/>
      <c r="K2" s="6"/>
      <c r="M2" s="141"/>
    </row>
    <row r="3" spans="2:13" x14ac:dyDescent="0.2">
      <c r="B3" s="6"/>
      <c r="C3" s="6"/>
      <c r="D3" s="6"/>
      <c r="E3" s="6"/>
      <c r="F3" s="6"/>
      <c r="G3" s="6"/>
    </row>
    <row r="4" spans="2:13" x14ac:dyDescent="0.2">
      <c r="B4" s="6"/>
      <c r="C4" s="6"/>
      <c r="D4" s="6"/>
      <c r="E4" s="6"/>
      <c r="F4" s="6"/>
      <c r="G4" s="6"/>
    </row>
    <row r="5" spans="2:13" x14ac:dyDescent="0.2">
      <c r="B5" s="102"/>
      <c r="C5" s="102" t="s">
        <v>953</v>
      </c>
      <c r="D5" s="102" t="s">
        <v>954</v>
      </c>
      <c r="E5" s="102" t="s">
        <v>955</v>
      </c>
      <c r="F5" s="102" t="s">
        <v>956</v>
      </c>
      <c r="G5" s="102" t="s">
        <v>957</v>
      </c>
      <c r="H5" s="102" t="s">
        <v>958</v>
      </c>
      <c r="I5" s="102" t="s">
        <v>94</v>
      </c>
      <c r="J5" s="102" t="s">
        <v>959</v>
      </c>
      <c r="K5" s="102" t="s">
        <v>960</v>
      </c>
      <c r="L5" s="102" t="s">
        <v>78</v>
      </c>
      <c r="M5" s="152" t="s">
        <v>961</v>
      </c>
    </row>
    <row r="6" spans="2:13" hidden="1" x14ac:dyDescent="0.2">
      <c r="B6" s="116" t="s">
        <v>962</v>
      </c>
      <c r="C6" s="116">
        <f t="shared" ref="C6:D6" si="0">SUM(C7:C11)</f>
        <v>0</v>
      </c>
      <c r="D6" s="116">
        <f t="shared" si="0"/>
        <v>0</v>
      </c>
      <c r="E6" s="116">
        <f>SUM(E7:E11)</f>
        <v>5</v>
      </c>
      <c r="F6" s="116">
        <f t="shared" ref="F6:L6" si="1">SUM(F7:F11)</f>
        <v>2</v>
      </c>
      <c r="G6" s="116">
        <f t="shared" si="1"/>
        <v>1</v>
      </c>
      <c r="H6" s="116">
        <f t="shared" si="1"/>
        <v>5</v>
      </c>
      <c r="I6" s="116">
        <f t="shared" si="1"/>
        <v>0</v>
      </c>
      <c r="J6" s="116">
        <f t="shared" si="1"/>
        <v>0</v>
      </c>
      <c r="K6" s="116"/>
      <c r="L6" s="116">
        <f t="shared" si="1"/>
        <v>0</v>
      </c>
      <c r="M6" s="112"/>
    </row>
    <row r="7" spans="2:13" hidden="1" x14ac:dyDescent="0.2">
      <c r="B7" s="114">
        <v>44578</v>
      </c>
      <c r="C7" s="91"/>
      <c r="D7" s="91"/>
      <c r="E7" s="91">
        <v>1</v>
      </c>
      <c r="F7" s="91"/>
      <c r="G7" s="91"/>
      <c r="H7" s="91">
        <v>1</v>
      </c>
      <c r="I7" s="91"/>
      <c r="J7" s="91"/>
      <c r="K7" s="91"/>
      <c r="L7" s="91"/>
      <c r="M7" s="112"/>
    </row>
    <row r="8" spans="2:13" hidden="1" x14ac:dyDescent="0.2">
      <c r="B8" s="114">
        <v>44579</v>
      </c>
      <c r="C8" s="91"/>
      <c r="D8" s="91"/>
      <c r="E8" s="91">
        <v>1</v>
      </c>
      <c r="F8" s="91">
        <v>1</v>
      </c>
      <c r="G8" s="91">
        <v>1</v>
      </c>
      <c r="H8" s="91">
        <v>1</v>
      </c>
      <c r="I8" s="91"/>
      <c r="J8" s="91"/>
      <c r="K8" s="91"/>
      <c r="L8" s="91"/>
      <c r="M8" s="112"/>
    </row>
    <row r="9" spans="2:13" hidden="1" x14ac:dyDescent="0.2">
      <c r="B9" s="114">
        <v>44580</v>
      </c>
      <c r="C9" s="91"/>
      <c r="D9" s="91"/>
      <c r="E9" s="91">
        <v>1</v>
      </c>
      <c r="F9" s="91">
        <v>1</v>
      </c>
      <c r="G9" s="91"/>
      <c r="H9" s="91">
        <v>1</v>
      </c>
      <c r="I9" s="91"/>
      <c r="J9" s="91"/>
      <c r="K9" s="91"/>
      <c r="L9" s="91"/>
      <c r="M9" s="112"/>
    </row>
    <row r="10" spans="2:13" hidden="1" x14ac:dyDescent="0.2">
      <c r="B10" s="114">
        <v>44581</v>
      </c>
      <c r="C10" s="91"/>
      <c r="D10" s="91"/>
      <c r="E10" s="91">
        <v>1</v>
      </c>
      <c r="F10" s="91"/>
      <c r="G10" s="91"/>
      <c r="H10" s="91">
        <v>1</v>
      </c>
      <c r="I10" s="91"/>
      <c r="J10" s="91"/>
      <c r="K10" s="91"/>
      <c r="L10" s="91"/>
      <c r="M10" s="112"/>
    </row>
    <row r="11" spans="2:13" hidden="1" x14ac:dyDescent="0.2">
      <c r="B11" s="114">
        <v>44582</v>
      </c>
      <c r="C11" s="91"/>
      <c r="D11" s="91"/>
      <c r="E11" s="91">
        <v>1</v>
      </c>
      <c r="F11" s="91"/>
      <c r="G11" s="91"/>
      <c r="H11" s="91">
        <v>1</v>
      </c>
      <c r="I11" s="91"/>
      <c r="J11" s="91"/>
      <c r="K11" s="91"/>
      <c r="L11" s="91"/>
      <c r="M11" s="112"/>
    </row>
    <row r="12" spans="2:13" hidden="1" x14ac:dyDescent="0.2">
      <c r="B12" s="116" t="s">
        <v>963</v>
      </c>
      <c r="C12" s="116">
        <f t="shared" ref="C12" si="2">SUM(C13:C17)</f>
        <v>0</v>
      </c>
      <c r="D12" s="116">
        <f t="shared" ref="D12" si="3">SUM(D13:D17)</f>
        <v>0</v>
      </c>
      <c r="E12" s="116">
        <f t="shared" ref="E12" si="4">SUM(E13:E17)</f>
        <v>5</v>
      </c>
      <c r="F12" s="116">
        <f t="shared" ref="F12" si="5">SUM(F13:F17)</f>
        <v>0</v>
      </c>
      <c r="G12" s="116">
        <f t="shared" ref="G12" si="6">SUM(G13:G17)</f>
        <v>3</v>
      </c>
      <c r="H12" s="116">
        <f t="shared" ref="H12" si="7">SUM(H13:H17)</f>
        <v>4</v>
      </c>
      <c r="I12" s="116">
        <f t="shared" ref="I12" si="8">SUM(I13:I17)</f>
        <v>0</v>
      </c>
      <c r="J12" s="116">
        <f t="shared" ref="J12" si="9">SUM(J13:J17)</f>
        <v>0</v>
      </c>
      <c r="K12" s="116"/>
      <c r="L12" s="116">
        <f t="shared" ref="L12" si="10">SUM(L13:L17)</f>
        <v>0</v>
      </c>
      <c r="M12" s="112"/>
    </row>
    <row r="13" spans="2:13" hidden="1" x14ac:dyDescent="0.2">
      <c r="B13" s="114">
        <v>44585</v>
      </c>
      <c r="C13" s="91"/>
      <c r="D13" s="91"/>
      <c r="E13" s="91">
        <v>1</v>
      </c>
      <c r="F13" s="91"/>
      <c r="G13" s="91">
        <v>1</v>
      </c>
      <c r="H13" s="91">
        <v>1</v>
      </c>
      <c r="I13" s="91"/>
      <c r="J13" s="91"/>
      <c r="K13" s="91"/>
      <c r="L13" s="91"/>
      <c r="M13" s="112"/>
    </row>
    <row r="14" spans="2:13" hidden="1" x14ac:dyDescent="0.2">
      <c r="B14" s="114">
        <v>44586</v>
      </c>
      <c r="C14" s="91"/>
      <c r="D14" s="91"/>
      <c r="E14" s="91">
        <v>1</v>
      </c>
      <c r="F14" s="91"/>
      <c r="G14" s="91">
        <v>1</v>
      </c>
      <c r="H14" s="91">
        <v>1</v>
      </c>
      <c r="I14" s="91"/>
      <c r="J14" s="91"/>
      <c r="K14" s="91"/>
      <c r="L14" s="91"/>
      <c r="M14" s="112"/>
    </row>
    <row r="15" spans="2:13" hidden="1" x14ac:dyDescent="0.2">
      <c r="B15" s="114">
        <v>44587</v>
      </c>
      <c r="C15" s="91"/>
      <c r="D15" s="91"/>
      <c r="E15" s="91">
        <v>1</v>
      </c>
      <c r="F15" s="91"/>
      <c r="G15" s="91">
        <v>1</v>
      </c>
      <c r="H15" s="91">
        <v>1</v>
      </c>
      <c r="I15" s="91"/>
      <c r="J15" s="91"/>
      <c r="K15" s="91"/>
      <c r="L15" s="91"/>
      <c r="M15" s="112"/>
    </row>
    <row r="16" spans="2:13" hidden="1" x14ac:dyDescent="0.2">
      <c r="B16" s="114">
        <v>44588</v>
      </c>
      <c r="C16" s="91"/>
      <c r="D16" s="91"/>
      <c r="E16" s="91">
        <v>1</v>
      </c>
      <c r="F16" s="91"/>
      <c r="G16" s="91"/>
      <c r="H16" s="91">
        <v>1</v>
      </c>
      <c r="I16" s="91"/>
      <c r="J16" s="91"/>
      <c r="K16" s="91"/>
      <c r="L16" s="91"/>
      <c r="M16" s="112"/>
    </row>
    <row r="17" spans="1:13" hidden="1" x14ac:dyDescent="0.2">
      <c r="B17" s="114">
        <v>44589</v>
      </c>
      <c r="C17" s="91"/>
      <c r="D17" s="91"/>
      <c r="E17" s="91">
        <v>1</v>
      </c>
      <c r="F17" s="91"/>
      <c r="G17" s="91"/>
      <c r="H17" s="91"/>
      <c r="I17" s="91"/>
      <c r="J17" s="91"/>
      <c r="K17" s="91"/>
      <c r="L17" s="91"/>
      <c r="M17" s="112"/>
    </row>
    <row r="18" spans="1:13" hidden="1" x14ac:dyDescent="0.2">
      <c r="B18" s="116" t="s">
        <v>964</v>
      </c>
      <c r="C18" s="116">
        <f t="shared" ref="C18:D18" si="11">SUM(C19:C23)</f>
        <v>0</v>
      </c>
      <c r="D18" s="116">
        <f t="shared" si="11"/>
        <v>0</v>
      </c>
      <c r="E18" s="116">
        <f>SUM(E19:E23)</f>
        <v>0</v>
      </c>
      <c r="F18" s="116">
        <f t="shared" ref="F18:L18" si="12">SUM(F19:F23)</f>
        <v>0</v>
      </c>
      <c r="G18" s="116">
        <f t="shared" si="12"/>
        <v>0</v>
      </c>
      <c r="H18" s="116">
        <f t="shared" si="12"/>
        <v>0</v>
      </c>
      <c r="I18" s="116">
        <f t="shared" si="12"/>
        <v>0</v>
      </c>
      <c r="J18" s="116">
        <f t="shared" si="12"/>
        <v>0</v>
      </c>
      <c r="K18" s="116"/>
      <c r="L18" s="116">
        <f t="shared" si="12"/>
        <v>0</v>
      </c>
      <c r="M18" s="112"/>
    </row>
    <row r="19" spans="1:13" hidden="1" x14ac:dyDescent="0.2">
      <c r="B19" s="156">
        <v>44592</v>
      </c>
      <c r="C19" s="155"/>
      <c r="D19" s="155"/>
      <c r="E19" s="155"/>
      <c r="F19" s="155"/>
      <c r="G19" s="155"/>
      <c r="H19" s="155"/>
      <c r="I19" s="155"/>
      <c r="J19" s="155"/>
      <c r="K19" s="155"/>
      <c r="L19" s="155"/>
      <c r="M19" s="112"/>
    </row>
    <row r="20" spans="1:13" hidden="1" x14ac:dyDescent="0.2">
      <c r="B20" s="115">
        <v>44593</v>
      </c>
      <c r="C20" s="145"/>
      <c r="D20" s="145"/>
      <c r="E20" s="145"/>
      <c r="F20" s="145"/>
      <c r="G20" s="145"/>
      <c r="H20" s="145"/>
      <c r="I20" s="145"/>
      <c r="J20" s="145"/>
      <c r="K20" s="145"/>
      <c r="L20" s="145"/>
      <c r="M20" s="112"/>
    </row>
    <row r="21" spans="1:13" hidden="1" x14ac:dyDescent="0.2">
      <c r="B21" s="115">
        <v>44594</v>
      </c>
      <c r="C21" s="145"/>
      <c r="D21" s="145"/>
      <c r="E21" s="145"/>
      <c r="F21" s="145"/>
      <c r="G21" s="145"/>
      <c r="H21" s="145"/>
      <c r="I21" s="145"/>
      <c r="J21" s="145"/>
      <c r="K21" s="145"/>
      <c r="L21" s="145"/>
      <c r="M21" s="112"/>
    </row>
    <row r="22" spans="1:13" hidden="1" x14ac:dyDescent="0.2">
      <c r="B22" s="157">
        <v>44595</v>
      </c>
      <c r="C22" s="155"/>
      <c r="D22" s="155"/>
      <c r="E22" s="155"/>
      <c r="F22" s="155"/>
      <c r="G22" s="155"/>
      <c r="H22" s="155"/>
      <c r="I22" s="155"/>
      <c r="J22" s="155"/>
      <c r="K22" s="155"/>
      <c r="L22" s="155"/>
      <c r="M22" s="112"/>
    </row>
    <row r="23" spans="1:13" hidden="1" x14ac:dyDescent="0.2">
      <c r="A23" t="s">
        <v>462</v>
      </c>
      <c r="B23" s="157">
        <v>44596</v>
      </c>
      <c r="C23" s="155"/>
      <c r="D23" s="155"/>
      <c r="E23" s="155"/>
      <c r="F23" s="155"/>
      <c r="G23" s="155"/>
      <c r="H23" s="155"/>
      <c r="I23" s="155"/>
      <c r="J23" s="155"/>
      <c r="K23" s="155"/>
      <c r="L23" s="155"/>
      <c r="M23" s="112"/>
    </row>
    <row r="24" spans="1:13" hidden="1" x14ac:dyDescent="0.2">
      <c r="A24" t="s">
        <v>965</v>
      </c>
      <c r="B24" s="116" t="s">
        <v>966</v>
      </c>
      <c r="C24" s="116">
        <f>SUM(C25:C29)</f>
        <v>0</v>
      </c>
      <c r="D24" s="116">
        <f t="shared" ref="D24:L24" si="13">SUM(D25:D29)</f>
        <v>0</v>
      </c>
      <c r="E24" s="116">
        <f t="shared" si="13"/>
        <v>4</v>
      </c>
      <c r="F24" s="116">
        <f t="shared" si="13"/>
        <v>0</v>
      </c>
      <c r="G24" s="116">
        <f t="shared" si="13"/>
        <v>3</v>
      </c>
      <c r="H24" s="116">
        <f t="shared" si="13"/>
        <v>4</v>
      </c>
      <c r="I24" s="116">
        <f t="shared" si="13"/>
        <v>0</v>
      </c>
      <c r="J24" s="116">
        <f t="shared" si="13"/>
        <v>3</v>
      </c>
      <c r="K24" s="116"/>
      <c r="L24" s="116">
        <f t="shared" si="13"/>
        <v>0</v>
      </c>
      <c r="M24" s="112"/>
    </row>
    <row r="25" spans="1:13" hidden="1" x14ac:dyDescent="0.2">
      <c r="B25" s="114">
        <v>44599</v>
      </c>
      <c r="C25" s="91"/>
      <c r="D25" s="91"/>
      <c r="E25" s="91"/>
      <c r="F25" s="91"/>
      <c r="G25" s="91"/>
      <c r="H25" s="91"/>
      <c r="I25" s="91"/>
      <c r="J25" s="91"/>
      <c r="K25" s="91"/>
      <c r="L25" s="91"/>
      <c r="M25" s="112"/>
    </row>
    <row r="26" spans="1:13" hidden="1" x14ac:dyDescent="0.2">
      <c r="B26" s="114">
        <v>44600</v>
      </c>
      <c r="C26" s="91"/>
      <c r="D26" s="91"/>
      <c r="E26" s="91">
        <v>1</v>
      </c>
      <c r="F26" s="91"/>
      <c r="G26" s="91">
        <v>1</v>
      </c>
      <c r="H26" s="91">
        <v>1</v>
      </c>
      <c r="I26" s="91"/>
      <c r="J26" s="91">
        <v>1</v>
      </c>
      <c r="K26" s="91"/>
      <c r="L26" s="91"/>
    </row>
    <row r="27" spans="1:13" hidden="1" x14ac:dyDescent="0.2">
      <c r="B27" s="114">
        <v>44601</v>
      </c>
      <c r="C27" s="91"/>
      <c r="D27" s="91"/>
      <c r="E27" s="91">
        <v>1</v>
      </c>
      <c r="F27" s="91"/>
      <c r="G27" s="91">
        <v>1</v>
      </c>
      <c r="H27" s="91">
        <v>1</v>
      </c>
      <c r="I27" s="91"/>
      <c r="J27" s="91">
        <v>1</v>
      </c>
      <c r="K27" s="91"/>
      <c r="L27" s="91"/>
      <c r="M27" s="112"/>
    </row>
    <row r="28" spans="1:13" hidden="1" x14ac:dyDescent="0.2">
      <c r="B28" s="114">
        <v>44602</v>
      </c>
      <c r="C28" s="91"/>
      <c r="D28" s="91"/>
      <c r="E28" s="91">
        <v>1</v>
      </c>
      <c r="F28" s="91"/>
      <c r="G28" s="91">
        <v>1</v>
      </c>
      <c r="H28" s="91">
        <v>1</v>
      </c>
      <c r="I28" s="91"/>
      <c r="J28" s="91">
        <v>1</v>
      </c>
      <c r="K28" s="91"/>
      <c r="L28" s="91"/>
      <c r="M28" s="112"/>
    </row>
    <row r="29" spans="1:13" hidden="1" x14ac:dyDescent="0.2">
      <c r="A29" t="s">
        <v>965</v>
      </c>
      <c r="B29" s="114">
        <v>44603</v>
      </c>
      <c r="C29" s="91"/>
      <c r="D29" s="91"/>
      <c r="E29" s="91">
        <v>1</v>
      </c>
      <c r="F29" s="91"/>
      <c r="G29" s="91"/>
      <c r="H29" s="91">
        <v>1</v>
      </c>
      <c r="I29" s="91"/>
      <c r="J29" s="91"/>
      <c r="K29" s="91"/>
      <c r="L29" s="91"/>
      <c r="M29" s="112"/>
    </row>
    <row r="30" spans="1:13" x14ac:dyDescent="0.2">
      <c r="B30" s="116" t="s">
        <v>967</v>
      </c>
      <c r="C30" s="116">
        <f>SUM(C31:C35)</f>
        <v>1</v>
      </c>
      <c r="D30" s="116">
        <f t="shared" ref="D30:L30" si="14">SUM(D31:D35)</f>
        <v>1</v>
      </c>
      <c r="E30" s="116">
        <f t="shared" si="14"/>
        <v>5</v>
      </c>
      <c r="F30" s="116">
        <f t="shared" si="14"/>
        <v>0</v>
      </c>
      <c r="G30" s="116">
        <f t="shared" si="14"/>
        <v>5</v>
      </c>
      <c r="H30" s="116">
        <f t="shared" si="14"/>
        <v>0</v>
      </c>
      <c r="I30" s="116">
        <f t="shared" si="14"/>
        <v>0</v>
      </c>
      <c r="J30" s="116">
        <f t="shared" si="14"/>
        <v>3</v>
      </c>
      <c r="K30" s="116">
        <f t="shared" si="14"/>
        <v>0</v>
      </c>
      <c r="L30" s="116">
        <f t="shared" si="14"/>
        <v>0</v>
      </c>
      <c r="M30" s="112"/>
    </row>
    <row r="31" spans="1:13" x14ac:dyDescent="0.2">
      <c r="B31" s="114">
        <v>44606</v>
      </c>
      <c r="C31" s="167"/>
      <c r="D31" s="167"/>
      <c r="E31" s="167">
        <v>1</v>
      </c>
      <c r="F31" s="167"/>
      <c r="G31" s="167">
        <v>1</v>
      </c>
      <c r="H31" s="167"/>
      <c r="I31" s="167"/>
      <c r="J31" s="167">
        <v>1</v>
      </c>
      <c r="K31" s="167"/>
      <c r="L31" s="167"/>
      <c r="M31" s="165" t="s">
        <v>968</v>
      </c>
    </row>
    <row r="32" spans="1:13" x14ac:dyDescent="0.2">
      <c r="B32" s="114">
        <v>44607</v>
      </c>
      <c r="C32" s="91"/>
      <c r="D32" s="91"/>
      <c r="E32" s="91">
        <v>1</v>
      </c>
      <c r="F32" s="91"/>
      <c r="G32" s="91">
        <v>1</v>
      </c>
      <c r="H32" s="91"/>
      <c r="I32" s="91"/>
      <c r="J32" s="91">
        <v>1</v>
      </c>
      <c r="K32" s="91"/>
      <c r="L32" s="91"/>
      <c r="M32" s="112"/>
    </row>
    <row r="33" spans="2:13" x14ac:dyDescent="0.2">
      <c r="B33" s="114">
        <v>44608</v>
      </c>
      <c r="C33" s="91"/>
      <c r="D33" s="91"/>
      <c r="E33" s="91">
        <v>1</v>
      </c>
      <c r="F33" s="91"/>
      <c r="G33" s="91">
        <v>1</v>
      </c>
      <c r="H33" s="91"/>
      <c r="I33" s="91"/>
      <c r="J33" s="91">
        <v>1</v>
      </c>
      <c r="K33" s="91"/>
      <c r="L33" s="91"/>
      <c r="M33" s="112"/>
    </row>
    <row r="34" spans="2:13" x14ac:dyDescent="0.2">
      <c r="B34" s="114">
        <v>44609</v>
      </c>
      <c r="C34" s="91">
        <v>1</v>
      </c>
      <c r="D34" s="91">
        <v>1</v>
      </c>
      <c r="E34" s="91">
        <v>1</v>
      </c>
      <c r="F34" s="91"/>
      <c r="G34" s="91">
        <v>1</v>
      </c>
      <c r="H34" s="91"/>
      <c r="I34" s="91"/>
      <c r="J34" s="91"/>
      <c r="K34" s="91"/>
      <c r="L34" s="91"/>
      <c r="M34" s="112"/>
    </row>
    <row r="35" spans="2:13" x14ac:dyDescent="0.2">
      <c r="B35" s="114">
        <v>44610</v>
      </c>
      <c r="C35" s="91"/>
      <c r="D35" s="91"/>
      <c r="E35" s="91">
        <v>1</v>
      </c>
      <c r="F35" s="91"/>
      <c r="G35" s="91">
        <v>1</v>
      </c>
      <c r="H35" s="91"/>
      <c r="I35" s="91"/>
      <c r="J35" s="91"/>
      <c r="K35" s="91"/>
      <c r="L35" s="91"/>
      <c r="M35" s="112"/>
    </row>
    <row r="36" spans="2:13" x14ac:dyDescent="0.2">
      <c r="B36" s="116" t="s">
        <v>969</v>
      </c>
      <c r="C36" s="116">
        <f>SUM(C37:C41)</f>
        <v>0</v>
      </c>
      <c r="D36" s="116">
        <f>SUM(D37:D41)</f>
        <v>0</v>
      </c>
      <c r="E36" s="116">
        <f t="shared" ref="E36:L36" si="15">SUM(E37:E41)</f>
        <v>5</v>
      </c>
      <c r="F36" s="116">
        <f t="shared" si="15"/>
        <v>3</v>
      </c>
      <c r="G36" s="116">
        <f t="shared" si="15"/>
        <v>5</v>
      </c>
      <c r="H36" s="116">
        <f t="shared" si="15"/>
        <v>5</v>
      </c>
      <c r="I36" s="116">
        <f t="shared" si="15"/>
        <v>0</v>
      </c>
      <c r="J36" s="116">
        <f t="shared" si="15"/>
        <v>0</v>
      </c>
      <c r="K36" s="116">
        <f t="shared" si="15"/>
        <v>0</v>
      </c>
      <c r="L36" s="116">
        <f t="shared" si="15"/>
        <v>0</v>
      </c>
      <c r="M36" s="112"/>
    </row>
    <row r="37" spans="2:13" x14ac:dyDescent="0.2">
      <c r="B37" s="114">
        <v>44613</v>
      </c>
      <c r="C37" s="91"/>
      <c r="D37" s="91"/>
      <c r="E37" s="91">
        <v>1</v>
      </c>
      <c r="F37" s="91"/>
      <c r="G37" s="91">
        <v>1</v>
      </c>
      <c r="H37" s="91">
        <v>1</v>
      </c>
      <c r="I37" s="91"/>
      <c r="J37" s="91"/>
      <c r="K37" s="91"/>
      <c r="L37" s="91"/>
      <c r="M37" s="112"/>
    </row>
    <row r="38" spans="2:13" x14ac:dyDescent="0.2">
      <c r="B38" s="114">
        <v>44614</v>
      </c>
      <c r="C38" s="91"/>
      <c r="D38" s="91"/>
      <c r="E38" s="91">
        <v>1</v>
      </c>
      <c r="F38" s="91"/>
      <c r="G38" s="91">
        <v>1</v>
      </c>
      <c r="H38" s="91">
        <v>1</v>
      </c>
      <c r="I38" s="91"/>
      <c r="J38" s="91"/>
      <c r="K38" s="91"/>
      <c r="L38" s="91"/>
      <c r="M38" s="112"/>
    </row>
    <row r="39" spans="2:13" x14ac:dyDescent="0.2">
      <c r="B39" s="114">
        <v>44615</v>
      </c>
      <c r="C39" s="91"/>
      <c r="D39" s="91"/>
      <c r="E39" s="91">
        <v>1</v>
      </c>
      <c r="F39" s="91">
        <v>1</v>
      </c>
      <c r="G39" s="91">
        <v>1</v>
      </c>
      <c r="H39" s="91">
        <v>1</v>
      </c>
      <c r="I39" s="91"/>
      <c r="J39" s="91"/>
      <c r="K39" s="91"/>
      <c r="L39" s="91"/>
      <c r="M39" s="112"/>
    </row>
    <row r="40" spans="2:13" x14ac:dyDescent="0.2">
      <c r="B40" s="114">
        <v>44616</v>
      </c>
      <c r="C40" s="91"/>
      <c r="D40" s="91"/>
      <c r="E40" s="91">
        <v>1</v>
      </c>
      <c r="F40" s="91">
        <v>1</v>
      </c>
      <c r="G40" s="91">
        <v>1</v>
      </c>
      <c r="H40" s="91">
        <v>1</v>
      </c>
      <c r="I40" s="91"/>
      <c r="J40" s="91"/>
      <c r="K40" s="91"/>
      <c r="L40" s="91"/>
      <c r="M40" s="112"/>
    </row>
    <row r="41" spans="2:13" x14ac:dyDescent="0.2">
      <c r="B41" s="114">
        <v>44617</v>
      </c>
      <c r="C41" s="91"/>
      <c r="D41" s="91"/>
      <c r="E41" s="91">
        <v>1</v>
      </c>
      <c r="F41" s="91">
        <v>1</v>
      </c>
      <c r="G41" s="91">
        <v>1</v>
      </c>
      <c r="H41" s="91">
        <v>1</v>
      </c>
      <c r="I41" s="91"/>
      <c r="J41" s="113"/>
      <c r="K41" s="113"/>
      <c r="L41" s="113"/>
      <c r="M41" s="112"/>
    </row>
    <row r="42" spans="2:13" x14ac:dyDescent="0.2">
      <c r="B42" s="116" t="s">
        <v>970</v>
      </c>
      <c r="C42" s="116">
        <f>SUM(C43:C47)</f>
        <v>0</v>
      </c>
      <c r="D42" s="116">
        <f t="shared" ref="D42:L42" si="16">SUM(D43:D47)</f>
        <v>0</v>
      </c>
      <c r="E42" s="116">
        <f t="shared" si="16"/>
        <v>5</v>
      </c>
      <c r="F42" s="116">
        <f t="shared" si="16"/>
        <v>2</v>
      </c>
      <c r="G42" s="116">
        <f t="shared" si="16"/>
        <v>5</v>
      </c>
      <c r="H42" s="116">
        <f t="shared" si="16"/>
        <v>5</v>
      </c>
      <c r="I42" s="116">
        <f t="shared" si="16"/>
        <v>0</v>
      </c>
      <c r="J42" s="116">
        <f t="shared" si="16"/>
        <v>0</v>
      </c>
      <c r="K42" s="116">
        <f t="shared" si="16"/>
        <v>0</v>
      </c>
      <c r="L42" s="116">
        <f t="shared" si="16"/>
        <v>0</v>
      </c>
      <c r="M42" s="112"/>
    </row>
    <row r="43" spans="2:13" x14ac:dyDescent="0.2">
      <c r="B43" s="114">
        <v>44620</v>
      </c>
      <c r="C43" s="91"/>
      <c r="D43" s="91"/>
      <c r="E43" s="91">
        <v>1</v>
      </c>
      <c r="F43" s="91">
        <v>1</v>
      </c>
      <c r="G43" s="91">
        <v>1</v>
      </c>
      <c r="H43" s="91">
        <v>1</v>
      </c>
      <c r="I43" s="91"/>
      <c r="J43" s="91"/>
      <c r="K43" s="91"/>
      <c r="L43" s="91"/>
      <c r="M43" s="112"/>
    </row>
    <row r="44" spans="2:13" x14ac:dyDescent="0.2">
      <c r="B44" s="114">
        <v>44621</v>
      </c>
      <c r="C44" s="91"/>
      <c r="D44" s="91"/>
      <c r="E44" s="91">
        <v>1</v>
      </c>
      <c r="F44" s="91">
        <v>1</v>
      </c>
      <c r="G44" s="91">
        <v>1</v>
      </c>
      <c r="H44" s="91">
        <v>1</v>
      </c>
      <c r="I44" s="91"/>
      <c r="J44" s="91"/>
      <c r="K44" s="91"/>
      <c r="L44" s="91"/>
      <c r="M44" s="112"/>
    </row>
    <row r="45" spans="2:13" x14ac:dyDescent="0.2">
      <c r="B45" s="114">
        <v>44622</v>
      </c>
      <c r="C45" s="91"/>
      <c r="D45" s="91"/>
      <c r="E45" s="91">
        <v>1</v>
      </c>
      <c r="F45" s="91"/>
      <c r="G45" s="91">
        <v>1</v>
      </c>
      <c r="H45" s="91">
        <v>1</v>
      </c>
      <c r="I45" s="91"/>
      <c r="J45" s="91"/>
      <c r="K45" s="91"/>
      <c r="L45" s="91"/>
      <c r="M45" s="112"/>
    </row>
    <row r="46" spans="2:13" x14ac:dyDescent="0.2">
      <c r="B46" s="114">
        <v>44623</v>
      </c>
      <c r="C46" s="91"/>
      <c r="D46" s="91"/>
      <c r="E46" s="91">
        <v>1</v>
      </c>
      <c r="F46" s="91"/>
      <c r="G46" s="91">
        <v>1</v>
      </c>
      <c r="H46" s="91">
        <v>1</v>
      </c>
      <c r="I46" s="91"/>
      <c r="J46" s="91"/>
      <c r="K46" s="91"/>
      <c r="L46" s="91"/>
      <c r="M46" s="112"/>
    </row>
    <row r="47" spans="2:13" x14ac:dyDescent="0.2">
      <c r="B47" s="114">
        <v>44624</v>
      </c>
      <c r="C47" s="91"/>
      <c r="D47" s="91"/>
      <c r="E47" s="91">
        <v>1</v>
      </c>
      <c r="F47" s="91"/>
      <c r="G47" s="91">
        <v>1</v>
      </c>
      <c r="H47" s="91">
        <v>1</v>
      </c>
      <c r="I47" s="91"/>
      <c r="J47" s="91"/>
      <c r="K47" s="91"/>
      <c r="L47" s="91"/>
      <c r="M47" s="112"/>
    </row>
    <row r="48" spans="2:13" x14ac:dyDescent="0.2">
      <c r="B48" s="116" t="s">
        <v>971</v>
      </c>
      <c r="C48" s="116">
        <f>SUM(C49:C53)</f>
        <v>0</v>
      </c>
      <c r="D48" s="116">
        <f t="shared" ref="D48:L48" si="17">SUM(D49:D53)</f>
        <v>0</v>
      </c>
      <c r="E48" s="116">
        <f t="shared" si="17"/>
        <v>0</v>
      </c>
      <c r="F48" s="116">
        <f t="shared" si="17"/>
        <v>5</v>
      </c>
      <c r="G48" s="116">
        <f t="shared" si="17"/>
        <v>5</v>
      </c>
      <c r="H48" s="116">
        <f t="shared" si="17"/>
        <v>0</v>
      </c>
      <c r="I48" s="116">
        <f t="shared" si="17"/>
        <v>5</v>
      </c>
      <c r="J48" s="116">
        <f t="shared" si="17"/>
        <v>0</v>
      </c>
      <c r="K48" s="116">
        <f t="shared" si="17"/>
        <v>5</v>
      </c>
      <c r="L48" s="116">
        <f t="shared" si="17"/>
        <v>0</v>
      </c>
      <c r="M48" s="112"/>
    </row>
    <row r="49" spans="2:13" x14ac:dyDescent="0.2">
      <c r="B49" s="114">
        <v>44627</v>
      </c>
      <c r="C49" s="91"/>
      <c r="D49" s="91"/>
      <c r="E49" s="91"/>
      <c r="F49" s="91">
        <v>1</v>
      </c>
      <c r="G49" s="91">
        <v>1</v>
      </c>
      <c r="H49" s="91"/>
      <c r="I49" s="91">
        <v>1</v>
      </c>
      <c r="J49" s="91"/>
      <c r="K49" s="91">
        <v>1</v>
      </c>
      <c r="L49" s="91"/>
      <c r="M49" s="112"/>
    </row>
    <row r="50" spans="2:13" x14ac:dyDescent="0.2">
      <c r="B50" s="114">
        <v>44628</v>
      </c>
      <c r="C50" s="91"/>
      <c r="D50" s="91"/>
      <c r="E50" s="91"/>
      <c r="F50" s="91">
        <v>1</v>
      </c>
      <c r="G50" s="91">
        <v>1</v>
      </c>
      <c r="H50" s="91"/>
      <c r="I50" s="91">
        <v>1</v>
      </c>
      <c r="J50" s="91"/>
      <c r="K50" s="91">
        <v>1</v>
      </c>
      <c r="L50" s="91"/>
      <c r="M50" s="112"/>
    </row>
    <row r="51" spans="2:13" x14ac:dyDescent="0.2">
      <c r="B51" s="114">
        <v>44629</v>
      </c>
      <c r="C51" s="91"/>
      <c r="D51" s="91"/>
      <c r="E51" s="91"/>
      <c r="F51" s="91">
        <v>1</v>
      </c>
      <c r="G51" s="91">
        <v>1</v>
      </c>
      <c r="H51" s="91"/>
      <c r="I51" s="91">
        <v>1</v>
      </c>
      <c r="J51" s="91"/>
      <c r="K51" s="91">
        <v>1</v>
      </c>
      <c r="L51" s="91"/>
      <c r="M51" s="112"/>
    </row>
    <row r="52" spans="2:13" x14ac:dyDescent="0.2">
      <c r="B52" s="114">
        <v>44630</v>
      </c>
      <c r="C52" s="91"/>
      <c r="D52" s="91"/>
      <c r="E52" s="91"/>
      <c r="F52" s="91">
        <v>1</v>
      </c>
      <c r="G52" s="91">
        <v>1</v>
      </c>
      <c r="H52" s="91"/>
      <c r="I52" s="91">
        <v>1</v>
      </c>
      <c r="J52" s="91"/>
      <c r="K52" s="91">
        <v>1</v>
      </c>
      <c r="L52" s="91"/>
      <c r="M52" s="112"/>
    </row>
    <row r="53" spans="2:13" x14ac:dyDescent="0.2">
      <c r="B53" s="114">
        <v>44631</v>
      </c>
      <c r="C53" s="91"/>
      <c r="D53" s="91"/>
      <c r="E53" s="91"/>
      <c r="F53" s="91">
        <v>1</v>
      </c>
      <c r="G53" s="91">
        <v>1</v>
      </c>
      <c r="H53" s="91"/>
      <c r="I53" s="91">
        <v>1</v>
      </c>
      <c r="J53" s="91"/>
      <c r="K53" s="91">
        <v>1</v>
      </c>
      <c r="L53" s="91"/>
      <c r="M53" s="112"/>
    </row>
    <row r="54" spans="2:13" x14ac:dyDescent="0.2">
      <c r="B54" s="116" t="s">
        <v>972</v>
      </c>
      <c r="C54" s="116">
        <f>SUM(C55:C59)</f>
        <v>5</v>
      </c>
      <c r="D54" s="116">
        <f t="shared" ref="D54:L54" si="18">SUM(D55:D59)</f>
        <v>5</v>
      </c>
      <c r="E54" s="116">
        <f t="shared" si="18"/>
        <v>0</v>
      </c>
      <c r="F54" s="116">
        <f t="shared" si="18"/>
        <v>0</v>
      </c>
      <c r="G54" s="116">
        <f t="shared" si="18"/>
        <v>5</v>
      </c>
      <c r="H54" s="116">
        <f t="shared" si="18"/>
        <v>0</v>
      </c>
      <c r="I54" s="116">
        <f t="shared" si="18"/>
        <v>0</v>
      </c>
      <c r="J54" s="116">
        <f t="shared" si="18"/>
        <v>0</v>
      </c>
      <c r="K54" s="116">
        <f t="shared" si="18"/>
        <v>0</v>
      </c>
      <c r="L54" s="116">
        <f t="shared" si="18"/>
        <v>2</v>
      </c>
      <c r="M54" s="112"/>
    </row>
    <row r="55" spans="2:13" x14ac:dyDescent="0.2">
      <c r="B55" s="114">
        <v>44634</v>
      </c>
      <c r="C55" s="91">
        <v>1</v>
      </c>
      <c r="D55" s="91">
        <v>1</v>
      </c>
      <c r="E55" s="91"/>
      <c r="F55" s="91"/>
      <c r="G55" s="91">
        <v>1</v>
      </c>
      <c r="H55" s="91"/>
      <c r="I55" s="91"/>
      <c r="J55" s="91"/>
      <c r="K55" s="91"/>
      <c r="L55" s="91">
        <v>1</v>
      </c>
      <c r="M55" s="112"/>
    </row>
    <row r="56" spans="2:13" x14ac:dyDescent="0.2">
      <c r="B56" s="114">
        <v>44635</v>
      </c>
      <c r="C56" s="91">
        <v>1</v>
      </c>
      <c r="D56" s="91">
        <v>1</v>
      </c>
      <c r="E56" s="91"/>
      <c r="F56" s="91"/>
      <c r="G56" s="91">
        <v>1</v>
      </c>
      <c r="H56" s="91"/>
      <c r="I56" s="91"/>
      <c r="J56" s="91"/>
      <c r="K56" s="91"/>
      <c r="L56" s="91">
        <v>1</v>
      </c>
      <c r="M56" s="112"/>
    </row>
    <row r="57" spans="2:13" x14ac:dyDescent="0.2">
      <c r="B57" s="114">
        <v>44636</v>
      </c>
      <c r="C57" s="91">
        <v>1</v>
      </c>
      <c r="D57" s="91">
        <v>1</v>
      </c>
      <c r="E57" s="91"/>
      <c r="F57" s="91"/>
      <c r="G57" s="91">
        <v>1</v>
      </c>
      <c r="H57" s="91"/>
      <c r="I57" s="91"/>
      <c r="J57" s="91"/>
      <c r="K57" s="91"/>
      <c r="L57" s="91"/>
      <c r="M57" s="153"/>
    </row>
    <row r="58" spans="2:13" x14ac:dyDescent="0.2">
      <c r="B58" s="114">
        <v>44637</v>
      </c>
      <c r="C58" s="91">
        <v>1</v>
      </c>
      <c r="D58" s="91">
        <v>1</v>
      </c>
      <c r="E58" s="91"/>
      <c r="F58" s="91"/>
      <c r="G58" s="91">
        <v>1</v>
      </c>
      <c r="H58" s="91"/>
      <c r="I58" s="91"/>
      <c r="J58" s="91"/>
      <c r="K58" s="91"/>
      <c r="L58" s="91"/>
      <c r="M58" s="112"/>
    </row>
    <row r="59" spans="2:13" x14ac:dyDescent="0.2">
      <c r="B59" s="114">
        <v>44638</v>
      </c>
      <c r="C59" s="91">
        <v>1</v>
      </c>
      <c r="D59" s="91">
        <v>1</v>
      </c>
      <c r="E59" s="91"/>
      <c r="F59" s="91"/>
      <c r="G59" s="91">
        <v>1</v>
      </c>
      <c r="H59" s="91"/>
      <c r="I59" s="91"/>
      <c r="J59" s="91"/>
      <c r="K59" s="91"/>
      <c r="L59" s="91"/>
      <c r="M59" s="112"/>
    </row>
    <row r="60" spans="2:13" x14ac:dyDescent="0.2">
      <c r="B60" s="116" t="s">
        <v>973</v>
      </c>
      <c r="C60" s="116">
        <f>SUM(C61:C65)</f>
        <v>5</v>
      </c>
      <c r="D60" s="116">
        <f t="shared" ref="D60:L60" si="19">SUM(D61:D65)</f>
        <v>5</v>
      </c>
      <c r="E60" s="116">
        <f t="shared" si="19"/>
        <v>0</v>
      </c>
      <c r="F60" s="116">
        <f t="shared" si="19"/>
        <v>0</v>
      </c>
      <c r="G60" s="116">
        <f t="shared" si="19"/>
        <v>5</v>
      </c>
      <c r="H60" s="116">
        <f t="shared" si="19"/>
        <v>0</v>
      </c>
      <c r="I60" s="116">
        <f t="shared" si="19"/>
        <v>0</v>
      </c>
      <c r="J60" s="116">
        <f t="shared" si="19"/>
        <v>0</v>
      </c>
      <c r="K60" s="116">
        <f t="shared" si="19"/>
        <v>3</v>
      </c>
      <c r="L60" s="116">
        <f t="shared" si="19"/>
        <v>0</v>
      </c>
      <c r="M60" s="112"/>
    </row>
    <row r="61" spans="2:13" x14ac:dyDescent="0.2">
      <c r="B61" s="114">
        <v>44641</v>
      </c>
      <c r="C61" s="91">
        <v>1</v>
      </c>
      <c r="D61" s="91">
        <v>1</v>
      </c>
      <c r="E61" s="91"/>
      <c r="F61" s="91"/>
      <c r="G61" s="91">
        <v>1</v>
      </c>
      <c r="H61" s="91"/>
      <c r="I61" s="91"/>
      <c r="J61" s="91"/>
      <c r="K61" s="91">
        <v>1</v>
      </c>
      <c r="L61" s="91"/>
      <c r="M61" s="112"/>
    </row>
    <row r="62" spans="2:13" x14ac:dyDescent="0.2">
      <c r="B62" s="114">
        <v>44642</v>
      </c>
      <c r="C62" s="91">
        <v>1</v>
      </c>
      <c r="D62" s="91">
        <v>1</v>
      </c>
      <c r="E62" s="91"/>
      <c r="F62" s="91"/>
      <c r="G62" s="91">
        <v>1</v>
      </c>
      <c r="H62" s="91"/>
      <c r="I62" s="91"/>
      <c r="J62" s="91"/>
      <c r="K62" s="91">
        <v>1</v>
      </c>
      <c r="L62" s="91"/>
      <c r="M62" s="112"/>
    </row>
    <row r="63" spans="2:13" x14ac:dyDescent="0.2">
      <c r="B63" s="114">
        <v>44643</v>
      </c>
      <c r="C63" s="91">
        <v>1</v>
      </c>
      <c r="D63" s="91">
        <v>1</v>
      </c>
      <c r="E63" s="91"/>
      <c r="F63" s="91"/>
      <c r="G63" s="91">
        <v>1</v>
      </c>
      <c r="H63" s="91"/>
      <c r="I63" s="91"/>
      <c r="J63" s="91"/>
      <c r="K63" s="91">
        <v>1</v>
      </c>
      <c r="L63" s="91"/>
      <c r="M63" s="112"/>
    </row>
    <row r="64" spans="2:13" x14ac:dyDescent="0.2">
      <c r="B64" s="114">
        <v>44644</v>
      </c>
      <c r="C64" s="91">
        <v>1</v>
      </c>
      <c r="D64" s="91">
        <v>1</v>
      </c>
      <c r="E64" s="91"/>
      <c r="F64" s="91"/>
      <c r="G64" s="91">
        <v>1</v>
      </c>
      <c r="H64" s="91"/>
      <c r="I64" s="164"/>
      <c r="J64" s="164"/>
      <c r="K64" s="164"/>
      <c r="L64" s="164"/>
      <c r="M64" s="112"/>
    </row>
    <row r="65" spans="2:13" x14ac:dyDescent="0.2">
      <c r="B65" s="114">
        <v>44645</v>
      </c>
      <c r="C65" s="91">
        <v>1</v>
      </c>
      <c r="D65" s="91">
        <v>1</v>
      </c>
      <c r="E65" s="91"/>
      <c r="F65" s="91"/>
      <c r="G65" s="91">
        <v>1</v>
      </c>
      <c r="H65" s="91"/>
      <c r="I65" s="164"/>
      <c r="J65" s="164"/>
      <c r="K65" s="164"/>
      <c r="L65" s="164"/>
      <c r="M65" s="112"/>
    </row>
    <row r="66" spans="2:13" x14ac:dyDescent="0.2">
      <c r="B66" s="116" t="s">
        <v>974</v>
      </c>
      <c r="C66" s="116">
        <f>SUM(C67:C71)</f>
        <v>0</v>
      </c>
      <c r="D66" s="116">
        <f t="shared" ref="D66:L66" si="20">SUM(D67:D71)</f>
        <v>0</v>
      </c>
      <c r="E66" s="116">
        <f t="shared" si="20"/>
        <v>0</v>
      </c>
      <c r="F66" s="116">
        <f t="shared" si="20"/>
        <v>0</v>
      </c>
      <c r="G66" s="116">
        <f t="shared" si="20"/>
        <v>0</v>
      </c>
      <c r="H66" s="116">
        <f t="shared" si="20"/>
        <v>0</v>
      </c>
      <c r="I66" s="116">
        <f t="shared" si="20"/>
        <v>0</v>
      </c>
      <c r="J66" s="116">
        <f t="shared" si="20"/>
        <v>0</v>
      </c>
      <c r="K66" s="116">
        <f t="shared" si="20"/>
        <v>0</v>
      </c>
      <c r="L66" s="116">
        <f t="shared" si="20"/>
        <v>0</v>
      </c>
      <c r="M66" s="112"/>
    </row>
    <row r="67" spans="2:13" x14ac:dyDescent="0.2">
      <c r="B67" s="114">
        <v>44648</v>
      </c>
      <c r="C67" s="164"/>
      <c r="D67" s="164"/>
      <c r="E67" s="164"/>
      <c r="F67" s="164"/>
      <c r="G67" s="164"/>
      <c r="H67" s="164"/>
      <c r="I67" s="164"/>
      <c r="J67" s="164"/>
      <c r="K67" s="164"/>
      <c r="L67" s="164"/>
      <c r="M67" s="112"/>
    </row>
    <row r="68" spans="2:13" x14ac:dyDescent="0.2">
      <c r="B68" s="114">
        <v>44649</v>
      </c>
      <c r="C68" s="164"/>
      <c r="D68" s="164"/>
      <c r="E68" s="164"/>
      <c r="F68" s="164"/>
      <c r="G68" s="164"/>
      <c r="H68" s="164"/>
      <c r="I68" s="164"/>
      <c r="J68" s="164"/>
      <c r="K68" s="164"/>
      <c r="L68" s="164"/>
      <c r="M68" s="112"/>
    </row>
    <row r="69" spans="2:13" x14ac:dyDescent="0.2">
      <c r="B69" s="114">
        <v>44650</v>
      </c>
      <c r="C69" s="164"/>
      <c r="D69" s="164"/>
      <c r="E69" s="164"/>
      <c r="F69" s="164"/>
      <c r="G69" s="164"/>
      <c r="H69" s="164"/>
      <c r="I69" s="164"/>
      <c r="J69" s="164"/>
      <c r="K69" s="164"/>
      <c r="L69" s="164"/>
      <c r="M69" s="112"/>
    </row>
    <row r="70" spans="2:13" x14ac:dyDescent="0.2">
      <c r="B70" s="114">
        <v>44651</v>
      </c>
      <c r="C70" s="164"/>
      <c r="D70" s="164"/>
      <c r="E70" s="164"/>
      <c r="F70" s="164"/>
      <c r="G70" s="164"/>
      <c r="H70" s="164"/>
      <c r="I70" s="164"/>
      <c r="J70" s="164"/>
      <c r="K70" s="164"/>
      <c r="L70" s="164"/>
      <c r="M70" s="112"/>
    </row>
    <row r="71" spans="2:13" x14ac:dyDescent="0.2">
      <c r="B71" s="114">
        <v>44652</v>
      </c>
      <c r="C71" s="91"/>
      <c r="D71" s="91"/>
      <c r="E71" s="91"/>
      <c r="F71" s="91"/>
      <c r="G71" s="91"/>
      <c r="H71" s="91"/>
      <c r="I71" s="91"/>
      <c r="J71" s="91"/>
      <c r="K71" s="91"/>
      <c r="L71" s="91"/>
      <c r="M71" s="112"/>
    </row>
    <row r="72" spans="2:13" x14ac:dyDescent="0.2">
      <c r="B72" s="116" t="s">
        <v>975</v>
      </c>
      <c r="C72" s="116">
        <f>SUM(C73:C77)</f>
        <v>0</v>
      </c>
      <c r="D72" s="116">
        <f t="shared" ref="D72:L72" si="21">SUM(D73:D77)</f>
        <v>0</v>
      </c>
      <c r="E72" s="116">
        <f t="shared" si="21"/>
        <v>0</v>
      </c>
      <c r="F72" s="116">
        <f t="shared" si="21"/>
        <v>0</v>
      </c>
      <c r="G72" s="116">
        <f t="shared" si="21"/>
        <v>0</v>
      </c>
      <c r="H72" s="116">
        <f t="shared" si="21"/>
        <v>0</v>
      </c>
      <c r="I72" s="116">
        <f t="shared" si="21"/>
        <v>0</v>
      </c>
      <c r="J72" s="116">
        <f t="shared" si="21"/>
        <v>0</v>
      </c>
      <c r="K72" s="116">
        <f t="shared" si="21"/>
        <v>0</v>
      </c>
      <c r="L72" s="116">
        <f t="shared" si="21"/>
        <v>0</v>
      </c>
      <c r="M72" s="112"/>
    </row>
    <row r="73" spans="2:13" x14ac:dyDescent="0.2">
      <c r="B73" s="114">
        <v>44655</v>
      </c>
      <c r="C73" s="166"/>
      <c r="D73" s="166"/>
      <c r="E73" s="166"/>
      <c r="F73" s="166"/>
      <c r="G73" s="166"/>
      <c r="H73" s="166"/>
      <c r="I73" s="166"/>
      <c r="J73" s="166"/>
      <c r="K73" s="166"/>
      <c r="L73" s="166"/>
      <c r="M73" s="165" t="s">
        <v>976</v>
      </c>
    </row>
    <row r="74" spans="2:13" x14ac:dyDescent="0.2">
      <c r="B74" s="114">
        <v>44656</v>
      </c>
      <c r="C74" s="91"/>
      <c r="D74" s="91"/>
      <c r="E74" s="91"/>
      <c r="F74" s="91"/>
      <c r="G74" s="91"/>
      <c r="H74" s="91"/>
      <c r="I74" s="91"/>
      <c r="J74" s="91"/>
      <c r="K74" s="91"/>
      <c r="L74" s="91"/>
      <c r="M74" s="112"/>
    </row>
    <row r="75" spans="2:13" x14ac:dyDescent="0.2">
      <c r="B75" s="114">
        <v>44657</v>
      </c>
      <c r="C75" s="91"/>
      <c r="D75" s="91"/>
      <c r="E75" s="91"/>
      <c r="F75" s="91"/>
      <c r="G75" s="91"/>
      <c r="H75" s="91"/>
      <c r="I75" s="91"/>
      <c r="J75" s="91"/>
      <c r="K75" s="91"/>
      <c r="L75" s="91"/>
    </row>
    <row r="76" spans="2:13" x14ac:dyDescent="0.2">
      <c r="B76" s="114">
        <v>44658</v>
      </c>
      <c r="C76" s="91"/>
      <c r="D76" s="91"/>
      <c r="E76" s="91"/>
      <c r="F76" s="91"/>
      <c r="G76" s="91"/>
      <c r="H76" s="91"/>
      <c r="I76" s="91"/>
      <c r="J76" s="91"/>
      <c r="K76" s="91"/>
      <c r="L76" s="91"/>
      <c r="M76" s="112"/>
    </row>
    <row r="77" spans="2:13" x14ac:dyDescent="0.2">
      <c r="B77" s="114">
        <v>44659</v>
      </c>
      <c r="C77" s="91"/>
      <c r="D77" s="91"/>
      <c r="E77" s="91"/>
      <c r="F77" s="91"/>
      <c r="G77" s="91"/>
      <c r="H77" s="91"/>
      <c r="I77" s="91"/>
      <c r="J77" s="91"/>
      <c r="K77" s="91"/>
      <c r="L77" s="91"/>
      <c r="M77" s="154"/>
    </row>
    <row r="81" spans="2:2" x14ac:dyDescent="0.2">
      <c r="B81" t="s">
        <v>977</v>
      </c>
    </row>
    <row r="83" spans="2:2" x14ac:dyDescent="0.2">
      <c r="B83" s="99"/>
    </row>
  </sheetData>
  <mergeCells count="1">
    <mergeCell ref="B2:J2"/>
  </mergeCells>
  <phoneticPr fontId="26"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6AA155-5DAD-6C44-A64D-ED5D1B20DEAC}">
  <sheetPr>
    <tabColor theme="7" tint="0.59999389629810485"/>
  </sheetPr>
  <dimension ref="B2:I8"/>
  <sheetViews>
    <sheetView topLeftCell="A6" zoomScale="125" workbookViewId="0">
      <selection activeCell="G7" sqref="G7"/>
    </sheetView>
  </sheetViews>
  <sheetFormatPr baseColWidth="10" defaultColWidth="11.5" defaultRowHeight="15" x14ac:dyDescent="0.2"/>
  <cols>
    <col min="2" max="2" width="4" bestFit="1" customWidth="1"/>
    <col min="3" max="3" width="17.33203125" style="50" customWidth="1"/>
    <col min="4" max="4" width="25.83203125" customWidth="1"/>
    <col min="5" max="5" width="15.83203125" customWidth="1"/>
    <col min="6" max="6" width="20.33203125" customWidth="1"/>
    <col min="7" max="7" width="46.83203125" customWidth="1"/>
    <col min="8" max="8" width="15.83203125" customWidth="1"/>
    <col min="9" max="9" width="22.83203125" customWidth="1"/>
  </cols>
  <sheetData>
    <row r="2" spans="2:9" ht="16" x14ac:dyDescent="0.2">
      <c r="B2" s="104" t="s">
        <v>9</v>
      </c>
      <c r="C2" s="241" t="s">
        <v>145</v>
      </c>
      <c r="D2" s="104" t="s">
        <v>146</v>
      </c>
      <c r="E2" s="104" t="s">
        <v>147</v>
      </c>
      <c r="F2" s="104" t="s">
        <v>148</v>
      </c>
      <c r="G2" s="104" t="s">
        <v>149</v>
      </c>
      <c r="H2" s="104" t="s">
        <v>150</v>
      </c>
      <c r="I2" s="104" t="s">
        <v>151</v>
      </c>
    </row>
    <row r="3" spans="2:9" ht="78" customHeight="1" x14ac:dyDescent="0.2">
      <c r="B3" s="105">
        <v>1</v>
      </c>
      <c r="C3" s="242" t="s">
        <v>152</v>
      </c>
      <c r="D3" s="143" t="s">
        <v>153</v>
      </c>
      <c r="E3" s="108">
        <v>44608</v>
      </c>
      <c r="F3" s="105" t="s">
        <v>154</v>
      </c>
      <c r="G3" s="107" t="s">
        <v>155</v>
      </c>
      <c r="H3" s="143" t="s">
        <v>27</v>
      </c>
      <c r="I3" s="107" t="s">
        <v>156</v>
      </c>
    </row>
    <row r="4" spans="2:9" ht="214" customHeight="1" x14ac:dyDescent="0.2">
      <c r="B4" s="105">
        <v>2</v>
      </c>
      <c r="C4" s="242" t="s">
        <v>152</v>
      </c>
      <c r="D4" s="107" t="s">
        <v>157</v>
      </c>
      <c r="E4" s="108">
        <v>44615</v>
      </c>
      <c r="F4" s="105" t="s">
        <v>158</v>
      </c>
      <c r="G4" s="107" t="s">
        <v>159</v>
      </c>
      <c r="H4" s="143" t="s">
        <v>27</v>
      </c>
      <c r="I4" s="107" t="s">
        <v>160</v>
      </c>
    </row>
    <row r="5" spans="2:9" ht="214" customHeight="1" x14ac:dyDescent="0.2">
      <c r="B5" s="105">
        <v>3</v>
      </c>
      <c r="C5" s="242" t="s">
        <v>152</v>
      </c>
      <c r="D5" s="107" t="s">
        <v>161</v>
      </c>
      <c r="E5" s="108">
        <v>44624</v>
      </c>
      <c r="F5" s="105" t="s">
        <v>162</v>
      </c>
      <c r="G5" s="107" t="s">
        <v>163</v>
      </c>
      <c r="H5" s="143" t="s">
        <v>164</v>
      </c>
      <c r="I5" s="107" t="s">
        <v>160</v>
      </c>
    </row>
    <row r="6" spans="2:9" ht="160" x14ac:dyDescent="0.2">
      <c r="B6" s="105">
        <v>4</v>
      </c>
      <c r="C6" s="243" t="s">
        <v>165</v>
      </c>
      <c r="D6" s="107" t="s">
        <v>166</v>
      </c>
      <c r="E6" s="108">
        <v>44617</v>
      </c>
      <c r="F6" s="105" t="s">
        <v>167</v>
      </c>
      <c r="G6" s="107" t="s">
        <v>168</v>
      </c>
      <c r="H6" s="143" t="s">
        <v>164</v>
      </c>
      <c r="I6" s="107" t="s">
        <v>169</v>
      </c>
    </row>
    <row r="7" spans="2:9" ht="350" x14ac:dyDescent="0.2">
      <c r="B7" s="105">
        <v>5</v>
      </c>
      <c r="C7" s="243" t="s">
        <v>165</v>
      </c>
      <c r="D7" s="143" t="s">
        <v>170</v>
      </c>
      <c r="E7" s="108">
        <v>44620</v>
      </c>
      <c r="F7" s="105" t="s">
        <v>171</v>
      </c>
      <c r="G7" s="107" t="s">
        <v>172</v>
      </c>
      <c r="H7" s="143" t="s">
        <v>173</v>
      </c>
      <c r="I7" s="107" t="s">
        <v>174</v>
      </c>
    </row>
    <row r="8" spans="2:9" ht="80" x14ac:dyDescent="0.2">
      <c r="B8" s="105">
        <v>6</v>
      </c>
      <c r="C8" s="243" t="s">
        <v>165</v>
      </c>
      <c r="D8" s="143" t="s">
        <v>175</v>
      </c>
      <c r="E8" s="108">
        <v>44617</v>
      </c>
      <c r="F8" s="105" t="s">
        <v>176</v>
      </c>
      <c r="G8" s="107" t="s">
        <v>177</v>
      </c>
      <c r="H8" s="143" t="s">
        <v>27</v>
      </c>
      <c r="I8" s="107"/>
    </row>
  </sheetData>
  <conditionalFormatting sqref="H3:H8">
    <cfRule type="containsText" dxfId="135" priority="1" operator="containsText" text="Risk">
      <formula>NOT(ISERROR(SEARCH("Risk",H3)))</formula>
    </cfRule>
    <cfRule type="containsText" dxfId="134" priority="2" operator="containsText" text="On-track">
      <formula>NOT(ISERROR(SEARCH("On-track",H3)))</formula>
    </cfRule>
    <cfRule type="containsText" dxfId="133" priority="3" operator="containsText" text="Pending">
      <formula>NOT(ISERROR(SEARCH("Pending",H3)))</formula>
    </cfRule>
    <cfRule type="containsText" dxfId="132" priority="4" operator="containsText" text="Done">
      <formula>NOT(ISERROR(SEARCH("Done",H3)))</formula>
    </cfRule>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8D6C68-97FC-2A44-A18B-4DF814988C11}">
  <sheetPr>
    <tabColor theme="6" tint="0.59999389629810485"/>
  </sheetPr>
  <dimension ref="B2:B15"/>
  <sheetViews>
    <sheetView zoomScale="230" workbookViewId="0">
      <selection activeCell="B20" sqref="B20"/>
    </sheetView>
  </sheetViews>
  <sheetFormatPr baseColWidth="10" defaultColWidth="11.5" defaultRowHeight="15" x14ac:dyDescent="0.2"/>
  <cols>
    <col min="2" max="2" width="51.6640625" bestFit="1" customWidth="1"/>
  </cols>
  <sheetData>
    <row r="2" spans="2:2" x14ac:dyDescent="0.2">
      <c r="B2" s="102" t="s">
        <v>978</v>
      </c>
    </row>
    <row r="3" spans="2:2" x14ac:dyDescent="0.2">
      <c r="B3" s="91" t="s">
        <v>979</v>
      </c>
    </row>
    <row r="4" spans="2:2" x14ac:dyDescent="0.2">
      <c r="B4" s="91" t="s">
        <v>980</v>
      </c>
    </row>
    <row r="5" spans="2:2" x14ac:dyDescent="0.2">
      <c r="B5" s="91" t="s">
        <v>981</v>
      </c>
    </row>
    <row r="6" spans="2:2" x14ac:dyDescent="0.2">
      <c r="B6" s="91" t="s">
        <v>982</v>
      </c>
    </row>
    <row r="7" spans="2:2" x14ac:dyDescent="0.2">
      <c r="B7" s="91" t="s">
        <v>983</v>
      </c>
    </row>
    <row r="8" spans="2:2" x14ac:dyDescent="0.2">
      <c r="B8" s="91" t="s">
        <v>984</v>
      </c>
    </row>
    <row r="9" spans="2:2" x14ac:dyDescent="0.2">
      <c r="B9" s="91" t="s">
        <v>985</v>
      </c>
    </row>
    <row r="10" spans="2:2" x14ac:dyDescent="0.2">
      <c r="B10" s="91" t="s">
        <v>986</v>
      </c>
    </row>
    <row r="11" spans="2:2" x14ac:dyDescent="0.2">
      <c r="B11" s="91" t="s">
        <v>987</v>
      </c>
    </row>
    <row r="12" spans="2:2" x14ac:dyDescent="0.2">
      <c r="B12" s="91" t="s">
        <v>988</v>
      </c>
    </row>
    <row r="13" spans="2:2" x14ac:dyDescent="0.2">
      <c r="B13" s="91" t="s">
        <v>989</v>
      </c>
    </row>
    <row r="14" spans="2:2" x14ac:dyDescent="0.2">
      <c r="B14" s="91" t="s">
        <v>990</v>
      </c>
    </row>
    <row r="15" spans="2:2" x14ac:dyDescent="0.2">
      <c r="B15" s="112" t="s">
        <v>991</v>
      </c>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8" tint="0.59999389629810485"/>
    <pageSetUpPr fitToPage="1"/>
  </sheetPr>
  <dimension ref="A1:CA69"/>
  <sheetViews>
    <sheetView showGridLines="0" showRuler="0" zoomScale="125" zoomScaleNormal="120" zoomScalePageLayoutView="70" workbookViewId="0">
      <pane ySplit="6" topLeftCell="A17" activePane="bottomLeft" state="frozen"/>
      <selection activeCell="B28" sqref="B28"/>
      <selection pane="bottomLeft" activeCell="D22" sqref="D22"/>
    </sheetView>
  </sheetViews>
  <sheetFormatPr baseColWidth="10" defaultColWidth="8.83203125" defaultRowHeight="30" customHeight="1" x14ac:dyDescent="0.2"/>
  <cols>
    <col min="1" max="1" width="2" style="46" customWidth="1"/>
    <col min="2" max="2" width="8" style="117" customWidth="1"/>
    <col min="3" max="3" width="36.83203125" customWidth="1"/>
    <col min="4" max="4" width="12.83203125" style="72" customWidth="1"/>
    <col min="5" max="5" width="25.33203125" bestFit="1" customWidth="1"/>
    <col min="6" max="6" width="10" bestFit="1" customWidth="1"/>
    <col min="7" max="7" width="7" customWidth="1"/>
    <col min="8" max="8" width="11.6640625" customWidth="1"/>
    <col min="9" max="9" width="12.1640625" customWidth="1"/>
    <col min="10" max="10" width="19.33203125" customWidth="1"/>
    <col min="11" max="11" width="7.83203125" bestFit="1" customWidth="1"/>
    <col min="12" max="12" width="14.1640625" bestFit="1" customWidth="1"/>
    <col min="13" max="13" width="10.5" style="6" customWidth="1"/>
    <col min="14" max="14" width="10.5" customWidth="1"/>
    <col min="15" max="15" width="2.6640625" hidden="1" customWidth="1"/>
    <col min="16" max="16" width="6.1640625" hidden="1" customWidth="1"/>
    <col min="17" max="72" width="2.5" customWidth="1"/>
    <col min="73" max="73" width="2.1640625" bestFit="1" customWidth="1"/>
    <col min="74" max="74" width="2" bestFit="1" customWidth="1"/>
    <col min="75" max="75" width="2.1640625" bestFit="1" customWidth="1"/>
    <col min="76" max="79" width="2.83203125" bestFit="1" customWidth="1"/>
  </cols>
  <sheetData>
    <row r="1" spans="1:79" ht="46" customHeight="1" x14ac:dyDescent="0.55000000000000004">
      <c r="A1" s="47" t="s">
        <v>0</v>
      </c>
      <c r="B1" s="118"/>
      <c r="C1" s="190" t="s">
        <v>1</v>
      </c>
      <c r="D1" s="190"/>
      <c r="E1" s="3"/>
      <c r="F1" s="3"/>
      <c r="G1" s="3"/>
      <c r="H1" s="3"/>
      <c r="I1" s="3"/>
      <c r="J1" s="3"/>
      <c r="K1" s="4"/>
      <c r="L1" s="190"/>
      <c r="M1" s="139">
        <v>44606</v>
      </c>
      <c r="N1" s="45"/>
      <c r="P1" s="4"/>
      <c r="Q1" s="14"/>
    </row>
    <row r="2" spans="1:79" ht="15" customHeight="1" x14ac:dyDescent="0.55000000000000004">
      <c r="A2" s="46" t="s">
        <v>2</v>
      </c>
      <c r="C2" s="190"/>
      <c r="D2" s="190"/>
      <c r="L2" s="190"/>
      <c r="Q2" s="49"/>
    </row>
    <row r="3" spans="1:79" ht="20" customHeight="1" x14ac:dyDescent="0.2">
      <c r="A3" s="46" t="s">
        <v>3</v>
      </c>
      <c r="C3" s="205" t="s">
        <v>845</v>
      </c>
      <c r="D3" s="205"/>
      <c r="E3" s="205"/>
      <c r="F3" s="191"/>
      <c r="G3" s="191"/>
      <c r="H3" s="191"/>
      <c r="I3" s="191"/>
      <c r="J3" s="191"/>
      <c r="K3" s="191"/>
      <c r="L3" s="191" t="s">
        <v>4</v>
      </c>
      <c r="M3" s="452">
        <f>M1</f>
        <v>44606</v>
      </c>
      <c r="N3" s="452"/>
    </row>
    <row r="4" spans="1:79" ht="16" customHeight="1" x14ac:dyDescent="0.2">
      <c r="A4" s="47" t="s">
        <v>5</v>
      </c>
      <c r="B4" s="118"/>
      <c r="C4" s="205"/>
      <c r="D4" s="205"/>
      <c r="E4" s="205"/>
      <c r="F4" s="191"/>
      <c r="G4" s="191"/>
      <c r="H4" s="191"/>
      <c r="I4" s="191"/>
      <c r="J4" s="191"/>
      <c r="K4" s="191"/>
      <c r="L4" s="191" t="s">
        <v>6</v>
      </c>
      <c r="M4" s="125">
        <v>1</v>
      </c>
      <c r="N4" s="126"/>
      <c r="Q4" s="453">
        <f>Q5</f>
        <v>44606</v>
      </c>
      <c r="R4" s="454"/>
      <c r="S4" s="454"/>
      <c r="T4" s="454"/>
      <c r="U4" s="454"/>
      <c r="V4" s="454"/>
      <c r="W4" s="455"/>
      <c r="X4" s="453">
        <f>X5</f>
        <v>44613</v>
      </c>
      <c r="Y4" s="454"/>
      <c r="Z4" s="454"/>
      <c r="AA4" s="454"/>
      <c r="AB4" s="454"/>
      <c r="AC4" s="454"/>
      <c r="AD4" s="455"/>
      <c r="AE4" s="453">
        <f>AE5</f>
        <v>44620</v>
      </c>
      <c r="AF4" s="454"/>
      <c r="AG4" s="454"/>
      <c r="AH4" s="454"/>
      <c r="AI4" s="454"/>
      <c r="AJ4" s="454"/>
      <c r="AK4" s="455"/>
      <c r="AL4" s="453">
        <f>AL5</f>
        <v>44627</v>
      </c>
      <c r="AM4" s="454"/>
      <c r="AN4" s="454"/>
      <c r="AO4" s="454"/>
      <c r="AP4" s="454"/>
      <c r="AQ4" s="454"/>
      <c r="AR4" s="455"/>
      <c r="AS4" s="453">
        <f>AS5</f>
        <v>44634</v>
      </c>
      <c r="AT4" s="454"/>
      <c r="AU4" s="454"/>
      <c r="AV4" s="454"/>
      <c r="AW4" s="454"/>
      <c r="AX4" s="454"/>
      <c r="AY4" s="455"/>
      <c r="AZ4" s="453">
        <f>AZ5</f>
        <v>44641</v>
      </c>
      <c r="BA4" s="454"/>
      <c r="BB4" s="454"/>
      <c r="BC4" s="454"/>
      <c r="BD4" s="454"/>
      <c r="BE4" s="454"/>
      <c r="BF4" s="455"/>
      <c r="BG4" s="453">
        <f>BG5</f>
        <v>44648</v>
      </c>
      <c r="BH4" s="454"/>
      <c r="BI4" s="454"/>
      <c r="BJ4" s="454"/>
      <c r="BK4" s="454"/>
      <c r="BL4" s="454"/>
      <c r="BM4" s="455"/>
      <c r="BN4" s="453">
        <f>BN5</f>
        <v>44655</v>
      </c>
      <c r="BO4" s="454"/>
      <c r="BP4" s="454"/>
      <c r="BQ4" s="454"/>
      <c r="BR4" s="454"/>
      <c r="BS4" s="454"/>
      <c r="BT4" s="455"/>
      <c r="BU4" s="453">
        <f>BU5</f>
        <v>44662</v>
      </c>
      <c r="BV4" s="454"/>
      <c r="BW4" s="454"/>
      <c r="BX4" s="454"/>
      <c r="BY4" s="454"/>
      <c r="BZ4" s="454"/>
      <c r="CA4" s="455"/>
    </row>
    <row r="5" spans="1:79" ht="15" customHeight="1" x14ac:dyDescent="0.2">
      <c r="A5" s="47" t="s">
        <v>7</v>
      </c>
      <c r="B5" s="118"/>
      <c r="C5" s="428"/>
      <c r="D5" s="428"/>
      <c r="E5" s="428"/>
      <c r="F5" s="428"/>
      <c r="G5" s="428"/>
      <c r="H5" s="428"/>
      <c r="I5" s="428"/>
      <c r="J5" s="428"/>
      <c r="K5" s="428"/>
      <c r="L5" s="428"/>
      <c r="M5" s="428"/>
      <c r="N5" s="428"/>
      <c r="O5" s="428"/>
      <c r="Q5" s="11">
        <f>Project_Start-WEEKDAY(Project_Start,1)+2+7*(Display_Week-1)</f>
        <v>44606</v>
      </c>
      <c r="R5" s="10">
        <f t="shared" ref="R5:AW5" si="0">Q5+1</f>
        <v>44607</v>
      </c>
      <c r="S5" s="10">
        <f t="shared" si="0"/>
        <v>44608</v>
      </c>
      <c r="T5" s="10">
        <f t="shared" si="0"/>
        <v>44609</v>
      </c>
      <c r="U5" s="10">
        <f t="shared" si="0"/>
        <v>44610</v>
      </c>
      <c r="V5" s="10">
        <f t="shared" si="0"/>
        <v>44611</v>
      </c>
      <c r="W5" s="12">
        <f t="shared" si="0"/>
        <v>44612</v>
      </c>
      <c r="X5" s="11">
        <f t="shared" si="0"/>
        <v>44613</v>
      </c>
      <c r="Y5" s="10">
        <f t="shared" si="0"/>
        <v>44614</v>
      </c>
      <c r="Z5" s="10">
        <f t="shared" si="0"/>
        <v>44615</v>
      </c>
      <c r="AA5" s="10">
        <f t="shared" si="0"/>
        <v>44616</v>
      </c>
      <c r="AB5" s="10">
        <f t="shared" si="0"/>
        <v>44617</v>
      </c>
      <c r="AC5" s="10">
        <f t="shared" si="0"/>
        <v>44618</v>
      </c>
      <c r="AD5" s="12">
        <f t="shared" si="0"/>
        <v>44619</v>
      </c>
      <c r="AE5" s="11">
        <f t="shared" si="0"/>
        <v>44620</v>
      </c>
      <c r="AF5" s="10">
        <f t="shared" si="0"/>
        <v>44621</v>
      </c>
      <c r="AG5" s="10">
        <f t="shared" si="0"/>
        <v>44622</v>
      </c>
      <c r="AH5" s="10">
        <f t="shared" si="0"/>
        <v>44623</v>
      </c>
      <c r="AI5" s="10">
        <f t="shared" si="0"/>
        <v>44624</v>
      </c>
      <c r="AJ5" s="10">
        <f t="shared" si="0"/>
        <v>44625</v>
      </c>
      <c r="AK5" s="12">
        <f t="shared" si="0"/>
        <v>44626</v>
      </c>
      <c r="AL5" s="11">
        <f t="shared" si="0"/>
        <v>44627</v>
      </c>
      <c r="AM5" s="10">
        <f t="shared" si="0"/>
        <v>44628</v>
      </c>
      <c r="AN5" s="10">
        <f t="shared" si="0"/>
        <v>44629</v>
      </c>
      <c r="AO5" s="10">
        <f t="shared" si="0"/>
        <v>44630</v>
      </c>
      <c r="AP5" s="10">
        <f t="shared" si="0"/>
        <v>44631</v>
      </c>
      <c r="AQ5" s="10">
        <f t="shared" si="0"/>
        <v>44632</v>
      </c>
      <c r="AR5" s="12">
        <f t="shared" si="0"/>
        <v>44633</v>
      </c>
      <c r="AS5" s="11">
        <f t="shared" si="0"/>
        <v>44634</v>
      </c>
      <c r="AT5" s="10">
        <f t="shared" si="0"/>
        <v>44635</v>
      </c>
      <c r="AU5" s="10">
        <f t="shared" si="0"/>
        <v>44636</v>
      </c>
      <c r="AV5" s="10">
        <f t="shared" si="0"/>
        <v>44637</v>
      </c>
      <c r="AW5" s="10">
        <f t="shared" si="0"/>
        <v>44638</v>
      </c>
      <c r="AX5" s="10">
        <f t="shared" ref="AX5:CA5" si="1">AW5+1</f>
        <v>44639</v>
      </c>
      <c r="AY5" s="12">
        <f t="shared" si="1"/>
        <v>44640</v>
      </c>
      <c r="AZ5" s="11">
        <f t="shared" si="1"/>
        <v>44641</v>
      </c>
      <c r="BA5" s="10">
        <f t="shared" si="1"/>
        <v>44642</v>
      </c>
      <c r="BB5" s="10">
        <f t="shared" si="1"/>
        <v>44643</v>
      </c>
      <c r="BC5" s="10">
        <f t="shared" si="1"/>
        <v>44644</v>
      </c>
      <c r="BD5" s="10">
        <f t="shared" si="1"/>
        <v>44645</v>
      </c>
      <c r="BE5" s="10">
        <f t="shared" si="1"/>
        <v>44646</v>
      </c>
      <c r="BF5" s="12">
        <f t="shared" si="1"/>
        <v>44647</v>
      </c>
      <c r="BG5" s="11">
        <f t="shared" si="1"/>
        <v>44648</v>
      </c>
      <c r="BH5" s="10">
        <f t="shared" si="1"/>
        <v>44649</v>
      </c>
      <c r="BI5" s="10">
        <f t="shared" si="1"/>
        <v>44650</v>
      </c>
      <c r="BJ5" s="10">
        <f t="shared" si="1"/>
        <v>44651</v>
      </c>
      <c r="BK5" s="10">
        <f t="shared" si="1"/>
        <v>44652</v>
      </c>
      <c r="BL5" s="10">
        <f t="shared" si="1"/>
        <v>44653</v>
      </c>
      <c r="BM5" s="12">
        <f t="shared" si="1"/>
        <v>44654</v>
      </c>
      <c r="BN5" s="11">
        <f t="shared" si="1"/>
        <v>44655</v>
      </c>
      <c r="BO5" s="10">
        <f t="shared" si="1"/>
        <v>44656</v>
      </c>
      <c r="BP5" s="10">
        <f t="shared" si="1"/>
        <v>44657</v>
      </c>
      <c r="BQ5" s="10">
        <f t="shared" si="1"/>
        <v>44658</v>
      </c>
      <c r="BR5" s="10">
        <f t="shared" si="1"/>
        <v>44659</v>
      </c>
      <c r="BS5" s="10">
        <f t="shared" si="1"/>
        <v>44660</v>
      </c>
      <c r="BT5" s="12">
        <f t="shared" si="1"/>
        <v>44661</v>
      </c>
      <c r="BU5" s="11">
        <f t="shared" si="1"/>
        <v>44662</v>
      </c>
      <c r="BV5" s="10">
        <f t="shared" si="1"/>
        <v>44663</v>
      </c>
      <c r="BW5" s="10">
        <f t="shared" si="1"/>
        <v>44664</v>
      </c>
      <c r="BX5" s="10">
        <f t="shared" si="1"/>
        <v>44665</v>
      </c>
      <c r="BY5" s="10">
        <f t="shared" si="1"/>
        <v>44666</v>
      </c>
      <c r="BZ5" s="10">
        <f t="shared" si="1"/>
        <v>44667</v>
      </c>
      <c r="CA5" s="12">
        <f t="shared" si="1"/>
        <v>44668</v>
      </c>
    </row>
    <row r="6" spans="1:79" ht="30" customHeight="1" thickBot="1" x14ac:dyDescent="0.25">
      <c r="A6" s="47" t="s">
        <v>8</v>
      </c>
      <c r="B6" s="69" t="s">
        <v>9</v>
      </c>
      <c r="C6" s="8" t="s">
        <v>10</v>
      </c>
      <c r="D6" s="70" t="s">
        <v>11</v>
      </c>
      <c r="E6" s="9" t="s">
        <v>13</v>
      </c>
      <c r="F6" s="9" t="s">
        <v>14</v>
      </c>
      <c r="G6" s="9" t="s">
        <v>15</v>
      </c>
      <c r="H6" s="9" t="s">
        <v>16</v>
      </c>
      <c r="I6" s="9" t="s">
        <v>17</v>
      </c>
      <c r="J6" s="9" t="s">
        <v>18</v>
      </c>
      <c r="K6" s="9" t="s">
        <v>19</v>
      </c>
      <c r="L6" s="84" t="s">
        <v>12</v>
      </c>
      <c r="M6" s="9" t="s">
        <v>20</v>
      </c>
      <c r="N6" s="9" t="s">
        <v>21</v>
      </c>
      <c r="O6" s="9"/>
      <c r="P6" s="9" t="s">
        <v>22</v>
      </c>
      <c r="Q6" s="13" t="str">
        <f t="shared" ref="Q6:AV6" si="2">LEFT(TEXT(Q5,"ddd"),1)</f>
        <v>M</v>
      </c>
      <c r="R6" s="13" t="str">
        <f t="shared" si="2"/>
        <v>T</v>
      </c>
      <c r="S6" s="13" t="str">
        <f t="shared" si="2"/>
        <v>W</v>
      </c>
      <c r="T6" s="13" t="str">
        <f t="shared" si="2"/>
        <v>T</v>
      </c>
      <c r="U6" s="13" t="str">
        <f t="shared" si="2"/>
        <v>F</v>
      </c>
      <c r="V6" s="86" t="str">
        <f t="shared" si="2"/>
        <v>S</v>
      </c>
      <c r="W6" s="86" t="str">
        <f t="shared" si="2"/>
        <v>S</v>
      </c>
      <c r="X6" s="13" t="str">
        <f t="shared" si="2"/>
        <v>M</v>
      </c>
      <c r="Y6" s="13" t="str">
        <f t="shared" si="2"/>
        <v>T</v>
      </c>
      <c r="Z6" s="13" t="str">
        <f t="shared" si="2"/>
        <v>W</v>
      </c>
      <c r="AA6" s="13" t="str">
        <f t="shared" si="2"/>
        <v>T</v>
      </c>
      <c r="AB6" s="13" t="str">
        <f t="shared" si="2"/>
        <v>F</v>
      </c>
      <c r="AC6" s="86" t="str">
        <f t="shared" si="2"/>
        <v>S</v>
      </c>
      <c r="AD6" s="86" t="str">
        <f t="shared" si="2"/>
        <v>S</v>
      </c>
      <c r="AE6" s="13" t="str">
        <f t="shared" si="2"/>
        <v>M</v>
      </c>
      <c r="AF6" s="13" t="str">
        <f t="shared" si="2"/>
        <v>T</v>
      </c>
      <c r="AG6" s="13" t="str">
        <f t="shared" si="2"/>
        <v>W</v>
      </c>
      <c r="AH6" s="13" t="str">
        <f t="shared" si="2"/>
        <v>T</v>
      </c>
      <c r="AI6" s="13" t="str">
        <f t="shared" si="2"/>
        <v>F</v>
      </c>
      <c r="AJ6" s="86" t="str">
        <f t="shared" si="2"/>
        <v>S</v>
      </c>
      <c r="AK6" s="86" t="str">
        <f t="shared" si="2"/>
        <v>S</v>
      </c>
      <c r="AL6" s="13" t="str">
        <f t="shared" si="2"/>
        <v>M</v>
      </c>
      <c r="AM6" s="13" t="str">
        <f t="shared" si="2"/>
        <v>T</v>
      </c>
      <c r="AN6" s="177" t="str">
        <f t="shared" si="2"/>
        <v>W</v>
      </c>
      <c r="AO6" s="13" t="str">
        <f t="shared" si="2"/>
        <v>T</v>
      </c>
      <c r="AP6" s="13" t="str">
        <f t="shared" si="2"/>
        <v>F</v>
      </c>
      <c r="AQ6" s="86" t="str">
        <f t="shared" si="2"/>
        <v>S</v>
      </c>
      <c r="AR6" s="86" t="str">
        <f t="shared" si="2"/>
        <v>S</v>
      </c>
      <c r="AS6" s="13" t="str">
        <f t="shared" si="2"/>
        <v>M</v>
      </c>
      <c r="AT6" s="13" t="str">
        <f t="shared" si="2"/>
        <v>T</v>
      </c>
      <c r="AU6" s="13" t="str">
        <f t="shared" si="2"/>
        <v>W</v>
      </c>
      <c r="AV6" s="13" t="str">
        <f t="shared" si="2"/>
        <v>T</v>
      </c>
      <c r="AW6" s="13" t="str">
        <f t="shared" ref="AW6:CA6" si="3">LEFT(TEXT(AW5,"ddd"),1)</f>
        <v>F</v>
      </c>
      <c r="AX6" s="86" t="str">
        <f t="shared" si="3"/>
        <v>S</v>
      </c>
      <c r="AY6" s="86" t="str">
        <f t="shared" si="3"/>
        <v>S</v>
      </c>
      <c r="AZ6" s="13" t="str">
        <f t="shared" si="3"/>
        <v>M</v>
      </c>
      <c r="BA6" s="13" t="str">
        <f t="shared" si="3"/>
        <v>T</v>
      </c>
      <c r="BB6" s="13" t="str">
        <f t="shared" si="3"/>
        <v>W</v>
      </c>
      <c r="BC6" s="13" t="str">
        <f t="shared" si="3"/>
        <v>T</v>
      </c>
      <c r="BD6" s="13" t="str">
        <f t="shared" si="3"/>
        <v>F</v>
      </c>
      <c r="BE6" s="86" t="str">
        <f t="shared" si="3"/>
        <v>S</v>
      </c>
      <c r="BF6" s="86" t="str">
        <f t="shared" si="3"/>
        <v>S</v>
      </c>
      <c r="BG6" s="13" t="str">
        <f t="shared" si="3"/>
        <v>M</v>
      </c>
      <c r="BH6" s="13" t="str">
        <f t="shared" si="3"/>
        <v>T</v>
      </c>
      <c r="BI6" s="13" t="str">
        <f t="shared" si="3"/>
        <v>W</v>
      </c>
      <c r="BJ6" s="13" t="str">
        <f t="shared" si="3"/>
        <v>T</v>
      </c>
      <c r="BK6" s="13" t="str">
        <f t="shared" si="3"/>
        <v>F</v>
      </c>
      <c r="BL6" s="86" t="str">
        <f t="shared" si="3"/>
        <v>S</v>
      </c>
      <c r="BM6" s="86" t="str">
        <f t="shared" si="3"/>
        <v>S</v>
      </c>
      <c r="BN6" s="178" t="str">
        <f t="shared" si="3"/>
        <v>M</v>
      </c>
      <c r="BO6" s="13" t="str">
        <f t="shared" si="3"/>
        <v>T</v>
      </c>
      <c r="BP6" s="13" t="str">
        <f t="shared" si="3"/>
        <v>W</v>
      </c>
      <c r="BQ6" s="13" t="str">
        <f t="shared" si="3"/>
        <v>T</v>
      </c>
      <c r="BR6" s="13" t="str">
        <f t="shared" si="3"/>
        <v>F</v>
      </c>
      <c r="BS6" s="86" t="str">
        <f t="shared" si="3"/>
        <v>S</v>
      </c>
      <c r="BT6" s="86" t="str">
        <f t="shared" si="3"/>
        <v>S</v>
      </c>
      <c r="BU6" s="13" t="str">
        <f t="shared" si="3"/>
        <v>M</v>
      </c>
      <c r="BV6" s="13" t="str">
        <f t="shared" si="3"/>
        <v>T</v>
      </c>
      <c r="BW6" s="13" t="str">
        <f t="shared" si="3"/>
        <v>W</v>
      </c>
      <c r="BX6" s="13" t="str">
        <f t="shared" si="3"/>
        <v>T</v>
      </c>
      <c r="BY6" s="13" t="str">
        <f t="shared" si="3"/>
        <v>F</v>
      </c>
      <c r="BZ6" s="86" t="str">
        <f t="shared" si="3"/>
        <v>S</v>
      </c>
      <c r="CA6" s="86" t="str">
        <f t="shared" si="3"/>
        <v>S</v>
      </c>
    </row>
    <row r="7" spans="1:79" ht="30" hidden="1" customHeight="1" thickBot="1" x14ac:dyDescent="0.25">
      <c r="A7" s="46" t="s">
        <v>23</v>
      </c>
      <c r="E7" s="50"/>
      <c r="F7" s="50"/>
      <c r="G7" s="50"/>
      <c r="H7" s="50"/>
      <c r="I7" s="50"/>
      <c r="J7" s="50"/>
      <c r="M7"/>
      <c r="P7" t="str">
        <f>IF(OR(ISBLANK(task_start),ISBLANK(task_end)),"",task_end-task_start+1)</f>
        <v/>
      </c>
      <c r="Q7" s="43"/>
      <c r="R7" s="43"/>
      <c r="S7" s="43"/>
      <c r="T7" s="43"/>
      <c r="U7" s="43"/>
      <c r="V7" s="87"/>
      <c r="W7" s="87"/>
      <c r="X7" s="43"/>
      <c r="Y7" s="43"/>
      <c r="Z7" s="43"/>
      <c r="AA7" s="43"/>
      <c r="AB7" s="43"/>
      <c r="AC7" s="87"/>
      <c r="AD7" s="87"/>
      <c r="AE7" s="43"/>
      <c r="AF7" s="43"/>
      <c r="AG7" s="43"/>
      <c r="AH7" s="43"/>
      <c r="AI7" s="43"/>
      <c r="AJ7" s="87"/>
      <c r="AK7" s="87"/>
      <c r="AL7" s="43"/>
      <c r="AM7" s="43"/>
      <c r="AN7" s="43"/>
      <c r="AO7" s="43"/>
      <c r="AP7" s="43"/>
      <c r="AQ7" s="87"/>
      <c r="AR7" s="87"/>
      <c r="AS7" s="43"/>
      <c r="AT7" s="43"/>
      <c r="AU7" s="43"/>
      <c r="AV7" s="43"/>
      <c r="AW7" s="43"/>
      <c r="AX7" s="87"/>
      <c r="AY7" s="87"/>
      <c r="AZ7" s="43"/>
      <c r="BA7" s="43"/>
      <c r="BB7" s="43"/>
      <c r="BC7" s="43"/>
      <c r="BD7" s="89"/>
      <c r="BE7" s="87"/>
      <c r="BF7" s="87"/>
      <c r="BG7" s="43"/>
      <c r="BH7" s="43"/>
      <c r="BI7" s="43"/>
      <c r="BJ7" s="43"/>
      <c r="BK7" s="43"/>
      <c r="BL7" s="43"/>
      <c r="BM7" s="43"/>
      <c r="BN7" s="43"/>
      <c r="BO7" s="43"/>
      <c r="BP7" s="159"/>
      <c r="BQ7" s="43"/>
      <c r="BR7" s="43"/>
      <c r="BS7" s="87"/>
      <c r="BT7" s="87"/>
      <c r="BU7" s="43"/>
      <c r="BV7" s="43"/>
      <c r="BW7" s="43"/>
      <c r="BX7" s="43"/>
      <c r="BY7" s="43"/>
      <c r="BZ7" s="87"/>
      <c r="CA7" s="87"/>
    </row>
    <row r="8" spans="1:79" ht="32" customHeight="1" thickBot="1" x14ac:dyDescent="0.25">
      <c r="B8" s="117" t="s">
        <v>24</v>
      </c>
      <c r="C8" s="18" t="s">
        <v>25</v>
      </c>
      <c r="D8" s="73"/>
      <c r="E8" s="55" t="s">
        <v>26</v>
      </c>
      <c r="F8" s="55"/>
      <c r="G8" s="55"/>
      <c r="H8" s="55"/>
      <c r="I8" s="55" t="s">
        <v>27</v>
      </c>
      <c r="J8" s="92"/>
      <c r="K8" s="19">
        <v>1</v>
      </c>
      <c r="L8" s="21"/>
      <c r="M8" s="20">
        <v>44579</v>
      </c>
      <c r="N8" s="21">
        <f>M8</f>
        <v>44579</v>
      </c>
      <c r="Q8" s="43"/>
      <c r="R8" s="43"/>
      <c r="S8" s="43"/>
      <c r="T8" s="43"/>
      <c r="U8" s="43"/>
      <c r="V8" s="87"/>
      <c r="W8" s="87"/>
      <c r="X8" s="43"/>
      <c r="Y8" s="43"/>
      <c r="Z8" s="43"/>
      <c r="AA8" s="43"/>
      <c r="AB8" s="43"/>
      <c r="AC8" s="87"/>
      <c r="AD8" s="87"/>
      <c r="AE8" s="43"/>
      <c r="AF8" s="43"/>
      <c r="AG8" s="43"/>
      <c r="AH8" s="43"/>
      <c r="AI8" s="43"/>
      <c r="AJ8" s="87"/>
      <c r="AK8" s="87"/>
      <c r="AL8" s="43"/>
      <c r="AM8" s="43"/>
      <c r="AN8" s="188"/>
      <c r="AO8" s="43"/>
      <c r="AP8" s="43"/>
      <c r="AQ8" s="87"/>
      <c r="AR8" s="87"/>
      <c r="AS8" s="43"/>
      <c r="AT8" s="43"/>
      <c r="AU8" s="43"/>
      <c r="AV8" s="43"/>
      <c r="AW8" s="43"/>
      <c r="AX8" s="87"/>
      <c r="AY8" s="87"/>
      <c r="AZ8" s="43"/>
      <c r="BA8" s="43"/>
      <c r="BB8" s="43"/>
      <c r="BC8" s="43"/>
      <c r="BD8" s="43"/>
      <c r="BE8" s="87"/>
      <c r="BF8" s="87"/>
      <c r="BG8" s="43"/>
      <c r="BH8" s="43"/>
      <c r="BI8" s="43"/>
      <c r="BJ8" s="43"/>
      <c r="BK8" s="43"/>
      <c r="BL8" s="87"/>
      <c r="BM8" s="87"/>
      <c r="BN8" s="170"/>
      <c r="BO8" s="43"/>
      <c r="BP8" s="43"/>
      <c r="BQ8" s="43"/>
      <c r="BR8" s="43"/>
      <c r="BS8" s="87"/>
      <c r="BT8" s="87"/>
      <c r="BU8" s="43"/>
      <c r="BV8" s="43"/>
      <c r="BW8" s="43"/>
      <c r="BX8" s="43"/>
      <c r="BY8" s="43"/>
      <c r="BZ8" s="87"/>
      <c r="CA8" s="87"/>
    </row>
    <row r="9" spans="1:79" ht="32" customHeight="1" thickBot="1" x14ac:dyDescent="0.25">
      <c r="B9" s="117" t="s">
        <v>28</v>
      </c>
      <c r="C9" s="18" t="s">
        <v>29</v>
      </c>
      <c r="D9" s="73"/>
      <c r="E9" s="55" t="s">
        <v>30</v>
      </c>
      <c r="F9" s="55"/>
      <c r="G9" s="55">
        <v>2</v>
      </c>
      <c r="H9" s="55"/>
      <c r="I9" s="55" t="s">
        <v>31</v>
      </c>
      <c r="J9" s="92" t="s">
        <v>32</v>
      </c>
      <c r="K9" s="19">
        <v>1</v>
      </c>
      <c r="L9" s="21"/>
      <c r="M9" s="20">
        <f>$M$1</f>
        <v>44606</v>
      </c>
      <c r="N9" s="20">
        <f>$M$1+G9-1</f>
        <v>44607</v>
      </c>
      <c r="Q9" s="43"/>
      <c r="R9" s="43"/>
      <c r="S9" s="43"/>
      <c r="T9" s="43"/>
      <c r="U9" s="43"/>
      <c r="V9" s="87"/>
      <c r="W9" s="87"/>
      <c r="X9" s="43"/>
      <c r="Y9" s="43"/>
      <c r="Z9" s="43"/>
      <c r="AA9" s="43"/>
      <c r="AB9" s="43"/>
      <c r="AC9" s="87"/>
      <c r="AD9" s="87"/>
      <c r="AE9" s="43"/>
      <c r="AF9" s="43"/>
      <c r="AG9" s="43"/>
      <c r="AH9" s="43"/>
      <c r="AI9" s="43"/>
      <c r="AJ9" s="87"/>
      <c r="AK9" s="87"/>
      <c r="AL9" s="43"/>
      <c r="AM9" s="43"/>
      <c r="AN9" s="188"/>
      <c r="AO9" s="43"/>
      <c r="AP9" s="43"/>
      <c r="AQ9" s="87"/>
      <c r="AR9" s="87"/>
      <c r="AS9" s="43"/>
      <c r="AT9" s="43"/>
      <c r="AU9" s="43"/>
      <c r="AV9" s="43"/>
      <c r="AW9" s="43"/>
      <c r="AX9" s="87"/>
      <c r="AY9" s="87"/>
      <c r="AZ9" s="43"/>
      <c r="BA9" s="43"/>
      <c r="BB9" s="43"/>
      <c r="BC9" s="43"/>
      <c r="BD9" s="43"/>
      <c r="BE9" s="87"/>
      <c r="BF9" s="87"/>
      <c r="BG9" s="43"/>
      <c r="BH9" s="43"/>
      <c r="BI9" s="43"/>
      <c r="BJ9" s="43"/>
      <c r="BK9" s="43"/>
      <c r="BL9" s="87"/>
      <c r="BM9" s="87"/>
      <c r="BN9" s="170"/>
      <c r="BO9" s="43"/>
      <c r="BP9" s="43"/>
      <c r="BQ9" s="43"/>
      <c r="BR9" s="43"/>
      <c r="BS9" s="87"/>
      <c r="BT9" s="87"/>
      <c r="BU9" s="43"/>
      <c r="BV9" s="43"/>
      <c r="BW9" s="43"/>
      <c r="BX9" s="43"/>
      <c r="BY9" s="43"/>
      <c r="BZ9" s="87"/>
      <c r="CA9" s="87"/>
    </row>
    <row r="10" spans="1:79" ht="32" customHeight="1" thickBot="1" x14ac:dyDescent="0.25">
      <c r="B10" s="117" t="s">
        <v>33</v>
      </c>
      <c r="C10" s="18" t="s">
        <v>34</v>
      </c>
      <c r="D10" s="73"/>
      <c r="E10" s="55" t="s">
        <v>35</v>
      </c>
      <c r="F10" s="55"/>
      <c r="G10" s="55">
        <v>5</v>
      </c>
      <c r="H10" s="55">
        <v>1</v>
      </c>
      <c r="I10" s="55" t="s">
        <v>31</v>
      </c>
      <c r="J10" s="92" t="s">
        <v>992</v>
      </c>
      <c r="K10" s="19">
        <v>0.5</v>
      </c>
      <c r="L10" s="162">
        <v>44610</v>
      </c>
      <c r="M10" s="20">
        <f>$M$1</f>
        <v>44606</v>
      </c>
      <c r="N10" s="20">
        <f>$M$1+G10-1</f>
        <v>44610</v>
      </c>
      <c r="O10" s="20">
        <f>$M$1</f>
        <v>44606</v>
      </c>
      <c r="P10" s="21">
        <f>O10</f>
        <v>44606</v>
      </c>
      <c r="Q10" s="43"/>
      <c r="R10" s="43"/>
      <c r="S10" s="43"/>
      <c r="T10" s="43"/>
      <c r="U10" s="43"/>
      <c r="V10" s="87"/>
      <c r="W10" s="87"/>
      <c r="X10" s="43"/>
      <c r="Y10" s="43"/>
      <c r="Z10" s="43"/>
      <c r="AA10" s="43"/>
      <c r="AB10" s="43"/>
      <c r="AC10" s="87"/>
      <c r="AD10" s="87"/>
      <c r="AE10" s="43"/>
      <c r="AF10" s="43"/>
      <c r="AG10" s="43"/>
      <c r="AH10" s="43"/>
      <c r="AI10" s="43"/>
      <c r="AJ10" s="87"/>
      <c r="AK10" s="87"/>
      <c r="AL10" s="43"/>
      <c r="AM10" s="43"/>
      <c r="AN10" s="188"/>
      <c r="AO10" s="43"/>
      <c r="AP10" s="43"/>
      <c r="AQ10" s="87"/>
      <c r="AR10" s="87"/>
      <c r="AS10" s="43"/>
      <c r="AT10" s="43"/>
      <c r="AU10" s="43"/>
      <c r="AV10" s="43"/>
      <c r="AW10" s="43"/>
      <c r="AX10" s="87"/>
      <c r="AY10" s="87"/>
      <c r="AZ10" s="43"/>
      <c r="BA10" s="43"/>
      <c r="BB10" s="43"/>
      <c r="BC10" s="43"/>
      <c r="BD10" s="43"/>
      <c r="BE10" s="87"/>
      <c r="BF10" s="87"/>
      <c r="BG10" s="43"/>
      <c r="BH10" s="43"/>
      <c r="BI10" s="43"/>
      <c r="BJ10" s="43"/>
      <c r="BK10" s="43"/>
      <c r="BL10" s="87"/>
      <c r="BM10" s="87"/>
      <c r="BN10" s="170"/>
      <c r="BO10" s="43"/>
      <c r="BP10" s="43"/>
      <c r="BQ10" s="43"/>
      <c r="BR10" s="43"/>
      <c r="BS10" s="87"/>
      <c r="BT10" s="87"/>
      <c r="BU10" s="43"/>
      <c r="BV10" s="43"/>
      <c r="BW10" s="43"/>
      <c r="BX10" s="43"/>
      <c r="BY10" s="43"/>
      <c r="BZ10" s="87"/>
      <c r="CA10" s="87"/>
    </row>
    <row r="11" spans="1:79" ht="27" customHeight="1" thickBot="1" x14ac:dyDescent="0.25">
      <c r="B11" s="117">
        <v>1</v>
      </c>
      <c r="C11" s="18" t="s">
        <v>38</v>
      </c>
      <c r="D11" s="73"/>
      <c r="E11" s="55" t="s">
        <v>39</v>
      </c>
      <c r="F11" s="55"/>
      <c r="G11" s="55"/>
      <c r="H11" s="55"/>
      <c r="I11" s="55" t="s">
        <v>27</v>
      </c>
      <c r="J11" s="158" t="s">
        <v>40</v>
      </c>
      <c r="K11" s="19">
        <v>1</v>
      </c>
      <c r="L11" s="21"/>
      <c r="M11" s="20">
        <f>$M$1</f>
        <v>44606</v>
      </c>
      <c r="N11" s="21">
        <f>M11</f>
        <v>44606</v>
      </c>
      <c r="Q11" s="43"/>
      <c r="R11" s="43"/>
      <c r="S11" s="43"/>
      <c r="T11" s="43"/>
      <c r="U11" s="43"/>
      <c r="V11" s="87"/>
      <c r="W11" s="87"/>
      <c r="X11" s="43"/>
      <c r="Y11" s="43"/>
      <c r="Z11" s="43"/>
      <c r="AA11" s="43"/>
      <c r="AB11" s="43"/>
      <c r="AC11" s="87"/>
      <c r="AD11" s="87"/>
      <c r="AE11" s="43"/>
      <c r="AF11" s="43"/>
      <c r="AG11" s="43"/>
      <c r="AH11" s="43"/>
      <c r="AI11" s="43"/>
      <c r="AJ11" s="87"/>
      <c r="AK11" s="87"/>
      <c r="AL11" s="43"/>
      <c r="AM11" s="43"/>
      <c r="AN11" s="188"/>
      <c r="AO11" s="43"/>
      <c r="AP11" s="43"/>
      <c r="AQ11" s="87"/>
      <c r="AR11" s="87"/>
      <c r="AS11" s="43"/>
      <c r="AT11" s="43"/>
      <c r="AU11" s="43"/>
      <c r="AV11" s="43"/>
      <c r="AW11" s="43"/>
      <c r="AX11" s="87"/>
      <c r="AY11" s="87"/>
      <c r="AZ11" s="43"/>
      <c r="BA11" s="43"/>
      <c r="BB11" s="43"/>
      <c r="BC11" s="43"/>
      <c r="BD11" s="43"/>
      <c r="BE11" s="87"/>
      <c r="BF11" s="87"/>
      <c r="BG11" s="43"/>
      <c r="BH11" s="43"/>
      <c r="BI11" s="43"/>
      <c r="BJ11" s="43"/>
      <c r="BK11" s="43"/>
      <c r="BL11" s="87"/>
      <c r="BM11" s="87"/>
      <c r="BN11" s="170"/>
      <c r="BO11" s="43"/>
      <c r="BP11" s="43"/>
      <c r="BQ11" s="43"/>
      <c r="BR11" s="43"/>
      <c r="BS11" s="87"/>
      <c r="BT11" s="87"/>
      <c r="BU11" s="43"/>
      <c r="BV11" s="43"/>
      <c r="BW11" s="43"/>
      <c r="BX11" s="43"/>
      <c r="BY11" s="43"/>
      <c r="BZ11" s="87"/>
      <c r="CA11" s="87"/>
    </row>
    <row r="12" spans="1:79" ht="30" customHeight="1" thickBot="1" x14ac:dyDescent="0.25">
      <c r="B12" s="117">
        <v>1.1000000000000001</v>
      </c>
      <c r="C12" s="64" t="s">
        <v>41</v>
      </c>
      <c r="D12" s="74"/>
      <c r="E12" s="56" t="s">
        <v>42</v>
      </c>
      <c r="F12" s="56"/>
      <c r="G12" s="56">
        <v>1</v>
      </c>
      <c r="H12" s="56">
        <f>IF(OR($M$3=0,N12=0)," - ",NETWORKDAYS($M$3,N12))</f>
        <v>1</v>
      </c>
      <c r="I12" s="56" t="s">
        <v>27</v>
      </c>
      <c r="J12" s="94"/>
      <c r="K12" s="22">
        <v>1</v>
      </c>
      <c r="L12" s="64"/>
      <c r="M12" s="90">
        <f>$N$11</f>
        <v>44606</v>
      </c>
      <c r="N12" s="85">
        <f>M12</f>
        <v>44606</v>
      </c>
      <c r="Q12" s="43"/>
      <c r="R12" s="43"/>
      <c r="S12" s="43"/>
      <c r="T12" s="43"/>
      <c r="U12" s="43"/>
      <c r="V12" s="87"/>
      <c r="W12" s="87"/>
      <c r="X12" s="43"/>
      <c r="Y12" s="43"/>
      <c r="Z12" s="43"/>
      <c r="AA12" s="43"/>
      <c r="AB12" s="43"/>
      <c r="AC12" s="87"/>
      <c r="AD12" s="87"/>
      <c r="AE12" s="43"/>
      <c r="AF12" s="43"/>
      <c r="AG12" s="43"/>
      <c r="AH12" s="43"/>
      <c r="AI12" s="43"/>
      <c r="AJ12" s="87"/>
      <c r="AK12" s="87"/>
      <c r="AL12" s="43"/>
      <c r="AM12" s="43"/>
      <c r="AN12" s="188"/>
      <c r="AO12" s="43"/>
      <c r="AP12" s="43"/>
      <c r="AQ12" s="87"/>
      <c r="AR12" s="87"/>
      <c r="AS12" s="43"/>
      <c r="AT12" s="43"/>
      <c r="AU12" s="43"/>
      <c r="AV12" s="43"/>
      <c r="AW12" s="43"/>
      <c r="AX12" s="87"/>
      <c r="AY12" s="87"/>
      <c r="AZ12" s="43"/>
      <c r="BA12" s="43"/>
      <c r="BB12" s="43"/>
      <c r="BC12" s="43"/>
      <c r="BD12" s="43"/>
      <c r="BE12" s="87"/>
      <c r="BF12" s="87"/>
      <c r="BG12" s="43"/>
      <c r="BH12" s="43"/>
      <c r="BI12" s="43"/>
      <c r="BJ12" s="43"/>
      <c r="BK12" s="43"/>
      <c r="BL12" s="87"/>
      <c r="BM12" s="87"/>
      <c r="BN12" s="170"/>
      <c r="BO12" s="43"/>
      <c r="BP12" s="43"/>
      <c r="BQ12" s="43"/>
      <c r="BR12" s="43"/>
      <c r="BS12" s="87"/>
      <c r="BT12" s="87"/>
      <c r="BU12" s="43"/>
      <c r="BV12" s="43"/>
      <c r="BW12" s="43"/>
      <c r="BX12" s="43"/>
      <c r="BY12" s="43"/>
      <c r="BZ12" s="87"/>
      <c r="CA12" s="87"/>
    </row>
    <row r="13" spans="1:79" ht="30" customHeight="1" thickBot="1" x14ac:dyDescent="0.25">
      <c r="B13" s="117">
        <v>1.2</v>
      </c>
      <c r="C13" s="64" t="s">
        <v>43</v>
      </c>
      <c r="D13" s="74"/>
      <c r="E13" s="56" t="s">
        <v>42</v>
      </c>
      <c r="F13" s="56"/>
      <c r="G13" s="56">
        <v>1</v>
      </c>
      <c r="H13" s="56">
        <f>IF(OR($M$3=0,N13=0)," - ",NETWORKDAYS($M$3,N13))</f>
        <v>1</v>
      </c>
      <c r="I13" s="56" t="s">
        <v>27</v>
      </c>
      <c r="J13" s="94"/>
      <c r="K13" s="22">
        <v>1</v>
      </c>
      <c r="L13" s="64"/>
      <c r="M13" s="90">
        <f>$N$11</f>
        <v>44606</v>
      </c>
      <c r="N13" s="85">
        <f>WORKDAY(M13+(G13-1),0)</f>
        <v>44606</v>
      </c>
      <c r="Q13" s="43"/>
      <c r="R13" s="43"/>
      <c r="S13" s="43"/>
      <c r="T13" s="43"/>
      <c r="U13" s="43"/>
      <c r="V13" s="87"/>
      <c r="W13" s="87"/>
      <c r="X13" s="43"/>
      <c r="Y13" s="43"/>
      <c r="Z13" s="43"/>
      <c r="AA13" s="43"/>
      <c r="AB13" s="43"/>
      <c r="AC13" s="87"/>
      <c r="AD13" s="87"/>
      <c r="AE13" s="43"/>
      <c r="AF13" s="43"/>
      <c r="AG13" s="43"/>
      <c r="AH13" s="43"/>
      <c r="AI13" s="43"/>
      <c r="AJ13" s="87"/>
      <c r="AK13" s="87"/>
      <c r="AL13" s="43"/>
      <c r="AM13" s="43"/>
      <c r="AN13" s="188"/>
      <c r="AO13" s="43"/>
      <c r="AP13" s="43"/>
      <c r="AQ13" s="87"/>
      <c r="AR13" s="87"/>
      <c r="AS13" s="43"/>
      <c r="AT13" s="43"/>
      <c r="AU13" s="43"/>
      <c r="AV13" s="43"/>
      <c r="AW13" s="43"/>
      <c r="AX13" s="87"/>
      <c r="AY13" s="87"/>
      <c r="AZ13" s="43"/>
      <c r="BA13" s="43"/>
      <c r="BB13" s="43"/>
      <c r="BC13" s="43"/>
      <c r="BD13" s="43"/>
      <c r="BE13" s="87"/>
      <c r="BF13" s="87"/>
      <c r="BG13" s="43"/>
      <c r="BH13" s="43"/>
      <c r="BI13" s="43"/>
      <c r="BJ13" s="43"/>
      <c r="BK13" s="43"/>
      <c r="BL13" s="87"/>
      <c r="BM13" s="87"/>
      <c r="BN13" s="170"/>
      <c r="BO13" s="43"/>
      <c r="BP13" s="43"/>
      <c r="BQ13" s="43"/>
      <c r="BR13" s="43"/>
      <c r="BS13" s="87"/>
      <c r="BT13" s="87"/>
      <c r="BU13" s="43"/>
      <c r="BV13" s="43"/>
      <c r="BW13" s="43"/>
      <c r="BX13" s="43"/>
      <c r="BY13" s="43"/>
      <c r="BZ13" s="87"/>
      <c r="CA13" s="87"/>
    </row>
    <row r="14" spans="1:79" ht="30" customHeight="1" thickBot="1" x14ac:dyDescent="0.25">
      <c r="B14" s="117">
        <v>1.3</v>
      </c>
      <c r="C14" s="95" t="s">
        <v>44</v>
      </c>
      <c r="D14" s="74"/>
      <c r="E14" s="56" t="s">
        <v>45</v>
      </c>
      <c r="F14" s="56"/>
      <c r="G14" s="56"/>
      <c r="H14" s="56"/>
      <c r="I14" s="56" t="s">
        <v>27</v>
      </c>
      <c r="J14" s="94"/>
      <c r="K14" s="22">
        <v>1</v>
      </c>
      <c r="L14" s="64"/>
      <c r="M14" s="90">
        <v>44574</v>
      </c>
      <c r="N14" s="85">
        <f>M14</f>
        <v>44574</v>
      </c>
      <c r="Q14" s="43"/>
      <c r="R14" s="43"/>
      <c r="S14" s="43"/>
      <c r="T14" s="43"/>
      <c r="U14" s="43"/>
      <c r="V14" s="87"/>
      <c r="W14" s="87"/>
      <c r="X14" s="43"/>
      <c r="Y14" s="43"/>
      <c r="Z14" s="43"/>
      <c r="AA14" s="43"/>
      <c r="AB14" s="43"/>
      <c r="AC14" s="87"/>
      <c r="AD14" s="87"/>
      <c r="AE14" s="43"/>
      <c r="AF14" s="43"/>
      <c r="AG14" s="43"/>
      <c r="AH14" s="43"/>
      <c r="AI14" s="43"/>
      <c r="AJ14" s="87"/>
      <c r="AK14" s="87"/>
      <c r="AL14" s="43"/>
      <c r="AM14" s="43"/>
      <c r="AN14" s="188"/>
      <c r="AO14" s="43"/>
      <c r="AP14" s="43"/>
      <c r="AQ14" s="87"/>
      <c r="AR14" s="87"/>
      <c r="AS14" s="43"/>
      <c r="AT14" s="43"/>
      <c r="AU14" s="43"/>
      <c r="AV14" s="43"/>
      <c r="AW14" s="43"/>
      <c r="AX14" s="87"/>
      <c r="AY14" s="87"/>
      <c r="AZ14" s="43"/>
      <c r="BA14" s="43"/>
      <c r="BB14" s="43"/>
      <c r="BC14" s="43"/>
      <c r="BD14" s="43"/>
      <c r="BE14" s="87"/>
      <c r="BF14" s="87"/>
      <c r="BG14" s="43"/>
      <c r="BH14" s="43"/>
      <c r="BI14" s="43"/>
      <c r="BJ14" s="43"/>
      <c r="BK14" s="43"/>
      <c r="BL14" s="87"/>
      <c r="BM14" s="87"/>
      <c r="BN14" s="170"/>
      <c r="BO14" s="43"/>
      <c r="BP14" s="43"/>
      <c r="BQ14" s="43"/>
      <c r="BR14" s="43"/>
      <c r="BS14" s="87"/>
      <c r="BT14" s="87"/>
      <c r="BU14" s="43"/>
      <c r="BV14" s="43"/>
      <c r="BW14" s="43"/>
      <c r="BX14" s="43"/>
      <c r="BY14" s="43"/>
      <c r="BZ14" s="87"/>
      <c r="CA14" s="87"/>
    </row>
    <row r="15" spans="1:79" ht="30" customHeight="1" thickBot="1" x14ac:dyDescent="0.25">
      <c r="B15" s="117">
        <v>1.4</v>
      </c>
      <c r="C15" s="95" t="s">
        <v>46</v>
      </c>
      <c r="D15" s="74"/>
      <c r="E15" s="56" t="s">
        <v>47</v>
      </c>
      <c r="F15" s="56"/>
      <c r="G15" s="56"/>
      <c r="H15" s="56"/>
      <c r="I15" s="56" t="s">
        <v>27</v>
      </c>
      <c r="J15" s="98"/>
      <c r="K15" s="22">
        <v>1</v>
      </c>
      <c r="L15" s="64"/>
      <c r="M15" s="90">
        <v>44574</v>
      </c>
      <c r="N15" s="85">
        <f>M15</f>
        <v>44574</v>
      </c>
      <c r="Q15" s="43"/>
      <c r="R15" s="43"/>
      <c r="S15" s="43"/>
      <c r="T15" s="43"/>
      <c r="U15" s="43"/>
      <c r="V15" s="87"/>
      <c r="W15" s="87"/>
      <c r="X15" s="43"/>
      <c r="Y15" s="43"/>
      <c r="Z15" s="43"/>
      <c r="AA15" s="43"/>
      <c r="AB15" s="43"/>
      <c r="AC15" s="87"/>
      <c r="AD15" s="87"/>
      <c r="AE15" s="43"/>
      <c r="AF15" s="43"/>
      <c r="AG15" s="43"/>
      <c r="AH15" s="43"/>
      <c r="AI15" s="43"/>
      <c r="AJ15" s="87"/>
      <c r="AK15" s="87"/>
      <c r="AL15" s="43"/>
      <c r="AM15" s="43"/>
      <c r="AN15" s="188"/>
      <c r="AO15" s="43"/>
      <c r="AP15" s="43"/>
      <c r="AQ15" s="87"/>
      <c r="AR15" s="87"/>
      <c r="AS15" s="43"/>
      <c r="AT15" s="43"/>
      <c r="AU15" s="43"/>
      <c r="AV15" s="43"/>
      <c r="AW15" s="43"/>
      <c r="AX15" s="87"/>
      <c r="AY15" s="87"/>
      <c r="AZ15" s="43"/>
      <c r="BA15" s="43"/>
      <c r="BB15" s="43"/>
      <c r="BC15" s="43"/>
      <c r="BD15" s="43"/>
      <c r="BE15" s="87"/>
      <c r="BF15" s="87"/>
      <c r="BG15" s="43"/>
      <c r="BH15" s="43"/>
      <c r="BI15" s="43"/>
      <c r="BJ15" s="43"/>
      <c r="BK15" s="43"/>
      <c r="BL15" s="87"/>
      <c r="BM15" s="87"/>
      <c r="BN15" s="170"/>
      <c r="BO15" s="43"/>
      <c r="BP15" s="43"/>
      <c r="BQ15" s="43"/>
      <c r="BR15" s="43"/>
      <c r="BS15" s="87"/>
      <c r="BT15" s="87"/>
      <c r="BU15" s="43"/>
      <c r="BV15" s="43"/>
      <c r="BW15" s="43"/>
      <c r="BX15" s="43"/>
      <c r="BY15" s="43"/>
      <c r="BZ15" s="87"/>
      <c r="CA15" s="87"/>
    </row>
    <row r="16" spans="1:79" ht="41" customHeight="1" thickBot="1" x14ac:dyDescent="0.25">
      <c r="B16" s="117">
        <v>2</v>
      </c>
      <c r="C16" s="18" t="s">
        <v>48</v>
      </c>
      <c r="D16" s="73"/>
      <c r="E16" s="55" t="s">
        <v>49</v>
      </c>
      <c r="F16" s="55"/>
      <c r="G16" s="55">
        <v>3</v>
      </c>
      <c r="H16" s="55">
        <f>IF(OR($M$3=0,N16=0)," - ",NETWORKDAYS($M$3,N16))</f>
        <v>3</v>
      </c>
      <c r="I16" s="55" t="s">
        <v>27</v>
      </c>
      <c r="J16" s="92" t="s">
        <v>50</v>
      </c>
      <c r="K16" s="19">
        <v>1</v>
      </c>
      <c r="L16" s="18"/>
      <c r="M16" s="21">
        <f>$N$11</f>
        <v>44606</v>
      </c>
      <c r="N16" s="21">
        <f>WORKDAY(M16+G16-1,0)</f>
        <v>44608</v>
      </c>
      <c r="Q16" s="43"/>
      <c r="R16" s="43"/>
      <c r="S16" s="43"/>
      <c r="T16" s="43"/>
      <c r="U16" s="43"/>
      <c r="V16" s="87"/>
      <c r="W16" s="87"/>
      <c r="X16" s="43"/>
      <c r="Y16" s="43"/>
      <c r="Z16" s="43"/>
      <c r="AA16" s="43"/>
      <c r="AB16" s="43"/>
      <c r="AC16" s="87"/>
      <c r="AD16" s="87"/>
      <c r="AE16" s="43"/>
      <c r="AF16" s="43"/>
      <c r="AG16" s="43"/>
      <c r="AH16" s="43"/>
      <c r="AI16" s="43"/>
      <c r="AJ16" s="87"/>
      <c r="AK16" s="87"/>
      <c r="AL16" s="43"/>
      <c r="AM16" s="43"/>
      <c r="AN16" s="188"/>
      <c r="AO16" s="43"/>
      <c r="AP16" s="43"/>
      <c r="AQ16" s="87"/>
      <c r="AR16" s="87"/>
      <c r="AS16" s="43"/>
      <c r="AT16" s="43"/>
      <c r="AU16" s="43"/>
      <c r="AV16" s="43"/>
      <c r="AW16" s="43"/>
      <c r="AX16" s="87"/>
      <c r="AY16" s="87"/>
      <c r="AZ16" s="43"/>
      <c r="BA16" s="43"/>
      <c r="BB16" s="43"/>
      <c r="BC16" s="43"/>
      <c r="BD16" s="43"/>
      <c r="BE16" s="87"/>
      <c r="BF16" s="87"/>
      <c r="BG16" s="43"/>
      <c r="BH16" s="43"/>
      <c r="BI16" s="43"/>
      <c r="BJ16" s="43"/>
      <c r="BK16" s="43"/>
      <c r="BL16" s="87"/>
      <c r="BM16" s="87"/>
      <c r="BN16" s="170"/>
      <c r="BO16" s="43"/>
      <c r="BP16" s="43"/>
      <c r="BQ16" s="43"/>
      <c r="BR16" s="43"/>
      <c r="BS16" s="87"/>
      <c r="BT16" s="87"/>
      <c r="BU16" s="43"/>
      <c r="BV16" s="43"/>
      <c r="BW16" s="43"/>
      <c r="BX16" s="43"/>
      <c r="BY16" s="43"/>
      <c r="BZ16" s="87"/>
      <c r="CA16" s="87"/>
    </row>
    <row r="17" spans="1:79" ht="30" customHeight="1" thickBot="1" x14ac:dyDescent="0.25">
      <c r="B17" s="117">
        <v>3</v>
      </c>
      <c r="C17" s="18" t="s">
        <v>51</v>
      </c>
      <c r="D17" s="73"/>
      <c r="E17" s="55" t="s">
        <v>52</v>
      </c>
      <c r="F17" s="55"/>
      <c r="G17" s="55">
        <v>3</v>
      </c>
      <c r="H17" s="55"/>
      <c r="I17" s="55" t="s">
        <v>27</v>
      </c>
      <c r="J17" s="92"/>
      <c r="K17" s="19">
        <v>1</v>
      </c>
      <c r="L17" s="18"/>
      <c r="M17" s="21">
        <v>44575</v>
      </c>
      <c r="N17" s="21">
        <f>WORKDAY(M17+G17,1)</f>
        <v>44579</v>
      </c>
      <c r="Q17" s="43"/>
      <c r="R17" s="43"/>
      <c r="S17" s="43"/>
      <c r="T17" s="43"/>
      <c r="U17" s="43"/>
      <c r="V17" s="87"/>
      <c r="W17" s="87"/>
      <c r="X17" s="43"/>
      <c r="Y17" s="43"/>
      <c r="Z17" s="43"/>
      <c r="AA17" s="43"/>
      <c r="AB17" s="43"/>
      <c r="AC17" s="87"/>
      <c r="AD17" s="87"/>
      <c r="AE17" s="43"/>
      <c r="AF17" s="43"/>
      <c r="AG17" s="43"/>
      <c r="AH17" s="43"/>
      <c r="AI17" s="43"/>
      <c r="AJ17" s="87"/>
      <c r="AK17" s="87"/>
      <c r="AL17" s="43"/>
      <c r="AM17" s="43"/>
      <c r="AN17" s="188"/>
      <c r="AO17" s="43"/>
      <c r="AP17" s="43"/>
      <c r="AQ17" s="87"/>
      <c r="AR17" s="87"/>
      <c r="AS17" s="43"/>
      <c r="AT17" s="43"/>
      <c r="AU17" s="43"/>
      <c r="AV17" s="43"/>
      <c r="AW17" s="43"/>
      <c r="AX17" s="87"/>
      <c r="AY17" s="87"/>
      <c r="AZ17" s="43"/>
      <c r="BA17" s="43"/>
      <c r="BB17" s="43"/>
      <c r="BC17" s="43"/>
      <c r="BD17" s="43"/>
      <c r="BE17" s="87"/>
      <c r="BF17" s="87"/>
      <c r="BG17" s="43"/>
      <c r="BH17" s="43"/>
      <c r="BI17" s="43"/>
      <c r="BJ17" s="43"/>
      <c r="BK17" s="43"/>
      <c r="BL17" s="87"/>
      <c r="BM17" s="87"/>
      <c r="BN17" s="170"/>
      <c r="BO17" s="43"/>
      <c r="BP17" s="43"/>
      <c r="BQ17" s="43"/>
      <c r="BR17" s="43"/>
      <c r="BS17" s="87"/>
      <c r="BT17" s="87"/>
      <c r="BU17" s="43"/>
      <c r="BV17" s="43"/>
      <c r="BW17" s="43"/>
      <c r="BX17" s="43"/>
      <c r="BY17" s="43"/>
      <c r="BZ17" s="87"/>
      <c r="CA17" s="87"/>
    </row>
    <row r="18" spans="1:79" ht="30" customHeight="1" thickBot="1" x14ac:dyDescent="0.25">
      <c r="B18" s="117">
        <v>4</v>
      </c>
      <c r="C18" s="18" t="s">
        <v>53</v>
      </c>
      <c r="D18" s="73" t="s">
        <v>54</v>
      </c>
      <c r="E18" s="55" t="s">
        <v>55</v>
      </c>
      <c r="F18" s="55"/>
      <c r="G18" s="55">
        <v>5</v>
      </c>
      <c r="H18" s="55"/>
      <c r="I18" s="55" t="s">
        <v>56</v>
      </c>
      <c r="J18" s="92" t="s">
        <v>57</v>
      </c>
      <c r="K18" s="19">
        <v>0</v>
      </c>
      <c r="L18" s="162">
        <v>44619</v>
      </c>
      <c r="M18" s="21">
        <f>WORKDAY($N$10,1)</f>
        <v>44613</v>
      </c>
      <c r="N18" s="21">
        <f>WORKDAY(M18+G18-1,0)</f>
        <v>44617</v>
      </c>
      <c r="Q18" s="43"/>
      <c r="R18" s="43"/>
      <c r="S18" s="43"/>
      <c r="T18" s="43"/>
      <c r="U18" s="43"/>
      <c r="V18" s="87"/>
      <c r="W18" s="87"/>
      <c r="X18" s="43"/>
      <c r="Y18" s="43"/>
      <c r="Z18" s="43"/>
      <c r="AA18" s="43"/>
      <c r="AB18" s="43"/>
      <c r="AC18" s="87"/>
      <c r="AD18" s="87"/>
      <c r="AE18" s="43"/>
      <c r="AF18" s="43"/>
      <c r="AG18" s="43"/>
      <c r="AH18" s="43"/>
      <c r="AI18" s="43"/>
      <c r="AJ18" s="87"/>
      <c r="AK18" s="87"/>
      <c r="AL18" s="43"/>
      <c r="AM18" s="43"/>
      <c r="AN18" s="188"/>
      <c r="AO18" s="43"/>
      <c r="AP18" s="43"/>
      <c r="AQ18" s="87"/>
      <c r="AR18" s="87"/>
      <c r="AS18" s="43"/>
      <c r="AT18" s="43"/>
      <c r="AU18" s="43"/>
      <c r="AV18" s="43"/>
      <c r="AW18" s="43"/>
      <c r="AX18" s="87"/>
      <c r="AY18" s="87"/>
      <c r="AZ18" s="43"/>
      <c r="BA18" s="43"/>
      <c r="BB18" s="43"/>
      <c r="BC18" s="43"/>
      <c r="BD18" s="43"/>
      <c r="BE18" s="87"/>
      <c r="BF18" s="87"/>
      <c r="BG18" s="43"/>
      <c r="BH18" s="43"/>
      <c r="BI18" s="43"/>
      <c r="BJ18" s="43"/>
      <c r="BK18" s="43"/>
      <c r="BL18" s="87"/>
      <c r="BM18" s="87"/>
      <c r="BN18" s="170"/>
      <c r="BO18" s="43"/>
      <c r="BP18" s="43"/>
      <c r="BQ18" s="43"/>
      <c r="BR18" s="43"/>
      <c r="BS18" s="87"/>
      <c r="BT18" s="87"/>
      <c r="BU18" s="43"/>
      <c r="BV18" s="43"/>
      <c r="BW18" s="43"/>
      <c r="BX18" s="43"/>
      <c r="BY18" s="43"/>
      <c r="BZ18" s="87"/>
      <c r="CA18" s="87"/>
    </row>
    <row r="19" spans="1:79" s="5" customFormat="1" ht="30" customHeight="1" thickBot="1" x14ac:dyDescent="0.25">
      <c r="A19" s="47" t="s">
        <v>58</v>
      </c>
      <c r="B19" s="118">
        <v>5</v>
      </c>
      <c r="C19" s="18" t="s">
        <v>59</v>
      </c>
      <c r="D19" s="73">
        <v>4</v>
      </c>
      <c r="E19" s="93" t="s">
        <v>47</v>
      </c>
      <c r="F19" s="93"/>
      <c r="G19" s="93">
        <v>7</v>
      </c>
      <c r="H19" s="93">
        <f>IF(OR($M$3=0,N19=0)," - ",NETWORKDAYS($M$3,N19))-2</f>
        <v>8</v>
      </c>
      <c r="I19" s="93" t="s">
        <v>56</v>
      </c>
      <c r="J19" s="92" t="s">
        <v>60</v>
      </c>
      <c r="K19" s="135">
        <v>0</v>
      </c>
      <c r="L19" s="162">
        <v>44619</v>
      </c>
      <c r="M19" s="21">
        <f>WORKDAY($N$10,1)</f>
        <v>44613</v>
      </c>
      <c r="N19" s="21">
        <f>WORKDAY(M19+G19-1,0)</f>
        <v>44619</v>
      </c>
      <c r="O19" s="17"/>
      <c r="P19" s="17">
        <f>IF(OR(ISBLANK(task_start),ISBLANK(task_end)),"",task_end-task_start+1)</f>
        <v>7</v>
      </c>
      <c r="Q19" s="43"/>
      <c r="R19" s="43"/>
      <c r="S19" s="43"/>
      <c r="T19" s="43"/>
      <c r="U19" s="43"/>
      <c r="V19" s="87"/>
      <c r="W19" s="87"/>
      <c r="X19" s="43"/>
      <c r="Y19" s="43"/>
      <c r="Z19" s="43"/>
      <c r="AA19" s="43"/>
      <c r="AB19" s="43"/>
      <c r="AC19" s="87"/>
      <c r="AD19" s="87"/>
      <c r="AE19" s="43"/>
      <c r="AF19" s="43"/>
      <c r="AG19" s="43"/>
      <c r="AH19" s="43"/>
      <c r="AI19" s="43"/>
      <c r="AJ19" s="87"/>
      <c r="AK19" s="87"/>
      <c r="AL19" s="43"/>
      <c r="AM19" s="43"/>
      <c r="AN19" s="188"/>
      <c r="AO19" s="43"/>
      <c r="AP19" s="43"/>
      <c r="AQ19" s="87"/>
      <c r="AR19" s="87"/>
      <c r="AS19" s="43"/>
      <c r="AT19" s="43"/>
      <c r="AU19" s="43"/>
      <c r="AV19" s="43"/>
      <c r="AW19" s="43"/>
      <c r="AX19" s="87"/>
      <c r="AY19" s="87"/>
      <c r="AZ19" s="43"/>
      <c r="BA19" s="43"/>
      <c r="BB19" s="43"/>
      <c r="BC19" s="43"/>
      <c r="BD19" s="43"/>
      <c r="BE19" s="87"/>
      <c r="BF19" s="87"/>
      <c r="BG19" s="43"/>
      <c r="BH19" s="43"/>
      <c r="BI19" s="43"/>
      <c r="BJ19" s="43"/>
      <c r="BK19" s="43"/>
      <c r="BL19" s="87"/>
      <c r="BM19" s="87"/>
      <c r="BN19" s="170"/>
      <c r="BO19" s="43"/>
      <c r="BP19" s="43"/>
      <c r="BQ19" s="43"/>
      <c r="BR19" s="43"/>
      <c r="BS19" s="87"/>
      <c r="BT19" s="87"/>
      <c r="BU19" s="43"/>
      <c r="BV19" s="43"/>
      <c r="BW19" s="43"/>
      <c r="BX19" s="43"/>
      <c r="BY19" s="43"/>
      <c r="BZ19" s="87"/>
      <c r="CA19" s="87"/>
    </row>
    <row r="20" spans="1:79" s="5" customFormat="1" ht="30" customHeight="1" thickBot="1" x14ac:dyDescent="0.25">
      <c r="A20" s="47" t="s">
        <v>61</v>
      </c>
      <c r="B20" s="118">
        <v>5.0999999999999996</v>
      </c>
      <c r="C20" s="64" t="s">
        <v>62</v>
      </c>
      <c r="D20" s="74">
        <v>4</v>
      </c>
      <c r="E20" s="136" t="s">
        <v>47</v>
      </c>
      <c r="F20" s="136"/>
      <c r="G20" s="136"/>
      <c r="H20" s="136"/>
      <c r="I20" s="136" t="s">
        <v>56</v>
      </c>
      <c r="J20" s="136"/>
      <c r="K20" s="137">
        <v>0</v>
      </c>
      <c r="L20" s="162">
        <v>44619</v>
      </c>
      <c r="M20" s="90">
        <f t="shared" ref="M20:N23" si="4">M19</f>
        <v>44613</v>
      </c>
      <c r="N20" s="90">
        <f t="shared" si="4"/>
        <v>44619</v>
      </c>
      <c r="O20" s="17"/>
      <c r="P20" s="17">
        <f>IF(OR(ISBLANK(task_start),ISBLANK(task_end)),"",task_end-task_start+1)</f>
        <v>7</v>
      </c>
      <c r="Q20" s="43"/>
      <c r="R20" s="43"/>
      <c r="S20" s="43"/>
      <c r="T20" s="43"/>
      <c r="U20" s="43"/>
      <c r="V20" s="87"/>
      <c r="W20" s="87"/>
      <c r="X20" s="43"/>
      <c r="Y20" s="43"/>
      <c r="Z20" s="43"/>
      <c r="AA20" s="43"/>
      <c r="AB20" s="43"/>
      <c r="AC20" s="87"/>
      <c r="AD20" s="87"/>
      <c r="AE20" s="43"/>
      <c r="AF20" s="43"/>
      <c r="AG20" s="43"/>
      <c r="AH20" s="43"/>
      <c r="AI20" s="43"/>
      <c r="AJ20" s="87"/>
      <c r="AK20" s="87"/>
      <c r="AL20" s="43"/>
      <c r="AM20" s="43"/>
      <c r="AN20" s="188"/>
      <c r="AO20" s="43"/>
      <c r="AP20" s="43"/>
      <c r="AQ20" s="87"/>
      <c r="AR20" s="87"/>
      <c r="AS20" s="43"/>
      <c r="AT20" s="43"/>
      <c r="AU20" s="43"/>
      <c r="AV20" s="43"/>
      <c r="AW20" s="43"/>
      <c r="AX20" s="87"/>
      <c r="AY20" s="87"/>
      <c r="AZ20" s="43"/>
      <c r="BA20" s="43"/>
      <c r="BB20" s="43"/>
      <c r="BC20" s="43"/>
      <c r="BD20" s="43"/>
      <c r="BE20" s="87"/>
      <c r="BF20" s="87"/>
      <c r="BG20" s="43"/>
      <c r="BH20" s="43"/>
      <c r="BI20" s="43"/>
      <c r="BJ20" s="43"/>
      <c r="BK20" s="43"/>
      <c r="BL20" s="87"/>
      <c r="BM20" s="87"/>
      <c r="BN20" s="170"/>
      <c r="BO20" s="43"/>
      <c r="BP20" s="43"/>
      <c r="BQ20" s="43"/>
      <c r="BR20" s="43"/>
      <c r="BS20" s="87"/>
      <c r="BT20" s="87"/>
      <c r="BU20" s="43"/>
      <c r="BV20" s="43"/>
      <c r="BW20" s="43"/>
      <c r="BX20" s="43"/>
      <c r="BY20" s="43"/>
      <c r="BZ20" s="87"/>
      <c r="CA20" s="87"/>
    </row>
    <row r="21" spans="1:79" s="5" customFormat="1" ht="30" customHeight="1" thickBot="1" x14ac:dyDescent="0.25">
      <c r="A21" s="47" t="s">
        <v>63</v>
      </c>
      <c r="B21" s="118">
        <v>5.2</v>
      </c>
      <c r="C21" s="64" t="s">
        <v>64</v>
      </c>
      <c r="D21" s="74">
        <v>4</v>
      </c>
      <c r="E21" s="136" t="s">
        <v>47</v>
      </c>
      <c r="F21" s="136"/>
      <c r="G21" s="136"/>
      <c r="H21" s="136"/>
      <c r="I21" s="136" t="s">
        <v>56</v>
      </c>
      <c r="J21" s="136"/>
      <c r="K21" s="137">
        <v>0</v>
      </c>
      <c r="L21" s="162">
        <v>44619</v>
      </c>
      <c r="M21" s="90">
        <f t="shared" si="4"/>
        <v>44613</v>
      </c>
      <c r="N21" s="90">
        <f t="shared" si="4"/>
        <v>44619</v>
      </c>
      <c r="O21" s="17"/>
      <c r="P21" s="17">
        <f>IF(OR(ISBLANK(task_start),ISBLANK(task_end)),"",task_end-task_start+1)</f>
        <v>7</v>
      </c>
      <c r="Q21" s="43"/>
      <c r="R21" s="43"/>
      <c r="S21" s="43"/>
      <c r="T21" s="43"/>
      <c r="U21" s="43"/>
      <c r="V21" s="87"/>
      <c r="W21" s="87"/>
      <c r="X21" s="43"/>
      <c r="Y21" s="43"/>
      <c r="Z21" s="43"/>
      <c r="AA21" s="43"/>
      <c r="AB21" s="43"/>
      <c r="AC21" s="88"/>
      <c r="AD21" s="88"/>
      <c r="AE21" s="43"/>
      <c r="AF21" s="43"/>
      <c r="AG21" s="43"/>
      <c r="AH21" s="43"/>
      <c r="AI21" s="43"/>
      <c r="AJ21" s="87"/>
      <c r="AK21" s="87"/>
      <c r="AL21" s="43"/>
      <c r="AM21" s="43"/>
      <c r="AN21" s="188"/>
      <c r="AO21" s="43"/>
      <c r="AP21" s="43"/>
      <c r="AQ21" s="87"/>
      <c r="AR21" s="87"/>
      <c r="AS21" s="43"/>
      <c r="AT21" s="43"/>
      <c r="AU21" s="43"/>
      <c r="AV21" s="43"/>
      <c r="AW21" s="43"/>
      <c r="AX21" s="87"/>
      <c r="AY21" s="87"/>
      <c r="AZ21" s="43"/>
      <c r="BA21" s="43"/>
      <c r="BB21" s="43"/>
      <c r="BC21" s="43"/>
      <c r="BD21" s="43"/>
      <c r="BE21" s="87"/>
      <c r="BF21" s="87"/>
      <c r="BG21" s="43"/>
      <c r="BH21" s="43"/>
      <c r="BI21" s="43"/>
      <c r="BJ21" s="43"/>
      <c r="BK21" s="43"/>
      <c r="BL21" s="87"/>
      <c r="BM21" s="87"/>
      <c r="BN21" s="170"/>
      <c r="BO21" s="43"/>
      <c r="BP21" s="43"/>
      <c r="BQ21" s="43"/>
      <c r="BR21" s="43"/>
      <c r="BS21" s="87"/>
      <c r="BT21" s="87"/>
      <c r="BU21" s="43"/>
      <c r="BV21" s="43"/>
      <c r="BW21" s="43"/>
      <c r="BX21" s="43"/>
      <c r="BY21" s="43"/>
      <c r="BZ21" s="87"/>
      <c r="CA21" s="87"/>
    </row>
    <row r="22" spans="1:79" s="5" customFormat="1" ht="30" customHeight="1" thickBot="1" x14ac:dyDescent="0.25">
      <c r="A22" s="46"/>
      <c r="B22" s="117">
        <v>5.3</v>
      </c>
      <c r="C22" s="64" t="s">
        <v>65</v>
      </c>
      <c r="D22" s="74">
        <v>4</v>
      </c>
      <c r="E22" s="136" t="s">
        <v>47</v>
      </c>
      <c r="F22" s="136"/>
      <c r="G22" s="136"/>
      <c r="H22" s="136"/>
      <c r="I22" s="136" t="s">
        <v>56</v>
      </c>
      <c r="J22" s="136"/>
      <c r="K22" s="137">
        <v>0</v>
      </c>
      <c r="L22" s="162">
        <v>44619</v>
      </c>
      <c r="M22" s="90">
        <f t="shared" si="4"/>
        <v>44613</v>
      </c>
      <c r="N22" s="90">
        <f t="shared" si="4"/>
        <v>44619</v>
      </c>
      <c r="O22" s="17"/>
      <c r="P22" s="17">
        <f>IF(OR(ISBLANK(task_start),ISBLANK(task_end)),"",task_end-task_start+1)</f>
        <v>7</v>
      </c>
      <c r="Q22" s="43"/>
      <c r="R22" s="43"/>
      <c r="S22" s="43"/>
      <c r="T22" s="43"/>
      <c r="U22" s="43"/>
      <c r="V22" s="87"/>
      <c r="W22" s="87"/>
      <c r="X22" s="43"/>
      <c r="Y22" s="43"/>
      <c r="Z22" s="43"/>
      <c r="AA22" s="43"/>
      <c r="AB22" s="43"/>
      <c r="AC22" s="87"/>
      <c r="AD22" s="87"/>
      <c r="AE22" s="43"/>
      <c r="AF22" s="43"/>
      <c r="AG22" s="43"/>
      <c r="AH22" s="43"/>
      <c r="AI22" s="43"/>
      <c r="AJ22" s="87"/>
      <c r="AK22" s="87"/>
      <c r="AL22" s="43"/>
      <c r="AM22" s="43"/>
      <c r="AN22" s="188"/>
      <c r="AO22" s="43"/>
      <c r="AP22" s="43"/>
      <c r="AQ22" s="87"/>
      <c r="AR22" s="87"/>
      <c r="AS22" s="43"/>
      <c r="AT22" s="43"/>
      <c r="AU22" s="43"/>
      <c r="AV22" s="43"/>
      <c r="AW22" s="43"/>
      <c r="AX22" s="87"/>
      <c r="AY22" s="87"/>
      <c r="AZ22" s="43"/>
      <c r="BA22" s="43"/>
      <c r="BB22" s="43"/>
      <c r="BC22" s="43"/>
      <c r="BD22" s="43"/>
      <c r="BE22" s="87"/>
      <c r="BF22" s="87"/>
      <c r="BG22" s="43"/>
      <c r="BH22" s="43"/>
      <c r="BI22" s="43"/>
      <c r="BJ22" s="43"/>
      <c r="BK22" s="43"/>
      <c r="BL22" s="87"/>
      <c r="BM22" s="87"/>
      <c r="BN22" s="170"/>
      <c r="BO22" s="43"/>
      <c r="BP22" s="43"/>
      <c r="BQ22" s="43"/>
      <c r="BR22" s="43"/>
      <c r="BS22" s="87"/>
      <c r="BT22" s="87"/>
      <c r="BU22" s="43"/>
      <c r="BV22" s="43"/>
      <c r="BW22" s="43"/>
      <c r="BX22" s="43"/>
      <c r="BY22" s="43"/>
      <c r="BZ22" s="87"/>
      <c r="CA22" s="87"/>
    </row>
    <row r="23" spans="1:79" s="5" customFormat="1" ht="30" customHeight="1" thickBot="1" x14ac:dyDescent="0.25">
      <c r="A23" s="46"/>
      <c r="B23" s="117">
        <v>5.4</v>
      </c>
      <c r="C23" s="64" t="s">
        <v>66</v>
      </c>
      <c r="D23" s="74">
        <v>4</v>
      </c>
      <c r="E23" s="136" t="s">
        <v>47</v>
      </c>
      <c r="F23" s="136"/>
      <c r="G23" s="136"/>
      <c r="H23" s="136"/>
      <c r="I23" s="136" t="s">
        <v>56</v>
      </c>
      <c r="J23" s="136"/>
      <c r="K23" s="137">
        <v>0</v>
      </c>
      <c r="L23" s="162">
        <v>44619</v>
      </c>
      <c r="M23" s="90">
        <f t="shared" si="4"/>
        <v>44613</v>
      </c>
      <c r="N23" s="90">
        <f t="shared" si="4"/>
        <v>44619</v>
      </c>
      <c r="O23" s="17"/>
      <c r="P23" s="17">
        <f>IF(OR(ISBLANK(task_start),ISBLANK(task_end)),"",task_end-task_start+1)</f>
        <v>7</v>
      </c>
      <c r="Q23" s="43"/>
      <c r="R23" s="43"/>
      <c r="S23" s="43"/>
      <c r="T23" s="43"/>
      <c r="U23" s="43"/>
      <c r="V23" s="87"/>
      <c r="W23" s="87"/>
      <c r="X23" s="43"/>
      <c r="Y23" s="43"/>
      <c r="Z23" s="43"/>
      <c r="AA23" s="43"/>
      <c r="AB23" s="43"/>
      <c r="AC23" s="87"/>
      <c r="AD23" s="87"/>
      <c r="AE23" s="43"/>
      <c r="AF23" s="43"/>
      <c r="AG23" s="144"/>
      <c r="AH23" s="43"/>
      <c r="AI23" s="43"/>
      <c r="AJ23" s="87"/>
      <c r="AK23" s="87"/>
      <c r="AL23" s="43"/>
      <c r="AM23" s="43"/>
      <c r="AN23" s="188"/>
      <c r="AO23" s="43"/>
      <c r="AP23" s="43"/>
      <c r="AQ23" s="87"/>
      <c r="AR23" s="87"/>
      <c r="AS23" s="43"/>
      <c r="AT23" s="43"/>
      <c r="AU23" s="43"/>
      <c r="AV23" s="43"/>
      <c r="AW23" s="43"/>
      <c r="AX23" s="87"/>
      <c r="AY23" s="87"/>
      <c r="AZ23" s="43"/>
      <c r="BA23" s="43"/>
      <c r="BB23" s="43"/>
      <c r="BC23" s="43"/>
      <c r="BD23" s="43"/>
      <c r="BE23" s="87"/>
      <c r="BF23" s="87"/>
      <c r="BG23" s="43"/>
      <c r="BH23" s="43"/>
      <c r="BI23" s="43"/>
      <c r="BJ23" s="43"/>
      <c r="BK23" s="43"/>
      <c r="BL23" s="87"/>
      <c r="BM23" s="87"/>
      <c r="BN23" s="170"/>
      <c r="BO23" s="43"/>
      <c r="BP23" s="43"/>
      <c r="BQ23" s="43"/>
      <c r="BR23" s="43"/>
      <c r="BS23" s="87"/>
      <c r="BT23" s="87"/>
      <c r="BU23" s="43"/>
      <c r="BV23" s="43"/>
      <c r="BW23" s="43"/>
      <c r="BX23" s="43"/>
      <c r="BY23" s="43"/>
      <c r="BZ23" s="87"/>
      <c r="CA23" s="87"/>
    </row>
    <row r="24" spans="1:79" s="5" customFormat="1" ht="30" customHeight="1" thickBot="1" x14ac:dyDescent="0.25">
      <c r="A24" s="46"/>
      <c r="B24" s="117">
        <v>6</v>
      </c>
      <c r="C24" s="18" t="s">
        <v>67</v>
      </c>
      <c r="D24" s="73" t="s">
        <v>186</v>
      </c>
      <c r="E24" s="93" t="s">
        <v>69</v>
      </c>
      <c r="F24" s="93"/>
      <c r="G24" s="93">
        <v>2</v>
      </c>
      <c r="H24" s="93">
        <f t="shared" ref="H24:H42" si="5">IF(OR($M$3=0,N24=0)," - ",NETWORKDAYS($M$3,N24))</f>
        <v>7</v>
      </c>
      <c r="I24" s="93" t="s">
        <v>56</v>
      </c>
      <c r="J24" s="92" t="s">
        <v>70</v>
      </c>
      <c r="K24" s="135">
        <v>0</v>
      </c>
      <c r="L24" s="162">
        <v>44619</v>
      </c>
      <c r="M24" s="20">
        <f>MAX((WORKDAY($N$16,1)),(WORKDAY($N$10,1)))</f>
        <v>44613</v>
      </c>
      <c r="N24" s="20">
        <f>WORKDAY(M24+(G24-1),0)</f>
        <v>44614</v>
      </c>
      <c r="O24" s="17"/>
      <c r="P24" s="17"/>
      <c r="Q24" s="43"/>
      <c r="R24" s="43"/>
      <c r="S24" s="43"/>
      <c r="T24" s="43"/>
      <c r="U24" s="43"/>
      <c r="V24" s="87"/>
      <c r="W24" s="87"/>
      <c r="X24" s="43"/>
      <c r="Y24" s="43"/>
      <c r="Z24" s="43"/>
      <c r="AA24" s="43"/>
      <c r="AB24" s="43"/>
      <c r="AC24" s="87"/>
      <c r="AD24" s="87"/>
      <c r="AE24" s="43"/>
      <c r="AF24" s="43"/>
      <c r="AG24" s="43"/>
      <c r="AH24" s="43"/>
      <c r="AI24" s="43"/>
      <c r="AJ24" s="87"/>
      <c r="AK24" s="87"/>
      <c r="AL24" s="43"/>
      <c r="AM24" s="43"/>
      <c r="AN24" s="188"/>
      <c r="AO24" s="43"/>
      <c r="AP24" s="43"/>
      <c r="AQ24" s="87"/>
      <c r="AR24" s="87"/>
      <c r="AS24" s="43"/>
      <c r="AT24" s="43"/>
      <c r="AU24" s="43"/>
      <c r="AV24" s="43"/>
      <c r="AW24" s="43"/>
      <c r="AX24" s="87"/>
      <c r="AY24" s="87"/>
      <c r="AZ24" s="43"/>
      <c r="BA24" s="43"/>
      <c r="BB24" s="43"/>
      <c r="BC24" s="43"/>
      <c r="BD24" s="43"/>
      <c r="BE24" s="87"/>
      <c r="BF24" s="87"/>
      <c r="BG24" s="43"/>
      <c r="BH24" s="43"/>
      <c r="BI24" s="43"/>
      <c r="BJ24" s="43"/>
      <c r="BK24" s="43"/>
      <c r="BL24" s="87"/>
      <c r="BM24" s="87"/>
      <c r="BN24" s="170"/>
      <c r="BO24" s="43"/>
      <c r="BP24" s="43"/>
      <c r="BQ24" s="43"/>
      <c r="BR24" s="43"/>
      <c r="BS24" s="87"/>
      <c r="BT24" s="87"/>
      <c r="BU24" s="43"/>
      <c r="BV24" s="43"/>
      <c r="BW24" s="43"/>
      <c r="BX24" s="43"/>
      <c r="BY24" s="43"/>
      <c r="BZ24" s="87"/>
      <c r="CA24" s="87"/>
    </row>
    <row r="25" spans="1:79" s="5" customFormat="1" ht="30" customHeight="1" thickBot="1" x14ac:dyDescent="0.25">
      <c r="A25" s="46"/>
      <c r="B25" s="117">
        <v>7</v>
      </c>
      <c r="C25" s="18" t="s">
        <v>71</v>
      </c>
      <c r="D25" s="73">
        <v>6</v>
      </c>
      <c r="E25" s="93" t="s">
        <v>69</v>
      </c>
      <c r="F25" s="93"/>
      <c r="G25" s="93">
        <v>2</v>
      </c>
      <c r="H25" s="93">
        <f t="shared" si="5"/>
        <v>9</v>
      </c>
      <c r="I25" s="93" t="s">
        <v>56</v>
      </c>
      <c r="J25" s="93"/>
      <c r="K25" s="135">
        <v>0</v>
      </c>
      <c r="L25" s="162">
        <v>44619</v>
      </c>
      <c r="M25" s="20">
        <f>WORKDAY($N$24,1)</f>
        <v>44615</v>
      </c>
      <c r="N25" s="20">
        <f>WORKDAY(M25+(G25-1),0)</f>
        <v>44616</v>
      </c>
      <c r="O25" s="17"/>
      <c r="P25" s="17"/>
      <c r="Q25" s="43"/>
      <c r="R25" s="43"/>
      <c r="S25" s="43"/>
      <c r="T25" s="43"/>
      <c r="U25" s="43"/>
      <c r="V25" s="87"/>
      <c r="W25" s="87"/>
      <c r="X25" s="43"/>
      <c r="Y25" s="43"/>
      <c r="Z25" s="43"/>
      <c r="AA25" s="43"/>
      <c r="AB25" s="43"/>
      <c r="AC25" s="87"/>
      <c r="AD25" s="87"/>
      <c r="AE25" s="43"/>
      <c r="AF25" s="43"/>
      <c r="AG25" s="43"/>
      <c r="AH25" s="43"/>
      <c r="AI25" s="43"/>
      <c r="AJ25" s="87"/>
      <c r="AK25" s="87"/>
      <c r="AL25" s="43"/>
      <c r="AM25" s="43"/>
      <c r="AN25" s="188"/>
      <c r="AO25" s="43"/>
      <c r="AP25" s="43"/>
      <c r="AQ25" s="87"/>
      <c r="AR25" s="87"/>
      <c r="AS25" s="43"/>
      <c r="AT25" s="43"/>
      <c r="AU25" s="43"/>
      <c r="AV25" s="43"/>
      <c r="AW25" s="43"/>
      <c r="AX25" s="87"/>
      <c r="AY25" s="87"/>
      <c r="AZ25" s="43"/>
      <c r="BA25" s="43"/>
      <c r="BB25" s="43"/>
      <c r="BC25" s="43"/>
      <c r="BD25" s="43"/>
      <c r="BE25" s="87"/>
      <c r="BF25" s="87"/>
      <c r="BG25" s="43"/>
      <c r="BH25" s="43"/>
      <c r="BI25" s="43"/>
      <c r="BJ25" s="43"/>
      <c r="BK25" s="43"/>
      <c r="BL25" s="87"/>
      <c r="BM25" s="87"/>
      <c r="BN25" s="170"/>
      <c r="BO25" s="43"/>
      <c r="BP25" s="43"/>
      <c r="BQ25" s="43"/>
      <c r="BR25" s="43"/>
      <c r="BS25" s="87"/>
      <c r="BT25" s="87"/>
      <c r="BU25" s="43"/>
      <c r="BV25" s="43"/>
      <c r="BW25" s="43"/>
      <c r="BX25" s="43"/>
      <c r="BY25" s="43"/>
      <c r="BZ25" s="87"/>
      <c r="CA25" s="87"/>
    </row>
    <row r="26" spans="1:79" s="5" customFormat="1" ht="30" customHeight="1" thickBot="1" x14ac:dyDescent="0.25">
      <c r="A26" s="46"/>
      <c r="B26" s="117">
        <v>8</v>
      </c>
      <c r="C26" s="18" t="s">
        <v>188</v>
      </c>
      <c r="D26" s="73" t="s">
        <v>73</v>
      </c>
      <c r="E26" s="93" t="s">
        <v>69</v>
      </c>
      <c r="F26" s="93"/>
      <c r="G26" s="93">
        <v>3</v>
      </c>
      <c r="H26" s="93">
        <f t="shared" si="5"/>
        <v>13</v>
      </c>
      <c r="I26" s="93" t="s">
        <v>56</v>
      </c>
      <c r="J26" s="92"/>
      <c r="K26" s="135">
        <v>0</v>
      </c>
      <c r="L26" s="162">
        <v>44619</v>
      </c>
      <c r="M26" s="20">
        <f>MAX(WORKDAY($N$23,1),WORKDAY($N$24,1))</f>
        <v>44620</v>
      </c>
      <c r="N26" s="20">
        <f>WORKDAY(M26+(G26-1),0)</f>
        <v>44622</v>
      </c>
      <c r="O26" s="17"/>
      <c r="P26" s="17"/>
      <c r="Q26" s="43"/>
      <c r="R26" s="43"/>
      <c r="S26" s="43"/>
      <c r="T26" s="43"/>
      <c r="U26" s="43"/>
      <c r="V26" s="87"/>
      <c r="W26" s="87"/>
      <c r="X26" s="43"/>
      <c r="Y26" s="43"/>
      <c r="Z26" s="43"/>
      <c r="AA26" s="43"/>
      <c r="AB26" s="43"/>
      <c r="AC26" s="87"/>
      <c r="AD26" s="87"/>
      <c r="AE26" s="43"/>
      <c r="AF26" s="43"/>
      <c r="AG26" s="43"/>
      <c r="AH26" s="43"/>
      <c r="AI26" s="43"/>
      <c r="AJ26" s="87"/>
      <c r="AK26" s="87"/>
      <c r="AL26" s="43"/>
      <c r="AM26" s="43"/>
      <c r="AN26" s="188"/>
      <c r="AO26" s="43"/>
      <c r="AP26" s="43"/>
      <c r="AQ26" s="87"/>
      <c r="AR26" s="87"/>
      <c r="AS26" s="43"/>
      <c r="AT26" s="43"/>
      <c r="AU26" s="43"/>
      <c r="AV26" s="43"/>
      <c r="AW26" s="43"/>
      <c r="AX26" s="87"/>
      <c r="AY26" s="87"/>
      <c r="AZ26" s="43"/>
      <c r="BA26" s="43"/>
      <c r="BB26" s="43"/>
      <c r="BC26" s="43"/>
      <c r="BD26" s="43"/>
      <c r="BE26" s="87"/>
      <c r="BF26" s="87"/>
      <c r="BG26" s="43"/>
      <c r="BH26" s="43"/>
      <c r="BI26" s="43"/>
      <c r="BJ26" s="43"/>
      <c r="BK26" s="43"/>
      <c r="BL26" s="87"/>
      <c r="BM26" s="87"/>
      <c r="BN26" s="170"/>
      <c r="BO26" s="43"/>
      <c r="BP26" s="43"/>
      <c r="BQ26" s="43"/>
      <c r="BR26" s="43"/>
      <c r="BS26" s="87"/>
      <c r="BT26" s="87"/>
      <c r="BU26" s="43"/>
      <c r="BV26" s="43"/>
      <c r="BW26" s="43"/>
      <c r="BX26" s="43"/>
      <c r="BY26" s="43"/>
      <c r="BZ26" s="87"/>
      <c r="CA26" s="87"/>
    </row>
    <row r="27" spans="1:79" s="5" customFormat="1" ht="30" customHeight="1" thickBot="1" x14ac:dyDescent="0.25">
      <c r="A27" s="46"/>
      <c r="B27" s="117">
        <v>9</v>
      </c>
      <c r="C27" s="18" t="s">
        <v>75</v>
      </c>
      <c r="D27" s="73">
        <v>5.3</v>
      </c>
      <c r="E27" s="93" t="s">
        <v>69</v>
      </c>
      <c r="F27" s="93"/>
      <c r="G27" s="93">
        <v>2</v>
      </c>
      <c r="H27" s="93">
        <f t="shared" si="5"/>
        <v>15</v>
      </c>
      <c r="I27" s="93" t="s">
        <v>56</v>
      </c>
      <c r="J27" s="92" t="s">
        <v>76</v>
      </c>
      <c r="K27" s="135">
        <v>0</v>
      </c>
      <c r="L27" s="162">
        <v>44619</v>
      </c>
      <c r="M27" s="20">
        <f>WORKDAY($N$22,3)</f>
        <v>44622</v>
      </c>
      <c r="N27" s="20">
        <f>WORKDAY(M27+(G27-1),1)</f>
        <v>44624</v>
      </c>
      <c r="O27" s="17"/>
      <c r="P27" s="17"/>
      <c r="Q27" s="43"/>
      <c r="R27" s="43"/>
      <c r="S27" s="43"/>
      <c r="T27" s="43"/>
      <c r="U27" s="43"/>
      <c r="V27" s="87"/>
      <c r="W27" s="87"/>
      <c r="X27" s="43"/>
      <c r="Y27" s="43"/>
      <c r="Z27" s="43"/>
      <c r="AA27" s="43"/>
      <c r="AB27" s="43"/>
      <c r="AC27" s="87"/>
      <c r="AD27" s="87"/>
      <c r="AE27" s="43"/>
      <c r="AF27" s="43"/>
      <c r="AG27" s="43"/>
      <c r="AH27" s="43"/>
      <c r="AI27" s="43"/>
      <c r="AJ27" s="87"/>
      <c r="AK27" s="87"/>
      <c r="AL27" s="43"/>
      <c r="AM27" s="43"/>
      <c r="AN27" s="188"/>
      <c r="AO27" s="43"/>
      <c r="AP27" s="43"/>
      <c r="AQ27" s="87"/>
      <c r="AR27" s="87"/>
      <c r="AS27" s="43"/>
      <c r="AT27" s="43"/>
      <c r="AU27" s="43"/>
      <c r="AV27" s="43"/>
      <c r="AW27" s="43"/>
      <c r="AX27" s="87"/>
      <c r="AY27" s="87"/>
      <c r="AZ27" s="43"/>
      <c r="BA27" s="43"/>
      <c r="BB27" s="43"/>
      <c r="BC27" s="43"/>
      <c r="BD27" s="43"/>
      <c r="BE27" s="87"/>
      <c r="BF27" s="87"/>
      <c r="BG27" s="43"/>
      <c r="BH27" s="43"/>
      <c r="BI27" s="43"/>
      <c r="BJ27" s="43"/>
      <c r="BK27" s="43"/>
      <c r="BL27" s="87"/>
      <c r="BM27" s="87"/>
      <c r="BN27" s="170"/>
      <c r="BO27" s="43"/>
      <c r="BP27" s="43"/>
      <c r="BQ27" s="43"/>
      <c r="BR27" s="43"/>
      <c r="BS27" s="87"/>
      <c r="BT27" s="87"/>
      <c r="BU27" s="43"/>
      <c r="BV27" s="43"/>
      <c r="BW27" s="43"/>
      <c r="BX27" s="43"/>
      <c r="BY27" s="43"/>
      <c r="BZ27" s="87"/>
      <c r="CA27" s="87"/>
    </row>
    <row r="28" spans="1:79" s="5" customFormat="1" ht="30" customHeight="1" thickBot="1" x14ac:dyDescent="0.25">
      <c r="A28" s="46"/>
      <c r="B28" s="117">
        <v>10</v>
      </c>
      <c r="C28" s="18" t="s">
        <v>77</v>
      </c>
      <c r="D28" s="73">
        <v>8</v>
      </c>
      <c r="E28" s="55" t="s">
        <v>78</v>
      </c>
      <c r="F28" s="55"/>
      <c r="G28" s="55">
        <v>2</v>
      </c>
      <c r="H28" s="55">
        <f t="shared" si="5"/>
        <v>17</v>
      </c>
      <c r="I28" s="55" t="s">
        <v>56</v>
      </c>
      <c r="J28" s="55"/>
      <c r="K28" s="19">
        <v>0</v>
      </c>
      <c r="L28" s="162">
        <v>44619</v>
      </c>
      <c r="M28" s="20">
        <f>WORKDAY($N$27,1)</f>
        <v>44627</v>
      </c>
      <c r="N28" s="20">
        <f>WORKDAY(M28+(G28-1),0)</f>
        <v>44628</v>
      </c>
      <c r="O28" s="17"/>
      <c r="P28" s="17"/>
      <c r="Q28" s="43"/>
      <c r="R28" s="43"/>
      <c r="S28" s="43"/>
      <c r="T28" s="43"/>
      <c r="U28" s="43"/>
      <c r="V28" s="87"/>
      <c r="W28" s="87"/>
      <c r="X28" s="43"/>
      <c r="Y28" s="43"/>
      <c r="Z28" s="43"/>
      <c r="AA28" s="43"/>
      <c r="AB28" s="43"/>
      <c r="AC28" s="87"/>
      <c r="AD28" s="87"/>
      <c r="AE28" s="43"/>
      <c r="AF28" s="43"/>
      <c r="AG28" s="43"/>
      <c r="AH28" s="43"/>
      <c r="AI28" s="43"/>
      <c r="AJ28" s="87"/>
      <c r="AK28" s="87"/>
      <c r="AL28" s="43"/>
      <c r="AM28" s="43"/>
      <c r="AN28" s="188"/>
      <c r="AO28" s="43"/>
      <c r="AP28" s="43"/>
      <c r="AQ28" s="87"/>
      <c r="AR28" s="87"/>
      <c r="AS28" s="43"/>
      <c r="AT28" s="43"/>
      <c r="AU28" s="43"/>
      <c r="AV28" s="43"/>
      <c r="AW28" s="43"/>
      <c r="AX28" s="87"/>
      <c r="AY28" s="87"/>
      <c r="AZ28" s="43"/>
      <c r="BA28" s="43"/>
      <c r="BB28" s="43"/>
      <c r="BC28" s="43"/>
      <c r="BD28" s="43"/>
      <c r="BE28" s="87"/>
      <c r="BF28" s="87"/>
      <c r="BG28" s="43"/>
      <c r="BH28" s="43"/>
      <c r="BI28" s="43"/>
      <c r="BJ28" s="43"/>
      <c r="BK28" s="43"/>
      <c r="BL28" s="87"/>
      <c r="BM28" s="87"/>
      <c r="BN28" s="170"/>
      <c r="BO28" s="43"/>
      <c r="BP28" s="43"/>
      <c r="BQ28" s="43"/>
      <c r="BR28" s="43"/>
      <c r="BS28" s="87"/>
      <c r="BT28" s="87"/>
      <c r="BU28" s="43"/>
      <c r="BV28" s="43"/>
      <c r="BW28" s="43"/>
      <c r="BX28" s="43"/>
      <c r="BY28" s="43"/>
      <c r="BZ28" s="87"/>
      <c r="CA28" s="87"/>
    </row>
    <row r="29" spans="1:79" s="5" customFormat="1" ht="30" customHeight="1" thickBot="1" x14ac:dyDescent="0.25">
      <c r="A29" s="47" t="s">
        <v>79</v>
      </c>
      <c r="B29" s="118">
        <v>11</v>
      </c>
      <c r="C29" s="23" t="s">
        <v>80</v>
      </c>
      <c r="D29" s="75"/>
      <c r="E29" s="57"/>
      <c r="F29" s="57"/>
      <c r="G29" s="57"/>
      <c r="H29" s="57">
        <f t="shared" si="5"/>
        <v>15</v>
      </c>
      <c r="I29" s="57"/>
      <c r="J29" s="57"/>
      <c r="K29" s="24"/>
      <c r="L29" s="23"/>
      <c r="M29" s="25">
        <f>MIN(M30:M35)</f>
        <v>44620</v>
      </c>
      <c r="N29" s="25">
        <f>MAX(N30:N34)</f>
        <v>44624</v>
      </c>
      <c r="O29" s="17"/>
      <c r="P29" s="17">
        <f>IF(OR(ISBLANK(task_start),ISBLANK(task_end)),"",task_end-task_start+1)</f>
        <v>5</v>
      </c>
      <c r="Q29" s="43"/>
      <c r="R29" s="43"/>
      <c r="S29" s="43"/>
      <c r="T29" s="43"/>
      <c r="U29" s="43"/>
      <c r="V29" s="87"/>
      <c r="W29" s="87"/>
      <c r="X29" s="43"/>
      <c r="Y29" s="43"/>
      <c r="Z29" s="43"/>
      <c r="AA29" s="43"/>
      <c r="AB29" s="43"/>
      <c r="AC29" s="87"/>
      <c r="AD29" s="87"/>
      <c r="AE29" s="43"/>
      <c r="AF29" s="43"/>
      <c r="AG29" s="43"/>
      <c r="AH29" s="43"/>
      <c r="AI29" s="43"/>
      <c r="AJ29" s="87"/>
      <c r="AK29" s="87"/>
      <c r="AL29" s="43"/>
      <c r="AM29" s="43"/>
      <c r="AN29" s="188"/>
      <c r="AO29" s="43"/>
      <c r="AP29" s="43"/>
      <c r="AQ29" s="87"/>
      <c r="AR29" s="87"/>
      <c r="AS29" s="43"/>
      <c r="AT29" s="43"/>
      <c r="AU29" s="43"/>
      <c r="AV29" s="43"/>
      <c r="AW29" s="43"/>
      <c r="AX29" s="87"/>
      <c r="AY29" s="87"/>
      <c r="AZ29" s="43"/>
      <c r="BA29" s="43"/>
      <c r="BB29" s="43"/>
      <c r="BC29" s="43"/>
      <c r="BD29" s="43"/>
      <c r="BE29" s="87"/>
      <c r="BF29" s="87"/>
      <c r="BG29" s="43"/>
      <c r="BH29" s="43"/>
      <c r="BI29" s="43"/>
      <c r="BJ29" s="43"/>
      <c r="BK29" s="43"/>
      <c r="BL29" s="87"/>
      <c r="BM29" s="87"/>
      <c r="BN29" s="170"/>
      <c r="BO29" s="43"/>
      <c r="BP29" s="43"/>
      <c r="BQ29" s="43"/>
      <c r="BR29" s="43"/>
      <c r="BS29" s="87"/>
      <c r="BT29" s="87"/>
      <c r="BU29" s="43"/>
      <c r="BV29" s="43"/>
      <c r="BW29" s="43"/>
      <c r="BX29" s="43"/>
      <c r="BY29" s="43"/>
      <c r="BZ29" s="87"/>
      <c r="CA29" s="87"/>
    </row>
    <row r="30" spans="1:79" s="5" customFormat="1" ht="30" customHeight="1" thickBot="1" x14ac:dyDescent="0.25">
      <c r="A30" s="47"/>
      <c r="B30" s="117">
        <v>11.1</v>
      </c>
      <c r="C30" s="65" t="s">
        <v>81</v>
      </c>
      <c r="D30" s="76">
        <v>5.3</v>
      </c>
      <c r="E30" s="58" t="s">
        <v>82</v>
      </c>
      <c r="F30" s="58"/>
      <c r="G30" s="58">
        <v>3</v>
      </c>
      <c r="H30" s="58">
        <f t="shared" si="5"/>
        <v>13</v>
      </c>
      <c r="I30" s="58" t="s">
        <v>56</v>
      </c>
      <c r="J30" s="58"/>
      <c r="K30" s="26">
        <v>0</v>
      </c>
      <c r="L30" s="161">
        <v>44626</v>
      </c>
      <c r="M30" s="51">
        <f>WORKDAY($N$22,1)</f>
        <v>44620</v>
      </c>
      <c r="N30" s="51">
        <f t="shared" ref="N30:N35" si="6">WORKDAY(M30+(G30-1),0)</f>
        <v>44622</v>
      </c>
      <c r="O30" s="17"/>
      <c r="P30" s="17">
        <f>IF(OR(ISBLANK(task_start),ISBLANK(task_end)),"",task_end-task_start+1)</f>
        <v>3</v>
      </c>
      <c r="Q30" s="43"/>
      <c r="R30" s="43"/>
      <c r="S30" s="43"/>
      <c r="T30" s="43"/>
      <c r="U30" s="43"/>
      <c r="V30" s="87"/>
      <c r="W30" s="87"/>
      <c r="X30" s="43"/>
      <c r="Y30" s="43"/>
      <c r="Z30" s="43"/>
      <c r="AA30" s="43"/>
      <c r="AB30" s="43"/>
      <c r="AC30" s="87"/>
      <c r="AD30" s="87"/>
      <c r="AE30" s="43"/>
      <c r="AF30" s="43"/>
      <c r="AG30" s="43"/>
      <c r="AH30" s="43"/>
      <c r="AI30" s="43"/>
      <c r="AJ30" s="87"/>
      <c r="AK30" s="87"/>
      <c r="AL30" s="43"/>
      <c r="AM30" s="43"/>
      <c r="AN30" s="188"/>
      <c r="AO30" s="43"/>
      <c r="AP30" s="43"/>
      <c r="AQ30" s="87"/>
      <c r="AR30" s="87"/>
      <c r="AS30" s="43"/>
      <c r="AT30" s="43"/>
      <c r="AU30" s="43"/>
      <c r="AV30" s="43"/>
      <c r="AW30" s="43"/>
      <c r="AX30" s="87"/>
      <c r="AY30" s="87"/>
      <c r="AZ30" s="43"/>
      <c r="BA30" s="43"/>
      <c r="BB30" s="43"/>
      <c r="BC30" s="43"/>
      <c r="BD30" s="43"/>
      <c r="BE30" s="87"/>
      <c r="BF30" s="87"/>
      <c r="BG30" s="43"/>
      <c r="BH30" s="43"/>
      <c r="BI30" s="43"/>
      <c r="BJ30" s="43"/>
      <c r="BK30" s="43"/>
      <c r="BL30" s="87"/>
      <c r="BM30" s="87"/>
      <c r="BN30" s="170"/>
      <c r="BO30" s="43"/>
      <c r="BP30" s="43"/>
      <c r="BQ30" s="43"/>
      <c r="BR30" s="43"/>
      <c r="BS30" s="87"/>
      <c r="BT30" s="87"/>
      <c r="BU30" s="43"/>
      <c r="BV30" s="43"/>
      <c r="BW30" s="43"/>
      <c r="BX30" s="43"/>
      <c r="BY30" s="43"/>
      <c r="BZ30" s="87"/>
      <c r="CA30" s="87"/>
    </row>
    <row r="31" spans="1:79" s="5" customFormat="1" ht="30" customHeight="1" thickBot="1" x14ac:dyDescent="0.25">
      <c r="A31" s="46"/>
      <c r="B31" s="117">
        <v>11.2</v>
      </c>
      <c r="C31" s="65" t="s">
        <v>83</v>
      </c>
      <c r="D31" s="76">
        <v>5.3</v>
      </c>
      <c r="E31" s="58" t="s">
        <v>82</v>
      </c>
      <c r="F31" s="58"/>
      <c r="G31" s="58">
        <v>3</v>
      </c>
      <c r="H31" s="58">
        <f t="shared" si="5"/>
        <v>13</v>
      </c>
      <c r="I31" s="58" t="s">
        <v>56</v>
      </c>
      <c r="J31" s="58"/>
      <c r="K31" s="26">
        <v>0</v>
      </c>
      <c r="L31" s="161">
        <v>44626</v>
      </c>
      <c r="M31" s="51">
        <f t="shared" ref="M31:M32" si="7">WORKDAY($N$22,1)</f>
        <v>44620</v>
      </c>
      <c r="N31" s="51">
        <f t="shared" si="6"/>
        <v>44622</v>
      </c>
      <c r="O31" s="17"/>
      <c r="P31" s="17">
        <f>IF(OR(ISBLANK(task_start),ISBLANK(task_end)),"",task_end-task_start+1)</f>
        <v>3</v>
      </c>
      <c r="Q31" s="43"/>
      <c r="R31" s="43"/>
      <c r="S31" s="43"/>
      <c r="T31" s="43"/>
      <c r="U31" s="43"/>
      <c r="V31" s="87"/>
      <c r="W31" s="87"/>
      <c r="X31" s="43"/>
      <c r="Y31" s="43"/>
      <c r="Z31" s="43"/>
      <c r="AA31" s="43"/>
      <c r="AB31" s="43"/>
      <c r="AC31" s="88"/>
      <c r="AD31" s="88"/>
      <c r="AE31" s="43"/>
      <c r="AF31" s="43"/>
      <c r="AG31" s="43"/>
      <c r="AH31" s="43"/>
      <c r="AI31" s="43"/>
      <c r="AJ31" s="87"/>
      <c r="AK31" s="87"/>
      <c r="AL31" s="43"/>
      <c r="AM31" s="43"/>
      <c r="AN31" s="188"/>
      <c r="AO31" s="43"/>
      <c r="AP31" s="43"/>
      <c r="AQ31" s="87"/>
      <c r="AR31" s="87"/>
      <c r="AS31" s="43"/>
      <c r="AT31" s="43"/>
      <c r="AU31" s="43"/>
      <c r="AV31" s="43"/>
      <c r="AW31" s="43"/>
      <c r="AX31" s="87"/>
      <c r="AY31" s="87"/>
      <c r="AZ31" s="43"/>
      <c r="BA31" s="43"/>
      <c r="BB31" s="43"/>
      <c r="BC31" s="43"/>
      <c r="BD31" s="43"/>
      <c r="BE31" s="87"/>
      <c r="BF31" s="87"/>
      <c r="BG31" s="43"/>
      <c r="BH31" s="43"/>
      <c r="BI31" s="43"/>
      <c r="BJ31" s="43"/>
      <c r="BK31" s="43"/>
      <c r="BL31" s="87"/>
      <c r="BM31" s="87"/>
      <c r="BN31" s="170"/>
      <c r="BO31" s="43"/>
      <c r="BP31" s="43"/>
      <c r="BQ31" s="43"/>
      <c r="BR31" s="43"/>
      <c r="BS31" s="87"/>
      <c r="BT31" s="87"/>
      <c r="BU31" s="43"/>
      <c r="BV31" s="43"/>
      <c r="BW31" s="43"/>
      <c r="BX31" s="43"/>
      <c r="BY31" s="43"/>
      <c r="BZ31" s="87"/>
      <c r="CA31" s="87"/>
    </row>
    <row r="32" spans="1:79" s="5" customFormat="1" ht="30" customHeight="1" thickBot="1" x14ac:dyDescent="0.25">
      <c r="A32" s="46"/>
      <c r="B32" s="117">
        <v>11.3</v>
      </c>
      <c r="C32" s="65" t="s">
        <v>84</v>
      </c>
      <c r="D32" s="76">
        <v>5.3</v>
      </c>
      <c r="E32" s="58" t="s">
        <v>82</v>
      </c>
      <c r="F32" s="58"/>
      <c r="G32" s="58">
        <v>3</v>
      </c>
      <c r="H32" s="58">
        <f t="shared" si="5"/>
        <v>13</v>
      </c>
      <c r="I32" s="58" t="s">
        <v>56</v>
      </c>
      <c r="J32" s="58"/>
      <c r="K32" s="26">
        <v>0</v>
      </c>
      <c r="L32" s="161">
        <v>44626</v>
      </c>
      <c r="M32" s="51">
        <f t="shared" si="7"/>
        <v>44620</v>
      </c>
      <c r="N32" s="51">
        <f t="shared" si="6"/>
        <v>44622</v>
      </c>
      <c r="O32" s="17"/>
      <c r="P32" s="17"/>
      <c r="Q32" s="43"/>
      <c r="R32" s="43"/>
      <c r="S32" s="43"/>
      <c r="T32" s="43"/>
      <c r="U32" s="43"/>
      <c r="V32" s="87"/>
      <c r="W32" s="87"/>
      <c r="X32" s="43"/>
      <c r="Y32" s="43"/>
      <c r="Z32" s="43"/>
      <c r="AA32" s="43"/>
      <c r="AB32" s="43"/>
      <c r="AC32" s="88"/>
      <c r="AD32" s="88"/>
      <c r="AE32" s="43"/>
      <c r="AF32" s="43"/>
      <c r="AG32" s="43"/>
      <c r="AH32" s="43"/>
      <c r="AI32" s="43"/>
      <c r="AJ32" s="87"/>
      <c r="AK32" s="87"/>
      <c r="AL32" s="43"/>
      <c r="AM32" s="43"/>
      <c r="AN32" s="188"/>
      <c r="AO32" s="43"/>
      <c r="AP32" s="43"/>
      <c r="AQ32" s="87"/>
      <c r="AR32" s="87"/>
      <c r="AS32" s="43"/>
      <c r="AT32" s="43"/>
      <c r="AU32" s="43"/>
      <c r="AV32" s="43"/>
      <c r="AW32" s="43"/>
      <c r="AX32" s="87"/>
      <c r="AY32" s="87"/>
      <c r="AZ32" s="43"/>
      <c r="BA32" s="43"/>
      <c r="BB32" s="43"/>
      <c r="BC32" s="43"/>
      <c r="BD32" s="43"/>
      <c r="BE32" s="87"/>
      <c r="BF32" s="87"/>
      <c r="BG32" s="43"/>
      <c r="BH32" s="43"/>
      <c r="BI32" s="43"/>
      <c r="BJ32" s="43"/>
      <c r="BK32" s="43"/>
      <c r="BL32" s="87"/>
      <c r="BM32" s="87"/>
      <c r="BN32" s="170"/>
      <c r="BO32" s="43"/>
      <c r="BP32" s="43"/>
      <c r="BQ32" s="43"/>
      <c r="BR32" s="43"/>
      <c r="BS32" s="87"/>
      <c r="BT32" s="87"/>
      <c r="BU32" s="43"/>
      <c r="BV32" s="43"/>
      <c r="BW32" s="43"/>
      <c r="BX32" s="43"/>
      <c r="BY32" s="43"/>
      <c r="BZ32" s="87"/>
      <c r="CA32" s="87"/>
    </row>
    <row r="33" spans="1:79" s="5" customFormat="1" ht="49" thickBot="1" x14ac:dyDescent="0.25">
      <c r="A33" s="46"/>
      <c r="B33" s="118">
        <v>11.12</v>
      </c>
      <c r="C33" s="65" t="s">
        <v>100</v>
      </c>
      <c r="D33" s="76">
        <v>5.3</v>
      </c>
      <c r="E33" s="58" t="s">
        <v>94</v>
      </c>
      <c r="F33" s="58"/>
      <c r="G33" s="58">
        <v>3</v>
      </c>
      <c r="H33" s="58">
        <f t="shared" si="5"/>
        <v>13</v>
      </c>
      <c r="I33" s="58" t="s">
        <v>56</v>
      </c>
      <c r="J33" s="142" t="s">
        <v>993</v>
      </c>
      <c r="K33" s="128">
        <v>0</v>
      </c>
      <c r="L33" s="161">
        <v>44626</v>
      </c>
      <c r="M33" s="51">
        <f t="shared" ref="M33:M35" si="8">WORKDAY($N$22,1)</f>
        <v>44620</v>
      </c>
      <c r="N33" s="51">
        <f t="shared" si="6"/>
        <v>44622</v>
      </c>
      <c r="O33" s="17"/>
      <c r="P33" s="17"/>
      <c r="Q33" s="43"/>
      <c r="R33" s="43"/>
      <c r="S33" s="43"/>
      <c r="T33" s="43"/>
      <c r="U33" s="43"/>
      <c r="V33" s="87"/>
      <c r="W33" s="87"/>
      <c r="X33" s="43"/>
      <c r="Y33" s="43"/>
      <c r="Z33" s="43"/>
      <c r="AA33" s="43"/>
      <c r="AB33" s="43"/>
      <c r="AC33" s="88"/>
      <c r="AD33" s="88"/>
      <c r="AE33" s="43"/>
      <c r="AF33" s="43"/>
      <c r="AG33" s="43"/>
      <c r="AH33" s="43"/>
      <c r="AI33" s="43"/>
      <c r="AJ33" s="87"/>
      <c r="AK33" s="87"/>
      <c r="AL33" s="43"/>
      <c r="AM33" s="43"/>
      <c r="AN33" s="188"/>
      <c r="AO33" s="43"/>
      <c r="AP33" s="43"/>
      <c r="AQ33" s="87"/>
      <c r="AR33" s="87"/>
      <c r="AS33" s="43"/>
      <c r="AT33" s="43"/>
      <c r="AU33" s="43"/>
      <c r="AV33" s="43"/>
      <c r="AW33" s="43"/>
      <c r="AX33" s="87"/>
      <c r="AY33" s="87"/>
      <c r="AZ33" s="43"/>
      <c r="BA33" s="43"/>
      <c r="BB33" s="43"/>
      <c r="BC33" s="43"/>
      <c r="BD33" s="43"/>
      <c r="BE33" s="87"/>
      <c r="BF33" s="87"/>
      <c r="BG33" s="43"/>
      <c r="BH33" s="43"/>
      <c r="BI33" s="43"/>
      <c r="BJ33" s="43"/>
      <c r="BK33" s="43"/>
      <c r="BL33" s="87"/>
      <c r="BM33" s="87"/>
      <c r="BN33" s="170"/>
      <c r="BO33" s="43"/>
      <c r="BP33" s="43"/>
      <c r="BQ33" s="43"/>
      <c r="BR33" s="43"/>
      <c r="BS33" s="87"/>
      <c r="BT33" s="87"/>
      <c r="BU33" s="43"/>
      <c r="BV33" s="43"/>
      <c r="BW33" s="43"/>
      <c r="BX33" s="43"/>
      <c r="BY33" s="43"/>
      <c r="BZ33" s="87"/>
      <c r="CA33" s="87"/>
    </row>
    <row r="34" spans="1:79" s="5" customFormat="1" ht="30" customHeight="1" thickBot="1" x14ac:dyDescent="0.25">
      <c r="A34" s="46" t="s">
        <v>102</v>
      </c>
      <c r="B34" s="117">
        <v>11.13</v>
      </c>
      <c r="C34" s="65" t="s">
        <v>103</v>
      </c>
      <c r="D34" s="76">
        <v>5.3</v>
      </c>
      <c r="E34" s="58" t="s">
        <v>69</v>
      </c>
      <c r="F34" s="58"/>
      <c r="G34" s="58">
        <v>5</v>
      </c>
      <c r="H34" s="58">
        <f t="shared" si="5"/>
        <v>15</v>
      </c>
      <c r="I34" s="58" t="s">
        <v>56</v>
      </c>
      <c r="J34" s="58"/>
      <c r="K34" s="128">
        <v>0</v>
      </c>
      <c r="L34" s="161">
        <v>44626</v>
      </c>
      <c r="M34" s="51">
        <f t="shared" si="8"/>
        <v>44620</v>
      </c>
      <c r="N34" s="51">
        <f t="shared" si="6"/>
        <v>44624</v>
      </c>
      <c r="O34" s="17"/>
      <c r="P34" s="17">
        <f>IF(OR(ISBLANK(task_start),ISBLANK(task_end)),"",task_end-task_start+1)</f>
        <v>5</v>
      </c>
      <c r="Q34" s="43"/>
      <c r="R34" s="43"/>
      <c r="S34" s="43"/>
      <c r="T34" s="43"/>
      <c r="U34" s="43"/>
      <c r="V34" s="87"/>
      <c r="W34" s="87"/>
      <c r="X34" s="43"/>
      <c r="Y34" s="43"/>
      <c r="Z34" s="43"/>
      <c r="AA34" s="43"/>
      <c r="AB34" s="43"/>
      <c r="AC34" s="87"/>
      <c r="AD34" s="87"/>
      <c r="AE34" s="43"/>
      <c r="AF34" s="43"/>
      <c r="AG34" s="144"/>
      <c r="AH34" s="43"/>
      <c r="AI34" s="43"/>
      <c r="AJ34" s="87"/>
      <c r="AK34" s="87"/>
      <c r="AL34" s="43"/>
      <c r="AM34" s="43"/>
      <c r="AN34" s="188"/>
      <c r="AO34" s="43"/>
      <c r="AP34" s="43"/>
      <c r="AQ34" s="87"/>
      <c r="AR34" s="87"/>
      <c r="AS34" s="43"/>
      <c r="AT34" s="43"/>
      <c r="AU34" s="43"/>
      <c r="AV34" s="43"/>
      <c r="AW34" s="43"/>
      <c r="AX34" s="87"/>
      <c r="AY34" s="87"/>
      <c r="AZ34" s="43"/>
      <c r="BA34" s="43"/>
      <c r="BB34" s="43"/>
      <c r="BC34" s="43"/>
      <c r="BD34" s="43"/>
      <c r="BE34" s="87"/>
      <c r="BF34" s="87"/>
      <c r="BG34" s="43"/>
      <c r="BH34" s="43"/>
      <c r="BI34" s="43"/>
      <c r="BJ34" s="43"/>
      <c r="BK34" s="43"/>
      <c r="BL34" s="87"/>
      <c r="BM34" s="87"/>
      <c r="BN34" s="170"/>
      <c r="BO34" s="43"/>
      <c r="BP34" s="43"/>
      <c r="BQ34" s="43"/>
      <c r="BR34" s="43"/>
      <c r="BS34" s="87"/>
      <c r="BT34" s="87"/>
      <c r="BU34" s="43"/>
      <c r="BV34" s="43"/>
      <c r="BW34" s="43"/>
      <c r="BX34" s="43"/>
      <c r="BY34" s="43"/>
      <c r="BZ34" s="87"/>
      <c r="CA34" s="87"/>
    </row>
    <row r="35" spans="1:79" s="5" customFormat="1" ht="30" customHeight="1" thickBot="1" x14ac:dyDescent="0.25">
      <c r="A35" s="46"/>
      <c r="B35" s="117">
        <v>11.14</v>
      </c>
      <c r="C35" s="65" t="s">
        <v>104</v>
      </c>
      <c r="D35" s="76">
        <v>5.3</v>
      </c>
      <c r="E35" s="58" t="s">
        <v>69</v>
      </c>
      <c r="F35" s="58"/>
      <c r="G35" s="58">
        <v>1</v>
      </c>
      <c r="H35" s="58">
        <f t="shared" si="5"/>
        <v>11</v>
      </c>
      <c r="I35" s="58" t="s">
        <v>56</v>
      </c>
      <c r="J35" s="142" t="s">
        <v>105</v>
      </c>
      <c r="K35" s="128">
        <v>0</v>
      </c>
      <c r="L35" s="161">
        <v>44626</v>
      </c>
      <c r="M35" s="51">
        <f t="shared" si="8"/>
        <v>44620</v>
      </c>
      <c r="N35" s="51">
        <f t="shared" si="6"/>
        <v>44620</v>
      </c>
      <c r="O35" s="17"/>
      <c r="P35" s="17"/>
      <c r="Q35" s="43"/>
      <c r="R35" s="43"/>
      <c r="S35" s="43"/>
      <c r="T35" s="43"/>
      <c r="U35" s="43"/>
      <c r="V35" s="87"/>
      <c r="W35" s="87"/>
      <c r="X35" s="43"/>
      <c r="Y35" s="43"/>
      <c r="Z35" s="43"/>
      <c r="AA35" s="43"/>
      <c r="AB35" s="43"/>
      <c r="AC35" s="87"/>
      <c r="AD35" s="87"/>
      <c r="AE35" s="43"/>
      <c r="AF35" s="43"/>
      <c r="AG35" s="144"/>
      <c r="AH35" s="43"/>
      <c r="AI35" s="43"/>
      <c r="AJ35" s="87"/>
      <c r="AK35" s="87"/>
      <c r="AL35" s="43"/>
      <c r="AM35" s="43"/>
      <c r="AN35" s="188"/>
      <c r="AO35" s="43"/>
      <c r="AP35" s="43"/>
      <c r="AQ35" s="87"/>
      <c r="AR35" s="87"/>
      <c r="AS35" s="43"/>
      <c r="AT35" s="43"/>
      <c r="AU35" s="43"/>
      <c r="AV35" s="43"/>
      <c r="AW35" s="43"/>
      <c r="AX35" s="87"/>
      <c r="AY35" s="87"/>
      <c r="AZ35" s="43"/>
      <c r="BA35" s="43"/>
      <c r="BB35" s="43"/>
      <c r="BC35" s="43"/>
      <c r="BD35" s="43"/>
      <c r="BE35" s="87"/>
      <c r="BF35" s="87"/>
      <c r="BG35" s="43"/>
      <c r="BH35" s="43"/>
      <c r="BI35" s="43"/>
      <c r="BJ35" s="43"/>
      <c r="BK35" s="43"/>
      <c r="BL35" s="87"/>
      <c r="BM35" s="87"/>
      <c r="BN35" s="170"/>
      <c r="BO35" s="43"/>
      <c r="BP35" s="43"/>
      <c r="BQ35" s="43"/>
      <c r="BR35" s="43"/>
      <c r="BS35" s="87"/>
      <c r="BT35" s="87"/>
      <c r="BU35" s="43"/>
      <c r="BV35" s="43"/>
      <c r="BW35" s="43"/>
      <c r="BX35" s="43"/>
      <c r="BY35" s="43"/>
      <c r="BZ35" s="87"/>
      <c r="CA35" s="87"/>
    </row>
    <row r="36" spans="1:79" s="5" customFormat="1" ht="30" customHeight="1" thickBot="1" x14ac:dyDescent="0.25">
      <c r="A36" s="46" t="s">
        <v>110</v>
      </c>
      <c r="B36" s="117">
        <v>12</v>
      </c>
      <c r="C36" s="27" t="s">
        <v>111</v>
      </c>
      <c r="D36" s="77"/>
      <c r="E36" s="59" t="s">
        <v>82</v>
      </c>
      <c r="F36" s="59"/>
      <c r="G36" s="59"/>
      <c r="H36" s="59">
        <f t="shared" si="5"/>
        <v>16</v>
      </c>
      <c r="I36" s="59"/>
      <c r="J36" s="59"/>
      <c r="K36" s="28"/>
      <c r="L36" s="27"/>
      <c r="M36" s="29">
        <f>MIN(M38,M37)</f>
        <v>44623</v>
      </c>
      <c r="N36" s="30">
        <f>MAX(N37,N38)</f>
        <v>44627</v>
      </c>
      <c r="O36" s="17"/>
      <c r="P36" s="17">
        <f t="shared" ref="P36:P42" si="9">IF(OR(ISBLANK(task_start),ISBLANK(task_end)),"",task_end-task_start+1)</f>
        <v>5</v>
      </c>
      <c r="Q36" s="43"/>
      <c r="R36" s="43"/>
      <c r="S36" s="43"/>
      <c r="T36" s="43"/>
      <c r="U36" s="43"/>
      <c r="V36" s="87"/>
      <c r="W36" s="87"/>
      <c r="X36" s="43"/>
      <c r="Y36" s="43"/>
      <c r="Z36" s="43"/>
      <c r="AA36" s="43"/>
      <c r="AB36" s="43"/>
      <c r="AC36" s="87"/>
      <c r="AD36" s="87"/>
      <c r="AE36" s="43"/>
      <c r="AF36" s="43"/>
      <c r="AG36" s="43"/>
      <c r="AH36" s="43"/>
      <c r="AI36" s="43"/>
      <c r="AJ36" s="87"/>
      <c r="AK36" s="87"/>
      <c r="AL36" s="43"/>
      <c r="AM36" s="43"/>
      <c r="AN36" s="188"/>
      <c r="AO36" s="43"/>
      <c r="AP36" s="43"/>
      <c r="AQ36" s="87"/>
      <c r="AR36" s="87"/>
      <c r="AS36" s="43"/>
      <c r="AT36" s="43"/>
      <c r="AU36" s="43"/>
      <c r="AV36" s="43"/>
      <c r="AW36" s="43"/>
      <c r="AX36" s="87"/>
      <c r="AY36" s="87"/>
      <c r="AZ36" s="43"/>
      <c r="BA36" s="43"/>
      <c r="BB36" s="43"/>
      <c r="BC36" s="43"/>
      <c r="BD36" s="43"/>
      <c r="BE36" s="87"/>
      <c r="BF36" s="87"/>
      <c r="BG36" s="43"/>
      <c r="BH36" s="43"/>
      <c r="BI36" s="43"/>
      <c r="BJ36" s="43"/>
      <c r="BK36" s="43"/>
      <c r="BL36" s="87"/>
      <c r="BM36" s="87"/>
      <c r="BN36" s="170"/>
      <c r="BO36" s="43"/>
      <c r="BP36" s="43"/>
      <c r="BQ36" s="43"/>
      <c r="BR36" s="43"/>
      <c r="BS36" s="87"/>
      <c r="BT36" s="87"/>
      <c r="BU36" s="43"/>
      <c r="BV36" s="43"/>
      <c r="BW36" s="43"/>
      <c r="BX36" s="43"/>
      <c r="BY36" s="43"/>
      <c r="BZ36" s="87"/>
      <c r="CA36" s="87"/>
    </row>
    <row r="37" spans="1:79" s="5" customFormat="1" ht="30" customHeight="1" thickBot="1" x14ac:dyDescent="0.25">
      <c r="A37" s="46"/>
      <c r="B37" s="117">
        <v>12.1</v>
      </c>
      <c r="C37" s="66" t="s">
        <v>112</v>
      </c>
      <c r="D37" s="78">
        <v>8</v>
      </c>
      <c r="E37" s="60" t="s">
        <v>82</v>
      </c>
      <c r="F37" s="60"/>
      <c r="G37" s="60">
        <v>3</v>
      </c>
      <c r="H37" s="60">
        <f t="shared" si="5"/>
        <v>16</v>
      </c>
      <c r="I37" s="60" t="s">
        <v>56</v>
      </c>
      <c r="J37" s="60"/>
      <c r="K37" s="31">
        <v>0</v>
      </c>
      <c r="L37" s="161">
        <v>44629</v>
      </c>
      <c r="M37" s="52">
        <f>WORKDAY($N$26,1)</f>
        <v>44623</v>
      </c>
      <c r="N37" s="52">
        <f>WORKDAY(M37+(G37-1),1)</f>
        <v>44627</v>
      </c>
      <c r="O37" s="17"/>
      <c r="P37" s="17">
        <f t="shared" si="9"/>
        <v>5</v>
      </c>
      <c r="Q37" s="43"/>
      <c r="R37" s="43"/>
      <c r="S37" s="43"/>
      <c r="T37" s="43"/>
      <c r="U37" s="43"/>
      <c r="V37" s="87"/>
      <c r="W37" s="87"/>
      <c r="X37" s="43"/>
      <c r="Y37" s="43"/>
      <c r="Z37" s="43"/>
      <c r="AA37" s="43"/>
      <c r="AB37" s="43"/>
      <c r="AC37" s="87"/>
      <c r="AD37" s="87"/>
      <c r="AE37" s="43"/>
      <c r="AF37" s="43"/>
      <c r="AG37" s="43"/>
      <c r="AH37" s="43"/>
      <c r="AI37" s="43"/>
      <c r="AJ37" s="87"/>
      <c r="AK37" s="87"/>
      <c r="AL37" s="43"/>
      <c r="AM37" s="43"/>
      <c r="AN37" s="188"/>
      <c r="AO37" s="43"/>
      <c r="AP37" s="43"/>
      <c r="AQ37" s="87"/>
      <c r="AR37" s="87"/>
      <c r="AS37" s="43"/>
      <c r="AT37" s="43"/>
      <c r="AU37" s="43"/>
      <c r="AV37" s="43"/>
      <c r="AW37" s="43"/>
      <c r="AX37" s="87"/>
      <c r="AY37" s="87"/>
      <c r="AZ37" s="43"/>
      <c r="BA37" s="43"/>
      <c r="BB37" s="43"/>
      <c r="BC37" s="43"/>
      <c r="BD37" s="43"/>
      <c r="BE37" s="87"/>
      <c r="BF37" s="87"/>
      <c r="BG37" s="43"/>
      <c r="BH37" s="43"/>
      <c r="BI37" s="43"/>
      <c r="BJ37" s="43"/>
      <c r="BK37" s="43"/>
      <c r="BL37" s="87"/>
      <c r="BM37" s="87"/>
      <c r="BN37" s="170"/>
      <c r="BO37" s="43"/>
      <c r="BP37" s="43"/>
      <c r="BQ37" s="43"/>
      <c r="BR37" s="43"/>
      <c r="BS37" s="87"/>
      <c r="BT37" s="87"/>
      <c r="BU37" s="43"/>
      <c r="BV37" s="43"/>
      <c r="BW37" s="43"/>
      <c r="BX37" s="43"/>
      <c r="BY37" s="43"/>
      <c r="BZ37" s="87"/>
      <c r="CA37" s="87"/>
    </row>
    <row r="38" spans="1:79" s="5" customFormat="1" ht="30" customHeight="1" thickBot="1" x14ac:dyDescent="0.25">
      <c r="A38" s="46"/>
      <c r="B38" s="117">
        <v>12.2</v>
      </c>
      <c r="C38" s="66" t="s">
        <v>113</v>
      </c>
      <c r="D38" s="78">
        <v>8</v>
      </c>
      <c r="E38" s="60" t="s">
        <v>82</v>
      </c>
      <c r="F38" s="60"/>
      <c r="G38" s="60">
        <v>3</v>
      </c>
      <c r="H38" s="60">
        <f t="shared" si="5"/>
        <v>16</v>
      </c>
      <c r="I38" s="60" t="s">
        <v>56</v>
      </c>
      <c r="J38" s="60"/>
      <c r="K38" s="31">
        <v>0</v>
      </c>
      <c r="L38" s="161">
        <v>44629</v>
      </c>
      <c r="M38" s="52">
        <f>WORKDAY($N$26,1)</f>
        <v>44623</v>
      </c>
      <c r="N38" s="52">
        <f>WORKDAY(M38+(G38-1),1)</f>
        <v>44627</v>
      </c>
      <c r="O38" s="17"/>
      <c r="P38" s="17">
        <f t="shared" si="9"/>
        <v>5</v>
      </c>
      <c r="Q38" s="43"/>
      <c r="R38" s="43"/>
      <c r="S38" s="43"/>
      <c r="T38" s="43"/>
      <c r="U38" s="43"/>
      <c r="V38" s="87"/>
      <c r="W38" s="87"/>
      <c r="X38" s="43"/>
      <c r="Y38" s="43"/>
      <c r="Z38" s="43"/>
      <c r="AA38" s="43"/>
      <c r="AB38" s="43"/>
      <c r="AC38" s="87"/>
      <c r="AD38" s="87"/>
      <c r="AE38" s="43"/>
      <c r="AF38" s="43"/>
      <c r="AG38" s="43"/>
      <c r="AH38" s="43"/>
      <c r="AI38" s="43"/>
      <c r="AJ38" s="87"/>
      <c r="AK38" s="87"/>
      <c r="AL38" s="43"/>
      <c r="AM38" s="43"/>
      <c r="AN38" s="188"/>
      <c r="AO38" s="43"/>
      <c r="AP38" s="43"/>
      <c r="AQ38" s="87"/>
      <c r="AR38" s="87"/>
      <c r="AS38" s="43"/>
      <c r="AT38" s="43"/>
      <c r="AU38" s="43"/>
      <c r="AV38" s="43"/>
      <c r="AW38" s="43"/>
      <c r="AX38" s="87"/>
      <c r="AY38" s="87"/>
      <c r="AZ38" s="43"/>
      <c r="BA38" s="43"/>
      <c r="BB38" s="43"/>
      <c r="BC38" s="43"/>
      <c r="BD38" s="43"/>
      <c r="BE38" s="87"/>
      <c r="BF38" s="87"/>
      <c r="BG38" s="43"/>
      <c r="BH38" s="43"/>
      <c r="BI38" s="43"/>
      <c r="BJ38" s="43"/>
      <c r="BK38" s="43"/>
      <c r="BL38" s="87"/>
      <c r="BM38" s="87"/>
      <c r="BN38" s="170"/>
      <c r="BO38" s="43"/>
      <c r="BP38" s="43"/>
      <c r="BQ38" s="43"/>
      <c r="BR38" s="43"/>
      <c r="BS38" s="87"/>
      <c r="BT38" s="87"/>
      <c r="BU38" s="43"/>
      <c r="BV38" s="43"/>
      <c r="BW38" s="43"/>
      <c r="BX38" s="43"/>
      <c r="BY38" s="43"/>
      <c r="BZ38" s="87"/>
      <c r="CA38" s="87"/>
    </row>
    <row r="39" spans="1:79" s="5" customFormat="1" ht="30" customHeight="1" thickBot="1" x14ac:dyDescent="0.25">
      <c r="A39" s="46"/>
      <c r="B39" s="117">
        <v>13</v>
      </c>
      <c r="C39" s="27" t="s">
        <v>114</v>
      </c>
      <c r="D39" s="77"/>
      <c r="E39" s="59" t="s">
        <v>69</v>
      </c>
      <c r="F39" s="59"/>
      <c r="G39" s="59"/>
      <c r="H39" s="59">
        <f t="shared" si="5"/>
        <v>16</v>
      </c>
      <c r="I39" s="59"/>
      <c r="J39" s="59"/>
      <c r="K39" s="28"/>
      <c r="L39" s="27"/>
      <c r="M39" s="29">
        <f>MIN(M41,M40)</f>
        <v>44622</v>
      </c>
      <c r="N39" s="30">
        <f>MAX(N40,N41)</f>
        <v>44627</v>
      </c>
      <c r="O39" s="17"/>
      <c r="P39" s="17">
        <f t="shared" si="9"/>
        <v>6</v>
      </c>
      <c r="Q39" s="43"/>
      <c r="R39" s="43"/>
      <c r="S39" s="43"/>
      <c r="T39" s="43"/>
      <c r="U39" s="43"/>
      <c r="V39" s="87"/>
      <c r="W39" s="87"/>
      <c r="X39" s="43"/>
      <c r="Y39" s="43"/>
      <c r="Z39" s="43"/>
      <c r="AA39" s="43"/>
      <c r="AB39" s="43"/>
      <c r="AC39" s="87"/>
      <c r="AD39" s="87"/>
      <c r="AE39" s="43"/>
      <c r="AF39" s="43"/>
      <c r="AG39" s="43"/>
      <c r="AH39" s="43"/>
      <c r="AI39" s="43"/>
      <c r="AJ39" s="87"/>
      <c r="AK39" s="87"/>
      <c r="AL39" s="43"/>
      <c r="AM39" s="43"/>
      <c r="AN39" s="188"/>
      <c r="AO39" s="43"/>
      <c r="AP39" s="43"/>
      <c r="AQ39" s="87"/>
      <c r="AR39" s="87"/>
      <c r="AS39" s="43"/>
      <c r="AT39" s="43"/>
      <c r="AU39" s="43"/>
      <c r="AV39" s="43"/>
      <c r="AW39" s="43"/>
      <c r="AX39" s="87"/>
      <c r="AY39" s="87"/>
      <c r="AZ39" s="43"/>
      <c r="BA39" s="43"/>
      <c r="BB39" s="43"/>
      <c r="BC39" s="43"/>
      <c r="BD39" s="43"/>
      <c r="BE39" s="87"/>
      <c r="BF39" s="87"/>
      <c r="BG39" s="43"/>
      <c r="BH39" s="43"/>
      <c r="BI39" s="43"/>
      <c r="BJ39" s="43"/>
      <c r="BK39" s="43"/>
      <c r="BL39" s="87"/>
      <c r="BM39" s="87"/>
      <c r="BN39" s="170"/>
      <c r="BO39" s="43"/>
      <c r="BP39" s="43"/>
      <c r="BQ39" s="43"/>
      <c r="BR39" s="43"/>
      <c r="BS39" s="87"/>
      <c r="BT39" s="87"/>
      <c r="BU39" s="43"/>
      <c r="BV39" s="43"/>
      <c r="BW39" s="43"/>
      <c r="BX39" s="43"/>
      <c r="BY39" s="43"/>
      <c r="BZ39" s="87"/>
      <c r="CA39" s="87"/>
    </row>
    <row r="40" spans="1:79" s="5" customFormat="1" ht="30" customHeight="1" thickBot="1" x14ac:dyDescent="0.25">
      <c r="A40" s="46"/>
      <c r="B40" s="117">
        <v>13.1</v>
      </c>
      <c r="C40" s="66" t="s">
        <v>112</v>
      </c>
      <c r="D40" s="78">
        <v>5.3</v>
      </c>
      <c r="E40" s="60" t="s">
        <v>69</v>
      </c>
      <c r="F40" s="60"/>
      <c r="G40" s="60">
        <v>3</v>
      </c>
      <c r="H40" s="60">
        <f t="shared" si="5"/>
        <v>15</v>
      </c>
      <c r="I40" s="60" t="s">
        <v>56</v>
      </c>
      <c r="J40" s="60"/>
      <c r="K40" s="31">
        <v>0</v>
      </c>
      <c r="L40" s="161">
        <v>44629</v>
      </c>
      <c r="M40" s="52">
        <f>WORKDAY($N$22,3)</f>
        <v>44622</v>
      </c>
      <c r="N40" s="52">
        <f>WORKDAY(M40+(G40-1),0)</f>
        <v>44624</v>
      </c>
      <c r="O40" s="17"/>
      <c r="P40" s="17">
        <f t="shared" si="9"/>
        <v>3</v>
      </c>
      <c r="Q40" s="43"/>
      <c r="R40" s="43"/>
      <c r="S40" s="43"/>
      <c r="T40" s="43"/>
      <c r="U40" s="43"/>
      <c r="V40" s="87"/>
      <c r="W40" s="87"/>
      <c r="X40" s="43"/>
      <c r="Y40" s="43"/>
      <c r="Z40" s="43"/>
      <c r="AA40" s="43"/>
      <c r="AB40" s="43"/>
      <c r="AC40" s="87"/>
      <c r="AD40" s="87"/>
      <c r="AE40" s="43"/>
      <c r="AF40" s="43"/>
      <c r="AG40" s="43"/>
      <c r="AH40" s="43"/>
      <c r="AI40" s="43"/>
      <c r="AJ40" s="87"/>
      <c r="AK40" s="87"/>
      <c r="AL40" s="43"/>
      <c r="AM40" s="43"/>
      <c r="AN40" s="188"/>
      <c r="AO40" s="43"/>
      <c r="AP40" s="43"/>
      <c r="AQ40" s="87"/>
      <c r="AR40" s="87"/>
      <c r="AS40" s="43"/>
      <c r="AT40" s="43"/>
      <c r="AU40" s="43"/>
      <c r="AV40" s="43"/>
      <c r="AW40" s="43"/>
      <c r="AX40" s="87"/>
      <c r="AY40" s="87"/>
      <c r="AZ40" s="43"/>
      <c r="BA40" s="43"/>
      <c r="BB40" s="43"/>
      <c r="BC40" s="43"/>
      <c r="BD40" s="43"/>
      <c r="BE40" s="87"/>
      <c r="BF40" s="87"/>
      <c r="BG40" s="43"/>
      <c r="BH40" s="43"/>
      <c r="BI40" s="43"/>
      <c r="BJ40" s="43"/>
      <c r="BK40" s="43"/>
      <c r="BL40" s="87"/>
      <c r="BM40" s="87"/>
      <c r="BN40" s="170"/>
      <c r="BO40" s="43"/>
      <c r="BP40" s="43"/>
      <c r="BQ40" s="43"/>
      <c r="BR40" s="43"/>
      <c r="BS40" s="87"/>
      <c r="BT40" s="87"/>
      <c r="BU40" s="43"/>
      <c r="BV40" s="43"/>
      <c r="BW40" s="43"/>
      <c r="BX40" s="43"/>
      <c r="BY40" s="43"/>
      <c r="BZ40" s="87"/>
      <c r="CA40" s="87"/>
    </row>
    <row r="41" spans="1:79" s="5" customFormat="1" ht="30" customHeight="1" thickBot="1" x14ac:dyDescent="0.25">
      <c r="A41" s="46"/>
      <c r="B41" s="117">
        <v>13.2</v>
      </c>
      <c r="C41" s="66" t="s">
        <v>113</v>
      </c>
      <c r="D41" s="78">
        <v>8</v>
      </c>
      <c r="E41" s="60" t="s">
        <v>69</v>
      </c>
      <c r="F41" s="60"/>
      <c r="G41" s="60">
        <v>3</v>
      </c>
      <c r="H41" s="60">
        <f t="shared" si="5"/>
        <v>16</v>
      </c>
      <c r="I41" s="60" t="s">
        <v>56</v>
      </c>
      <c r="J41" s="60"/>
      <c r="K41" s="31">
        <v>0</v>
      </c>
      <c r="L41" s="161">
        <v>44629</v>
      </c>
      <c r="M41" s="52">
        <f>WORKDAY($N$26,1)</f>
        <v>44623</v>
      </c>
      <c r="N41" s="52">
        <f>WORKDAY(M41+(G41-1),1)</f>
        <v>44627</v>
      </c>
      <c r="O41" s="17"/>
      <c r="P41" s="17">
        <f t="shared" si="9"/>
        <v>5</v>
      </c>
      <c r="Q41" s="43"/>
      <c r="R41" s="43"/>
      <c r="S41" s="43"/>
      <c r="T41" s="43"/>
      <c r="U41" s="43"/>
      <c r="V41" s="87"/>
      <c r="W41" s="87"/>
      <c r="X41" s="43"/>
      <c r="Y41" s="43"/>
      <c r="Z41" s="43"/>
      <c r="AA41" s="43"/>
      <c r="AB41" s="43"/>
      <c r="AC41" s="87"/>
      <c r="AD41" s="87"/>
      <c r="AE41" s="43"/>
      <c r="AF41" s="43"/>
      <c r="AG41" s="43"/>
      <c r="AH41" s="43"/>
      <c r="AI41" s="43"/>
      <c r="AJ41" s="87"/>
      <c r="AK41" s="87"/>
      <c r="AL41" s="43"/>
      <c r="AM41" s="43"/>
      <c r="AN41" s="188"/>
      <c r="AO41" s="43"/>
      <c r="AP41" s="43"/>
      <c r="AQ41" s="87"/>
      <c r="AR41" s="87"/>
      <c r="AS41" s="43"/>
      <c r="AT41" s="43"/>
      <c r="AU41" s="43"/>
      <c r="AV41" s="43"/>
      <c r="AW41" s="43"/>
      <c r="AX41" s="87"/>
      <c r="AY41" s="87"/>
      <c r="AZ41" s="43"/>
      <c r="BA41" s="43"/>
      <c r="BB41" s="43"/>
      <c r="BC41" s="43"/>
      <c r="BD41" s="43"/>
      <c r="BE41" s="87"/>
      <c r="BF41" s="87"/>
      <c r="BG41" s="43"/>
      <c r="BH41" s="43"/>
      <c r="BI41" s="43"/>
      <c r="BJ41" s="43"/>
      <c r="BK41" s="43"/>
      <c r="BL41" s="87"/>
      <c r="BM41" s="87"/>
      <c r="BN41" s="170"/>
      <c r="BO41" s="43"/>
      <c r="BP41" s="43"/>
      <c r="BQ41" s="43"/>
      <c r="BR41" s="43"/>
      <c r="BS41" s="87"/>
      <c r="BT41" s="87"/>
      <c r="BU41" s="43"/>
      <c r="BV41" s="43"/>
      <c r="BW41" s="43"/>
      <c r="BX41" s="43"/>
      <c r="BY41" s="43"/>
      <c r="BZ41" s="87"/>
      <c r="CA41" s="87"/>
    </row>
    <row r="42" spans="1:79" s="5" customFormat="1" ht="35" customHeight="1" thickBot="1" x14ac:dyDescent="0.25">
      <c r="A42" s="46" t="s">
        <v>110</v>
      </c>
      <c r="B42" s="117">
        <v>14</v>
      </c>
      <c r="C42" s="32" t="s">
        <v>115</v>
      </c>
      <c r="D42" s="79"/>
      <c r="E42" s="61"/>
      <c r="F42" s="61"/>
      <c r="G42" s="61"/>
      <c r="H42" s="61">
        <f t="shared" si="5"/>
        <v>20</v>
      </c>
      <c r="I42" s="61"/>
      <c r="J42" s="103"/>
      <c r="K42" s="33"/>
      <c r="L42" s="32"/>
      <c r="M42" s="35">
        <f>MIN(M44:M46)</f>
        <v>44629</v>
      </c>
      <c r="N42" s="35">
        <f>MAX(N44:N46)</f>
        <v>44631</v>
      </c>
      <c r="O42" s="17"/>
      <c r="P42" s="17">
        <f t="shared" si="9"/>
        <v>3</v>
      </c>
      <c r="Q42" s="43"/>
      <c r="R42" s="43"/>
      <c r="S42" s="43"/>
      <c r="T42" s="43"/>
      <c r="U42" s="43"/>
      <c r="V42" s="87"/>
      <c r="W42" s="87"/>
      <c r="X42" s="43"/>
      <c r="Y42" s="43"/>
      <c r="Z42" s="43"/>
      <c r="AA42" s="43"/>
      <c r="AB42" s="43"/>
      <c r="AC42" s="87"/>
      <c r="AD42" s="87"/>
      <c r="AE42" s="43"/>
      <c r="AF42" s="43"/>
      <c r="AG42" s="43"/>
      <c r="AH42" s="43"/>
      <c r="AI42" s="43"/>
      <c r="AJ42" s="87"/>
      <c r="AK42" s="87"/>
      <c r="AL42" s="43"/>
      <c r="AM42" s="43"/>
      <c r="AN42" s="188"/>
      <c r="AO42" s="43"/>
      <c r="AP42" s="43"/>
      <c r="AQ42" s="87"/>
      <c r="AR42" s="87"/>
      <c r="AS42" s="43"/>
      <c r="AT42" s="43"/>
      <c r="AU42" s="43"/>
      <c r="AV42" s="43"/>
      <c r="AW42" s="43"/>
      <c r="AX42" s="87"/>
      <c r="AY42" s="87"/>
      <c r="AZ42" s="43"/>
      <c r="BA42" s="43"/>
      <c r="BB42" s="43"/>
      <c r="BC42" s="43"/>
      <c r="BD42" s="43"/>
      <c r="BE42" s="87"/>
      <c r="BF42" s="87"/>
      <c r="BG42" s="43"/>
      <c r="BH42" s="43"/>
      <c r="BI42" s="43"/>
      <c r="BJ42" s="43"/>
      <c r="BK42" s="43"/>
      <c r="BL42" s="87"/>
      <c r="BM42" s="87"/>
      <c r="BN42" s="170"/>
      <c r="BO42" s="43"/>
      <c r="BP42" s="43"/>
      <c r="BQ42" s="43"/>
      <c r="BR42" s="43"/>
      <c r="BS42" s="87"/>
      <c r="BT42" s="87"/>
      <c r="BU42" s="43"/>
      <c r="BV42" s="43"/>
      <c r="BW42" s="43"/>
      <c r="BX42" s="43"/>
      <c r="BY42" s="43"/>
      <c r="BZ42" s="87"/>
      <c r="CA42" s="87"/>
    </row>
    <row r="43" spans="1:79" s="5" customFormat="1" ht="30" customHeight="1" thickBot="1" x14ac:dyDescent="0.25">
      <c r="A43" s="46"/>
      <c r="B43" s="117">
        <v>14.1</v>
      </c>
      <c r="C43" s="100" t="s">
        <v>116</v>
      </c>
      <c r="D43" s="80">
        <v>1</v>
      </c>
      <c r="E43" s="62" t="s">
        <v>69</v>
      </c>
      <c r="F43" s="62"/>
      <c r="G43" s="62"/>
      <c r="H43" s="62"/>
      <c r="I43" s="62" t="s">
        <v>27</v>
      </c>
      <c r="J43" s="111" t="s">
        <v>117</v>
      </c>
      <c r="K43" s="36">
        <v>1</v>
      </c>
      <c r="L43" s="161">
        <v>44629</v>
      </c>
      <c r="M43" s="101">
        <f>$N$11</f>
        <v>44606</v>
      </c>
      <c r="N43" s="101">
        <f>M43</f>
        <v>44606</v>
      </c>
      <c r="O43" s="17"/>
      <c r="P43" s="17"/>
      <c r="Q43" s="43"/>
      <c r="R43" s="43"/>
      <c r="S43" s="43"/>
      <c r="T43" s="43"/>
      <c r="U43" s="43"/>
      <c r="V43" s="87"/>
      <c r="W43" s="87"/>
      <c r="X43" s="43"/>
      <c r="Y43" s="43"/>
      <c r="Z43" s="43"/>
      <c r="AA43" s="43"/>
      <c r="AB43" s="43"/>
      <c r="AC43" s="87"/>
      <c r="AD43" s="87"/>
      <c r="AE43" s="43"/>
      <c r="AF43" s="43"/>
      <c r="AG43" s="43"/>
      <c r="AH43" s="43"/>
      <c r="AI43" s="43"/>
      <c r="AJ43" s="87"/>
      <c r="AK43" s="87"/>
      <c r="AL43" s="43"/>
      <c r="AM43" s="43"/>
      <c r="AN43" s="188"/>
      <c r="AO43" s="43"/>
      <c r="AP43" s="43"/>
      <c r="AQ43" s="87"/>
      <c r="AR43" s="87"/>
      <c r="AS43" s="43"/>
      <c r="AT43" s="43"/>
      <c r="AU43" s="43"/>
      <c r="AV43" s="43"/>
      <c r="AW43" s="43"/>
      <c r="AX43" s="87"/>
      <c r="AY43" s="87"/>
      <c r="AZ43" s="43"/>
      <c r="BA43" s="43"/>
      <c r="BB43" s="43"/>
      <c r="BC43" s="43"/>
      <c r="BD43" s="43"/>
      <c r="BE43" s="87"/>
      <c r="BF43" s="87"/>
      <c r="BG43" s="43"/>
      <c r="BH43" s="43"/>
      <c r="BI43" s="43"/>
      <c r="BJ43" s="43"/>
      <c r="BK43" s="43"/>
      <c r="BL43" s="87"/>
      <c r="BM43" s="87"/>
      <c r="BN43" s="170"/>
      <c r="BO43" s="43"/>
      <c r="BP43" s="43"/>
      <c r="BQ43" s="43"/>
      <c r="BR43" s="43"/>
      <c r="BS43" s="87"/>
      <c r="BT43" s="87"/>
      <c r="BU43" s="43"/>
      <c r="BV43" s="43"/>
      <c r="BW43" s="43"/>
      <c r="BX43" s="43"/>
      <c r="BY43" s="43"/>
      <c r="BZ43" s="87"/>
      <c r="CA43" s="87"/>
    </row>
    <row r="44" spans="1:79" s="5" customFormat="1" ht="30" customHeight="1" thickBot="1" x14ac:dyDescent="0.25">
      <c r="A44" s="46"/>
      <c r="B44" s="117">
        <v>14.2</v>
      </c>
      <c r="C44" s="67" t="s">
        <v>118</v>
      </c>
      <c r="D44" s="80" t="s">
        <v>119</v>
      </c>
      <c r="E44" s="62" t="s">
        <v>82</v>
      </c>
      <c r="F44" s="62"/>
      <c r="G44" s="62">
        <v>3</v>
      </c>
      <c r="H44" s="62">
        <f t="shared" ref="H44:H51" si="10">IF(OR($M$3=0,N44=0)," - ",NETWORKDAYS($M$3,N44))</f>
        <v>20</v>
      </c>
      <c r="I44" s="62" t="s">
        <v>56</v>
      </c>
      <c r="J44" s="62"/>
      <c r="K44" s="36">
        <v>0</v>
      </c>
      <c r="L44" s="161">
        <v>44629</v>
      </c>
      <c r="M44" s="53">
        <f>MAX(WORKDAY($N$36,1),WORKDAY($N$29,1),WORKDAY($N$28,1))</f>
        <v>44629</v>
      </c>
      <c r="N44" s="53">
        <f>WORKDAY(M44+(G44-1),0)</f>
        <v>44631</v>
      </c>
      <c r="O44" s="17"/>
      <c r="P44" s="17">
        <f>IF(OR(ISBLANK(task_start),ISBLANK(task_end)),"",task_end-task_start+1)</f>
        <v>3</v>
      </c>
      <c r="Q44" s="43"/>
      <c r="R44" s="43"/>
      <c r="S44" s="43"/>
      <c r="T44" s="43"/>
      <c r="U44" s="43"/>
      <c r="V44" s="87"/>
      <c r="W44" s="87"/>
      <c r="X44" s="43"/>
      <c r="Y44" s="43"/>
      <c r="Z44" s="43"/>
      <c r="AA44" s="43"/>
      <c r="AB44" s="43"/>
      <c r="AC44" s="87"/>
      <c r="AD44" s="87"/>
      <c r="AE44" s="43"/>
      <c r="AF44" s="43"/>
      <c r="AG44" s="43"/>
      <c r="AH44" s="43"/>
      <c r="AI44" s="43"/>
      <c r="AJ44" s="87"/>
      <c r="AK44" s="87"/>
      <c r="AL44" s="43"/>
      <c r="AM44" s="43"/>
      <c r="AN44" s="188"/>
      <c r="AO44" s="43"/>
      <c r="AP44" s="43"/>
      <c r="AQ44" s="87"/>
      <c r="AR44" s="87"/>
      <c r="AS44" s="43"/>
      <c r="AT44" s="43"/>
      <c r="AU44" s="43"/>
      <c r="AV44" s="43"/>
      <c r="AW44" s="43"/>
      <c r="AX44" s="87"/>
      <c r="AY44" s="87"/>
      <c r="AZ44" s="43"/>
      <c r="BA44" s="43"/>
      <c r="BB44" s="43"/>
      <c r="BC44" s="43"/>
      <c r="BD44" s="43"/>
      <c r="BE44" s="87"/>
      <c r="BF44" s="87"/>
      <c r="BG44" s="43"/>
      <c r="BH44" s="43"/>
      <c r="BI44" s="43"/>
      <c r="BJ44" s="43"/>
      <c r="BK44" s="43"/>
      <c r="BL44" s="87"/>
      <c r="BM44" s="87"/>
      <c r="BN44" s="170"/>
      <c r="BO44" s="43"/>
      <c r="BP44" s="43"/>
      <c r="BQ44" s="43"/>
      <c r="BR44" s="43"/>
      <c r="BS44" s="87"/>
      <c r="BT44" s="87"/>
      <c r="BU44" s="43"/>
      <c r="BV44" s="43"/>
      <c r="BW44" s="43"/>
      <c r="BX44" s="43"/>
      <c r="BY44" s="43"/>
      <c r="BZ44" s="87"/>
      <c r="CA44" s="87"/>
    </row>
    <row r="45" spans="1:79" s="5" customFormat="1" ht="30" customHeight="1" thickBot="1" x14ac:dyDescent="0.25">
      <c r="A45" s="46"/>
      <c r="B45" s="117">
        <v>14.3</v>
      </c>
      <c r="C45" s="67" t="s">
        <v>120</v>
      </c>
      <c r="D45" s="80" t="s">
        <v>119</v>
      </c>
      <c r="E45" s="96" t="s">
        <v>86</v>
      </c>
      <c r="F45" s="120"/>
      <c r="G45" s="62">
        <v>1</v>
      </c>
      <c r="H45" s="62">
        <f t="shared" si="10"/>
        <v>18</v>
      </c>
      <c r="I45" s="62" t="s">
        <v>56</v>
      </c>
      <c r="J45" s="62"/>
      <c r="K45" s="36">
        <v>0</v>
      </c>
      <c r="L45" s="161">
        <v>44629</v>
      </c>
      <c r="M45" s="53">
        <f>MAX(WORKDAY($N$36,1),WORKDAY($N$29,1),WORKDAY($N$28,1))</f>
        <v>44629</v>
      </c>
      <c r="N45" s="53">
        <f>M45</f>
        <v>44629</v>
      </c>
      <c r="O45" s="17"/>
      <c r="P45" s="17">
        <f>IF(OR(ISBLANK(task_start),ISBLANK(task_end)),"",task_end-task_start+1)</f>
        <v>1</v>
      </c>
      <c r="Q45" s="43"/>
      <c r="R45" s="43"/>
      <c r="S45" s="43"/>
      <c r="T45" s="43"/>
      <c r="U45" s="43"/>
      <c r="V45" s="87"/>
      <c r="W45" s="87"/>
      <c r="X45" s="43"/>
      <c r="Y45" s="43"/>
      <c r="Z45" s="43"/>
      <c r="AA45" s="43"/>
      <c r="AB45" s="43"/>
      <c r="AC45" s="87"/>
      <c r="AD45" s="87"/>
      <c r="AE45" s="43"/>
      <c r="AF45" s="43"/>
      <c r="AG45" s="43"/>
      <c r="AH45" s="43"/>
      <c r="AI45" s="43"/>
      <c r="AJ45" s="87"/>
      <c r="AK45" s="87"/>
      <c r="AL45" s="43"/>
      <c r="AM45" s="43"/>
      <c r="AN45" s="188"/>
      <c r="AO45" s="43"/>
      <c r="AP45" s="43"/>
      <c r="AQ45" s="87"/>
      <c r="AR45" s="87"/>
      <c r="AS45" s="43"/>
      <c r="AT45" s="43"/>
      <c r="AU45" s="43"/>
      <c r="AV45" s="43"/>
      <c r="AW45" s="43"/>
      <c r="AX45" s="87"/>
      <c r="AY45" s="87"/>
      <c r="AZ45" s="43"/>
      <c r="BA45" s="43"/>
      <c r="BB45" s="43"/>
      <c r="BC45" s="43"/>
      <c r="BD45" s="43"/>
      <c r="BE45" s="87"/>
      <c r="BF45" s="87"/>
      <c r="BG45" s="43"/>
      <c r="BH45" s="43"/>
      <c r="BI45" s="43"/>
      <c r="BJ45" s="43"/>
      <c r="BK45" s="43"/>
      <c r="BL45" s="87"/>
      <c r="BM45" s="87"/>
      <c r="BN45" s="170"/>
      <c r="BO45" s="43"/>
      <c r="BP45" s="43"/>
      <c r="BQ45" s="43"/>
      <c r="BR45" s="43"/>
      <c r="BS45" s="87"/>
      <c r="BT45" s="87"/>
      <c r="BU45" s="43"/>
      <c r="BV45" s="43"/>
      <c r="BW45" s="43"/>
      <c r="BX45" s="43"/>
      <c r="BY45" s="43"/>
      <c r="BZ45" s="87"/>
      <c r="CA45" s="87"/>
    </row>
    <row r="46" spans="1:79" s="5" customFormat="1" ht="30" customHeight="1" thickBot="1" x14ac:dyDescent="0.25">
      <c r="A46" s="46"/>
      <c r="B46" s="117">
        <v>14.4</v>
      </c>
      <c r="C46" s="67" t="s">
        <v>121</v>
      </c>
      <c r="D46" s="80" t="s">
        <v>119</v>
      </c>
      <c r="E46" s="62" t="s">
        <v>122</v>
      </c>
      <c r="F46" s="62"/>
      <c r="G46" s="62">
        <v>3</v>
      </c>
      <c r="H46" s="62">
        <f t="shared" si="10"/>
        <v>20</v>
      </c>
      <c r="I46" s="62" t="s">
        <v>56</v>
      </c>
      <c r="J46" s="62"/>
      <c r="K46" s="36">
        <v>0</v>
      </c>
      <c r="L46" s="161">
        <v>44629</v>
      </c>
      <c r="M46" s="53">
        <f>MAX(WORKDAY($N$36,1),WORKDAY($N$29,1),WORKDAY($N$28,1))</f>
        <v>44629</v>
      </c>
      <c r="N46" s="53">
        <f>WORKDAY(M46+(G46-1),0)</f>
        <v>44631</v>
      </c>
      <c r="O46" s="17"/>
      <c r="P46" s="17">
        <f>IF(OR(ISBLANK(task_start),ISBLANK(task_end)),"",task_end-task_start+1)</f>
        <v>3</v>
      </c>
      <c r="Q46" s="43"/>
      <c r="R46" s="43"/>
      <c r="S46" s="43"/>
      <c r="T46" s="43"/>
      <c r="U46" s="43"/>
      <c r="V46" s="87"/>
      <c r="W46" s="87"/>
      <c r="X46" s="43"/>
      <c r="Y46" s="43"/>
      <c r="Z46" s="43"/>
      <c r="AA46" s="43"/>
      <c r="AB46" s="43"/>
      <c r="AC46" s="87"/>
      <c r="AD46" s="87"/>
      <c r="AE46" s="43"/>
      <c r="AF46" s="43"/>
      <c r="AG46" s="43"/>
      <c r="AH46" s="43"/>
      <c r="AI46" s="43"/>
      <c r="AJ46" s="87"/>
      <c r="AK46" s="87"/>
      <c r="AL46" s="43"/>
      <c r="AM46" s="43"/>
      <c r="AN46" s="188"/>
      <c r="AO46" s="43"/>
      <c r="AP46" s="43"/>
      <c r="AQ46" s="87"/>
      <c r="AR46" s="87"/>
      <c r="AS46" s="43"/>
      <c r="AT46" s="43"/>
      <c r="AU46" s="43"/>
      <c r="AV46" s="43"/>
      <c r="AW46" s="43"/>
      <c r="AX46" s="87"/>
      <c r="AY46" s="87"/>
      <c r="AZ46" s="43"/>
      <c r="BA46" s="43"/>
      <c r="BB46" s="43"/>
      <c r="BC46" s="43"/>
      <c r="BD46" s="43"/>
      <c r="BE46" s="87"/>
      <c r="BF46" s="87"/>
      <c r="BG46" s="43"/>
      <c r="BH46" s="43"/>
      <c r="BI46" s="43"/>
      <c r="BJ46" s="43"/>
      <c r="BK46" s="43"/>
      <c r="BL46" s="87"/>
      <c r="BM46" s="87"/>
      <c r="BN46" s="170"/>
      <c r="BO46" s="43"/>
      <c r="BP46" s="43"/>
      <c r="BQ46" s="43"/>
      <c r="BR46" s="43"/>
      <c r="BS46" s="87"/>
      <c r="BT46" s="87"/>
      <c r="BU46" s="43"/>
      <c r="BV46" s="43"/>
      <c r="BW46" s="43"/>
      <c r="BX46" s="43"/>
      <c r="BY46" s="43"/>
      <c r="BZ46" s="87"/>
      <c r="CA46" s="87"/>
    </row>
    <row r="47" spans="1:79" s="5" customFormat="1" ht="30" customHeight="1" thickBot="1" x14ac:dyDescent="0.25">
      <c r="A47" s="46"/>
      <c r="B47" s="117">
        <v>15</v>
      </c>
      <c r="C47" s="32" t="s">
        <v>123</v>
      </c>
      <c r="D47" s="79"/>
      <c r="E47" s="61"/>
      <c r="F47" s="61"/>
      <c r="G47" s="61"/>
      <c r="H47" s="61">
        <f t="shared" si="10"/>
        <v>27</v>
      </c>
      <c r="I47" s="61"/>
      <c r="J47" s="61"/>
      <c r="K47" s="33"/>
      <c r="L47" s="32"/>
      <c r="M47" s="34">
        <f>MIN(M48:M51)</f>
        <v>44629</v>
      </c>
      <c r="N47" s="35">
        <f>MAX(N48:N51)</f>
        <v>44642</v>
      </c>
      <c r="O47" s="17"/>
      <c r="P47" s="17"/>
      <c r="Q47" s="43"/>
      <c r="R47" s="43"/>
      <c r="S47" s="43"/>
      <c r="T47" s="43"/>
      <c r="U47" s="43"/>
      <c r="V47" s="87"/>
      <c r="W47" s="87"/>
      <c r="X47" s="43"/>
      <c r="Y47" s="43"/>
      <c r="Z47" s="43"/>
      <c r="AA47" s="43"/>
      <c r="AB47" s="43"/>
      <c r="AC47" s="87"/>
      <c r="AD47" s="87"/>
      <c r="AE47" s="43"/>
      <c r="AF47" s="43"/>
      <c r="AG47" s="43"/>
      <c r="AH47" s="43"/>
      <c r="AI47" s="43"/>
      <c r="AJ47" s="87"/>
      <c r="AK47" s="87"/>
      <c r="AL47" s="43"/>
      <c r="AM47" s="43"/>
      <c r="AN47" s="188"/>
      <c r="AO47" s="43"/>
      <c r="AP47" s="43"/>
      <c r="AQ47" s="87"/>
      <c r="AR47" s="87"/>
      <c r="AS47" s="43"/>
      <c r="AT47" s="43"/>
      <c r="AU47" s="43"/>
      <c r="AV47" s="43"/>
      <c r="AW47" s="43"/>
      <c r="AX47" s="87"/>
      <c r="AY47" s="87"/>
      <c r="AZ47" s="43"/>
      <c r="BA47" s="43"/>
      <c r="BB47" s="43"/>
      <c r="BC47" s="43"/>
      <c r="BD47" s="43"/>
      <c r="BE47" s="87"/>
      <c r="BF47" s="87"/>
      <c r="BG47" s="43"/>
      <c r="BH47" s="43"/>
      <c r="BI47" s="43"/>
      <c r="BJ47" s="43"/>
      <c r="BK47" s="43"/>
      <c r="BL47" s="87"/>
      <c r="BM47" s="87"/>
      <c r="BN47" s="170"/>
      <c r="BO47" s="43"/>
      <c r="BP47" s="43"/>
      <c r="BQ47" s="43"/>
      <c r="BR47" s="43"/>
      <c r="BS47" s="87"/>
      <c r="BT47" s="87"/>
      <c r="BU47" s="43"/>
      <c r="BV47" s="43"/>
      <c r="BW47" s="43"/>
      <c r="BX47" s="43"/>
      <c r="BY47" s="43"/>
      <c r="BZ47" s="87"/>
      <c r="CA47" s="87"/>
    </row>
    <row r="48" spans="1:79" s="5" customFormat="1" ht="30" customHeight="1" thickBot="1" x14ac:dyDescent="0.25">
      <c r="A48" s="46"/>
      <c r="B48" s="117">
        <v>15.1</v>
      </c>
      <c r="C48" s="67" t="s">
        <v>118</v>
      </c>
      <c r="D48" s="80" t="s">
        <v>119</v>
      </c>
      <c r="E48" s="96" t="s">
        <v>69</v>
      </c>
      <c r="F48" s="120"/>
      <c r="G48" s="62">
        <v>3</v>
      </c>
      <c r="H48" s="62">
        <f t="shared" si="10"/>
        <v>20</v>
      </c>
      <c r="I48" s="62" t="s">
        <v>56</v>
      </c>
      <c r="J48" s="62"/>
      <c r="K48" s="97">
        <v>0</v>
      </c>
      <c r="L48" s="161">
        <v>44629</v>
      </c>
      <c r="M48" s="53">
        <f>MAX(WORKDAY($N$36,1),WORKDAY($N$29,1),WORKDAY($N$28,1))</f>
        <v>44629</v>
      </c>
      <c r="N48" s="53">
        <f>WORKDAY(M48+(G48-1),0)</f>
        <v>44631</v>
      </c>
      <c r="O48" s="17"/>
      <c r="P48" s="17"/>
      <c r="Q48" s="43"/>
      <c r="R48" s="43"/>
      <c r="S48" s="43"/>
      <c r="T48" s="43"/>
      <c r="U48" s="43"/>
      <c r="V48" s="87"/>
      <c r="W48" s="87"/>
      <c r="X48" s="43"/>
      <c r="Y48" s="43"/>
      <c r="Z48" s="43"/>
      <c r="AA48" s="43"/>
      <c r="AB48" s="43"/>
      <c r="AC48" s="87"/>
      <c r="AD48" s="87"/>
      <c r="AE48" s="43"/>
      <c r="AF48" s="43"/>
      <c r="AG48" s="43"/>
      <c r="AH48" s="43"/>
      <c r="AI48" s="43"/>
      <c r="AJ48" s="87"/>
      <c r="AK48" s="87"/>
      <c r="AL48" s="43"/>
      <c r="AM48" s="43"/>
      <c r="AN48" s="188"/>
      <c r="AO48" s="43"/>
      <c r="AP48" s="43"/>
      <c r="AQ48" s="87"/>
      <c r="AR48" s="87"/>
      <c r="AS48" s="43"/>
      <c r="AT48" s="43"/>
      <c r="AU48" s="43"/>
      <c r="AV48" s="43"/>
      <c r="AW48" s="43"/>
      <c r="AX48" s="87"/>
      <c r="AY48" s="87"/>
      <c r="AZ48" s="43"/>
      <c r="BA48" s="43"/>
      <c r="BB48" s="43"/>
      <c r="BC48" s="43"/>
      <c r="BD48" s="43"/>
      <c r="BE48" s="87"/>
      <c r="BF48" s="87"/>
      <c r="BG48" s="43"/>
      <c r="BH48" s="43"/>
      <c r="BI48" s="43"/>
      <c r="BJ48" s="43"/>
      <c r="BK48" s="43"/>
      <c r="BL48" s="87"/>
      <c r="BM48" s="87"/>
      <c r="BN48" s="170"/>
      <c r="BO48" s="43"/>
      <c r="BP48" s="43"/>
      <c r="BQ48" s="43"/>
      <c r="BR48" s="43"/>
      <c r="BS48" s="87"/>
      <c r="BT48" s="87"/>
      <c r="BU48" s="43"/>
      <c r="BV48" s="43"/>
      <c r="BW48" s="43"/>
      <c r="BX48" s="43"/>
      <c r="BY48" s="43"/>
      <c r="BZ48" s="87"/>
      <c r="CA48" s="87"/>
    </row>
    <row r="49" spans="1:79" s="5" customFormat="1" ht="30" customHeight="1" thickBot="1" x14ac:dyDescent="0.25">
      <c r="A49" s="46"/>
      <c r="B49" s="117">
        <v>15.2</v>
      </c>
      <c r="C49" s="67" t="s">
        <v>120</v>
      </c>
      <c r="D49" s="80" t="s">
        <v>119</v>
      </c>
      <c r="E49" s="96" t="s">
        <v>86</v>
      </c>
      <c r="F49" s="120"/>
      <c r="G49" s="120">
        <v>1</v>
      </c>
      <c r="H49" s="62">
        <f t="shared" si="10"/>
        <v>18</v>
      </c>
      <c r="I49" s="62" t="s">
        <v>56</v>
      </c>
      <c r="J49" s="62"/>
      <c r="K49" s="97">
        <v>0</v>
      </c>
      <c r="L49" s="161">
        <v>44629</v>
      </c>
      <c r="M49" s="53">
        <f>MAX(WORKDAY($N$36,1),WORKDAY($N$29,1),WORKDAY($N$28,1))</f>
        <v>44629</v>
      </c>
      <c r="N49" s="53">
        <f>M49</f>
        <v>44629</v>
      </c>
      <c r="O49" s="17"/>
      <c r="P49" s="17"/>
      <c r="Q49" s="43"/>
      <c r="R49" s="43"/>
      <c r="S49" s="43"/>
      <c r="T49" s="43"/>
      <c r="U49" s="43"/>
      <c r="V49" s="87"/>
      <c r="W49" s="87"/>
      <c r="X49" s="43"/>
      <c r="Y49" s="43"/>
      <c r="Z49" s="43"/>
      <c r="AA49" s="43"/>
      <c r="AB49" s="43"/>
      <c r="AC49" s="87"/>
      <c r="AD49" s="87"/>
      <c r="AE49" s="43"/>
      <c r="AF49" s="43"/>
      <c r="AG49" s="43"/>
      <c r="AH49" s="43"/>
      <c r="AI49" s="43"/>
      <c r="AJ49" s="87"/>
      <c r="AK49" s="87"/>
      <c r="AL49" s="43"/>
      <c r="AM49" s="43"/>
      <c r="AN49" s="188"/>
      <c r="AO49" s="43"/>
      <c r="AP49" s="43"/>
      <c r="AQ49" s="87"/>
      <c r="AR49" s="87"/>
      <c r="AS49" s="43"/>
      <c r="AT49" s="43"/>
      <c r="AU49" s="43"/>
      <c r="AV49" s="43"/>
      <c r="AW49" s="43"/>
      <c r="AX49" s="87"/>
      <c r="AY49" s="87"/>
      <c r="AZ49" s="43"/>
      <c r="BA49" s="43"/>
      <c r="BB49" s="43"/>
      <c r="BC49" s="43"/>
      <c r="BD49" s="43"/>
      <c r="BE49" s="87"/>
      <c r="BF49" s="87"/>
      <c r="BG49" s="43"/>
      <c r="BH49" s="43"/>
      <c r="BI49" s="43"/>
      <c r="BJ49" s="43"/>
      <c r="BK49" s="43"/>
      <c r="BL49" s="87"/>
      <c r="BM49" s="87"/>
      <c r="BN49" s="170"/>
      <c r="BO49" s="43"/>
      <c r="BP49" s="43"/>
      <c r="BQ49" s="43"/>
      <c r="BR49" s="43"/>
      <c r="BS49" s="87"/>
      <c r="BT49" s="87"/>
      <c r="BU49" s="43"/>
      <c r="BV49" s="43"/>
      <c r="BW49" s="43"/>
      <c r="BX49" s="43"/>
      <c r="BY49" s="43"/>
      <c r="BZ49" s="87"/>
      <c r="CA49" s="87"/>
    </row>
    <row r="50" spans="1:79" s="5" customFormat="1" ht="30" customHeight="1" thickBot="1" x14ac:dyDescent="0.25">
      <c r="A50" s="46"/>
      <c r="B50" s="117">
        <v>15.3</v>
      </c>
      <c r="C50" s="67" t="s">
        <v>124</v>
      </c>
      <c r="D50" s="80" t="s">
        <v>119</v>
      </c>
      <c r="E50" s="96" t="s">
        <v>125</v>
      </c>
      <c r="F50" s="120"/>
      <c r="G50" s="120">
        <v>10</v>
      </c>
      <c r="H50" s="62">
        <f t="shared" si="10"/>
        <v>27</v>
      </c>
      <c r="I50" s="62" t="s">
        <v>56</v>
      </c>
      <c r="J50" s="111"/>
      <c r="K50" s="97">
        <v>0</v>
      </c>
      <c r="L50" s="161">
        <v>44629</v>
      </c>
      <c r="M50" s="53">
        <f>MAX(WORKDAY($N$36,1),WORKDAY($N$29,1),WORKDAY($N$28,1))</f>
        <v>44629</v>
      </c>
      <c r="N50" s="53">
        <f>WORKDAY(M50+(G50-1),2)</f>
        <v>44642</v>
      </c>
      <c r="O50" s="17"/>
      <c r="P50" s="17"/>
      <c r="Q50" s="43"/>
      <c r="R50" s="43"/>
      <c r="S50" s="43"/>
      <c r="T50" s="43"/>
      <c r="U50" s="43"/>
      <c r="V50" s="87"/>
      <c r="W50" s="87"/>
      <c r="X50" s="43"/>
      <c r="Y50" s="43"/>
      <c r="Z50" s="43"/>
      <c r="AA50" s="43"/>
      <c r="AB50" s="43"/>
      <c r="AC50" s="87"/>
      <c r="AD50" s="87"/>
      <c r="AE50" s="43"/>
      <c r="AF50" s="43"/>
      <c r="AG50" s="43"/>
      <c r="AH50" s="43"/>
      <c r="AI50" s="43"/>
      <c r="AJ50" s="87"/>
      <c r="AK50" s="87"/>
      <c r="AL50" s="43"/>
      <c r="AM50" s="43"/>
      <c r="AN50" s="188"/>
      <c r="AO50" s="43"/>
      <c r="AP50" s="43"/>
      <c r="AQ50" s="87"/>
      <c r="AR50" s="87"/>
      <c r="AS50" s="43"/>
      <c r="AT50" s="43"/>
      <c r="AU50" s="43"/>
      <c r="AV50" s="43"/>
      <c r="AW50" s="43"/>
      <c r="AX50" s="87"/>
      <c r="AY50" s="87"/>
      <c r="AZ50" s="43"/>
      <c r="BA50" s="43"/>
      <c r="BB50" s="43"/>
      <c r="BC50" s="43"/>
      <c r="BD50" s="43"/>
      <c r="BE50" s="87"/>
      <c r="BF50" s="87"/>
      <c r="BG50" s="43"/>
      <c r="BH50" s="43"/>
      <c r="BI50" s="43"/>
      <c r="BJ50" s="43"/>
      <c r="BK50" s="43"/>
      <c r="BL50" s="87"/>
      <c r="BM50" s="87"/>
      <c r="BN50" s="170"/>
      <c r="BO50" s="43"/>
      <c r="BP50" s="43"/>
      <c r="BQ50" s="43"/>
      <c r="BR50" s="43"/>
      <c r="BS50" s="87"/>
      <c r="BT50" s="87"/>
      <c r="BU50" s="43"/>
      <c r="BV50" s="43"/>
      <c r="BW50" s="43"/>
      <c r="BX50" s="43"/>
      <c r="BY50" s="43"/>
      <c r="BZ50" s="87"/>
      <c r="CA50" s="87"/>
    </row>
    <row r="51" spans="1:79" s="5" customFormat="1" ht="30" customHeight="1" thickBot="1" x14ac:dyDescent="0.25">
      <c r="A51" s="46"/>
      <c r="B51" s="117">
        <v>15.4</v>
      </c>
      <c r="C51" s="67" t="s">
        <v>121</v>
      </c>
      <c r="D51" s="80" t="s">
        <v>119</v>
      </c>
      <c r="E51" s="71" t="s">
        <v>69</v>
      </c>
      <c r="F51" s="83"/>
      <c r="G51" s="83">
        <v>5</v>
      </c>
      <c r="H51" s="62">
        <f t="shared" si="10"/>
        <v>22</v>
      </c>
      <c r="I51" s="62" t="s">
        <v>56</v>
      </c>
      <c r="J51" s="62"/>
      <c r="K51" s="36">
        <v>0</v>
      </c>
      <c r="L51" s="161">
        <v>44629</v>
      </c>
      <c r="M51" s="53">
        <f>MAX(WORKDAY($N$36,1),WORKDAY($N$29,1),WORKDAY($N$28,1))</f>
        <v>44629</v>
      </c>
      <c r="N51" s="53">
        <f>WORKDAY(M51+(G51-1),2)</f>
        <v>44635</v>
      </c>
      <c r="O51" s="17"/>
      <c r="P51" s="17"/>
      <c r="Q51" s="43"/>
      <c r="R51" s="43"/>
      <c r="S51" s="43"/>
      <c r="T51" s="43"/>
      <c r="U51" s="43"/>
      <c r="V51" s="87"/>
      <c r="W51" s="87"/>
      <c r="X51" s="43"/>
      <c r="Y51" s="43"/>
      <c r="Z51" s="43"/>
      <c r="AA51" s="43"/>
      <c r="AB51" s="43"/>
      <c r="AC51" s="87"/>
      <c r="AD51" s="87"/>
      <c r="AE51" s="43"/>
      <c r="AF51" s="43"/>
      <c r="AG51" s="43"/>
      <c r="AH51" s="43"/>
      <c r="AI51" s="43"/>
      <c r="AJ51" s="87"/>
      <c r="AK51" s="87"/>
      <c r="AL51" s="43"/>
      <c r="AM51" s="43"/>
      <c r="AN51" s="188"/>
      <c r="AO51" s="43"/>
      <c r="AP51" s="43"/>
      <c r="AQ51" s="87"/>
      <c r="AR51" s="87"/>
      <c r="AS51" s="43"/>
      <c r="AT51" s="43"/>
      <c r="AU51" s="43"/>
      <c r="AV51" s="43"/>
      <c r="AW51" s="43"/>
      <c r="AX51" s="87"/>
      <c r="AY51" s="87"/>
      <c r="AZ51" s="43"/>
      <c r="BA51" s="43"/>
      <c r="BB51" s="43"/>
      <c r="BC51" s="43"/>
      <c r="BD51" s="43"/>
      <c r="BE51" s="87"/>
      <c r="BF51" s="87"/>
      <c r="BG51" s="43"/>
      <c r="BH51" s="43"/>
      <c r="BI51" s="43"/>
      <c r="BJ51" s="43"/>
      <c r="BK51" s="43"/>
      <c r="BL51" s="87"/>
      <c r="BM51" s="87"/>
      <c r="BN51" s="170"/>
      <c r="BO51" s="43"/>
      <c r="BP51" s="43"/>
      <c r="BQ51" s="43"/>
      <c r="BR51" s="43"/>
      <c r="BS51" s="87"/>
      <c r="BT51" s="87"/>
      <c r="BU51" s="43"/>
      <c r="BV51" s="43"/>
      <c r="BW51" s="43"/>
      <c r="BX51" s="43"/>
      <c r="BY51" s="43"/>
      <c r="BZ51" s="87"/>
      <c r="CA51" s="87"/>
    </row>
    <row r="52" spans="1:79" s="5" customFormat="1" ht="30" customHeight="1" thickBot="1" x14ac:dyDescent="0.25">
      <c r="A52" s="46"/>
      <c r="B52" s="117">
        <v>17</v>
      </c>
      <c r="C52" s="193" t="s">
        <v>141</v>
      </c>
      <c r="D52" s="194"/>
      <c r="E52" s="195"/>
      <c r="F52" s="195"/>
      <c r="G52" s="195"/>
      <c r="H52" s="195"/>
      <c r="I52" s="195"/>
      <c r="J52" s="195"/>
      <c r="K52" s="196"/>
      <c r="L52" s="193"/>
      <c r="M52" s="197">
        <f>MIN(M53:M53)</f>
        <v>44643</v>
      </c>
      <c r="N52" s="197">
        <f>MAX(N53:P53)</f>
        <v>44645</v>
      </c>
      <c r="O52" s="17"/>
      <c r="P52" s="17"/>
      <c r="Q52" s="43"/>
      <c r="R52" s="43"/>
      <c r="S52" s="43"/>
      <c r="T52" s="43"/>
      <c r="U52" s="43"/>
      <c r="V52" s="87"/>
      <c r="W52" s="87"/>
      <c r="X52" s="43"/>
      <c r="Y52" s="43"/>
      <c r="Z52" s="43"/>
      <c r="AA52" s="43"/>
      <c r="AB52" s="43"/>
      <c r="AC52" s="87"/>
      <c r="AD52" s="87"/>
      <c r="AE52" s="43"/>
      <c r="AF52" s="43"/>
      <c r="AG52" s="43"/>
      <c r="AH52" s="43"/>
      <c r="AI52" s="43"/>
      <c r="AJ52" s="87"/>
      <c r="AK52" s="87"/>
      <c r="AL52" s="43"/>
      <c r="AM52" s="43"/>
      <c r="AN52" s="188"/>
      <c r="AO52" s="43"/>
      <c r="AP52" s="43"/>
      <c r="AQ52" s="87"/>
      <c r="AR52" s="87"/>
      <c r="AS52" s="43"/>
      <c r="AT52" s="43"/>
      <c r="AU52" s="43"/>
      <c r="AV52" s="43"/>
      <c r="AW52" s="43"/>
      <c r="AX52" s="87"/>
      <c r="AY52" s="87"/>
      <c r="AZ52" s="43"/>
      <c r="BA52" s="43"/>
      <c r="BB52" s="43"/>
      <c r="BC52" s="43"/>
      <c r="BD52" s="43"/>
      <c r="BE52" s="87"/>
      <c r="BF52" s="87"/>
      <c r="BG52" s="43"/>
      <c r="BH52" s="43"/>
      <c r="BI52" s="43"/>
      <c r="BJ52" s="43"/>
      <c r="BK52" s="43"/>
      <c r="BL52" s="87"/>
      <c r="BM52" s="87"/>
      <c r="BN52" s="170"/>
      <c r="BO52" s="43"/>
      <c r="BP52" s="43"/>
      <c r="BQ52" s="43"/>
      <c r="BR52" s="43"/>
      <c r="BS52" s="87"/>
      <c r="BT52" s="87"/>
      <c r="BU52" s="43"/>
      <c r="BV52" s="43"/>
      <c r="BW52" s="43"/>
      <c r="BX52" s="43"/>
      <c r="BY52" s="43"/>
      <c r="BZ52" s="87"/>
      <c r="CA52" s="87"/>
    </row>
    <row r="53" spans="1:79" s="5" customFormat="1" ht="30" customHeight="1" thickBot="1" x14ac:dyDescent="0.25">
      <c r="A53" s="46"/>
      <c r="B53" s="117">
        <v>17.5</v>
      </c>
      <c r="C53" s="198" t="s">
        <v>138</v>
      </c>
      <c r="D53" s="199"/>
      <c r="E53" s="200" t="s">
        <v>139</v>
      </c>
      <c r="F53" s="200"/>
      <c r="G53" s="200">
        <v>1</v>
      </c>
      <c r="H53" s="200">
        <f>IF(OR($M$3=0,N53=0)," - ",NETWORKDAYS($M$3,N53))</f>
        <v>30</v>
      </c>
      <c r="I53" s="200" t="s">
        <v>56</v>
      </c>
      <c r="J53" s="201" t="s">
        <v>140</v>
      </c>
      <c r="K53" s="202">
        <v>0</v>
      </c>
      <c r="L53" s="203">
        <v>44629</v>
      </c>
      <c r="M53" s="204">
        <f>MAX(WORKDAY($N$36,1),WORKDAY($N$39,1),WORKDAY($N$47,1),WORKDAY($N$42,1))</f>
        <v>44643</v>
      </c>
      <c r="N53" s="204">
        <f>WORKDAY(M53+G53-1,2)</f>
        <v>44645</v>
      </c>
      <c r="O53" s="17"/>
      <c r="P53" s="17"/>
      <c r="Q53" s="43"/>
      <c r="R53" s="43"/>
      <c r="S53" s="43"/>
      <c r="T53" s="43"/>
      <c r="U53" s="43"/>
      <c r="V53" s="87"/>
      <c r="W53" s="87"/>
      <c r="X53" s="43"/>
      <c r="Y53" s="43"/>
      <c r="Z53" s="43"/>
      <c r="AA53" s="43"/>
      <c r="AB53" s="43"/>
      <c r="AC53" s="87"/>
      <c r="AD53" s="87"/>
      <c r="AE53" s="43"/>
      <c r="AF53" s="43"/>
      <c r="AG53" s="43"/>
      <c r="AH53" s="43"/>
      <c r="AI53" s="43"/>
      <c r="AJ53" s="87"/>
      <c r="AK53" s="87"/>
      <c r="AL53" s="43"/>
      <c r="AM53" s="43"/>
      <c r="AN53" s="188"/>
      <c r="AO53" s="43"/>
      <c r="AP53" s="43"/>
      <c r="AQ53" s="87"/>
      <c r="AR53" s="87"/>
      <c r="AS53" s="43"/>
      <c r="AT53" s="43"/>
      <c r="AU53" s="43"/>
      <c r="AV53" s="43"/>
      <c r="AW53" s="43"/>
      <c r="AX53" s="87"/>
      <c r="AY53" s="87"/>
      <c r="AZ53" s="43"/>
      <c r="BA53" s="43"/>
      <c r="BB53" s="43"/>
      <c r="BC53" s="43"/>
      <c r="BD53" s="43"/>
      <c r="BE53" s="87"/>
      <c r="BF53" s="87"/>
      <c r="BG53" s="43"/>
      <c r="BH53" s="43"/>
      <c r="BI53" s="43"/>
      <c r="BJ53" s="43"/>
      <c r="BK53" s="43"/>
      <c r="BL53" s="87"/>
      <c r="BM53" s="87"/>
      <c r="BN53" s="170"/>
      <c r="BO53" s="43"/>
      <c r="BP53" s="43"/>
      <c r="BQ53" s="43"/>
      <c r="BR53" s="43"/>
      <c r="BS53" s="87"/>
      <c r="BT53" s="87"/>
      <c r="BU53" s="43"/>
      <c r="BV53" s="43"/>
      <c r="BW53" s="43"/>
      <c r="BX53" s="43"/>
      <c r="BY53" s="43"/>
      <c r="BZ53" s="87"/>
      <c r="CA53" s="87"/>
    </row>
    <row r="54" spans="1:79" s="5" customFormat="1" ht="30" customHeight="1" thickBot="1" x14ac:dyDescent="0.25">
      <c r="A54" s="46"/>
      <c r="B54" s="117">
        <v>19</v>
      </c>
      <c r="C54" s="146" t="s">
        <v>141</v>
      </c>
      <c r="D54" s="147">
        <v>17</v>
      </c>
      <c r="E54" s="149"/>
      <c r="F54" s="149"/>
      <c r="G54" s="149"/>
      <c r="H54" s="149"/>
      <c r="I54" s="149"/>
      <c r="J54" s="149"/>
      <c r="K54" s="150"/>
      <c r="L54" s="148"/>
      <c r="M54" s="151">
        <f>WORKDAY($N$52,1)</f>
        <v>44648</v>
      </c>
      <c r="N54" s="151">
        <f>M54</f>
        <v>44648</v>
      </c>
      <c r="O54" s="17"/>
      <c r="P54" s="17">
        <f>IF(OR(ISBLANK(task_start),ISBLANK(task_end)),"",task_end-task_start+1)</f>
        <v>1</v>
      </c>
      <c r="Q54" s="43"/>
      <c r="R54" s="43"/>
      <c r="S54" s="43"/>
      <c r="T54" s="43"/>
      <c r="U54" s="43"/>
      <c r="V54" s="87"/>
      <c r="W54" s="87"/>
      <c r="X54" s="43"/>
      <c r="Y54" s="43"/>
      <c r="Z54" s="43"/>
      <c r="AA54" s="43"/>
      <c r="AB54" s="43"/>
      <c r="AC54" s="87"/>
      <c r="AD54" s="87"/>
      <c r="AE54" s="43"/>
      <c r="AF54" s="43"/>
      <c r="AG54" s="43"/>
      <c r="AH54" s="43"/>
      <c r="AI54" s="43"/>
      <c r="AJ54" s="87"/>
      <c r="AK54" s="87"/>
      <c r="AL54" s="43"/>
      <c r="AM54" s="43"/>
      <c r="AN54" s="188"/>
      <c r="AO54" s="43"/>
      <c r="AP54" s="43"/>
      <c r="AQ54" s="87"/>
      <c r="AR54" s="87"/>
      <c r="AS54" s="43"/>
      <c r="AT54" s="43"/>
      <c r="AU54" s="43"/>
      <c r="AV54" s="43"/>
      <c r="AW54" s="43"/>
      <c r="AX54" s="87"/>
      <c r="AY54" s="87"/>
      <c r="AZ54" s="43"/>
      <c r="BA54" s="43"/>
      <c r="BB54" s="43"/>
      <c r="BC54" s="43"/>
      <c r="BD54" s="43"/>
      <c r="BE54" s="87"/>
      <c r="BF54" s="87"/>
      <c r="BG54" s="43"/>
      <c r="BH54" s="43"/>
      <c r="BI54" s="43"/>
      <c r="BJ54" s="43"/>
      <c r="BK54" s="43"/>
      <c r="BL54" s="87"/>
      <c r="BM54" s="87"/>
      <c r="BN54" s="170"/>
      <c r="BO54" s="43"/>
      <c r="BP54" s="43"/>
      <c r="BQ54" s="43"/>
      <c r="BR54" s="43"/>
      <c r="BS54" s="87"/>
      <c r="BT54" s="87"/>
      <c r="BU54" s="43"/>
      <c r="BV54" s="43"/>
      <c r="BW54" s="43"/>
      <c r="BX54" s="43"/>
      <c r="BY54" s="43"/>
      <c r="BZ54" s="87"/>
      <c r="CA54" s="87"/>
    </row>
    <row r="55" spans="1:79" s="5" customFormat="1" ht="30" customHeight="1" thickBot="1" x14ac:dyDescent="0.25">
      <c r="A55" s="46" t="s">
        <v>142</v>
      </c>
      <c r="B55" s="117"/>
      <c r="C55" s="68"/>
      <c r="D55" s="81"/>
      <c r="E55" s="63"/>
      <c r="F55" s="63"/>
      <c r="G55" s="63"/>
      <c r="H55" s="63"/>
      <c r="I55" s="63"/>
      <c r="J55" s="63"/>
      <c r="K55" s="16"/>
      <c r="L55" s="68"/>
      <c r="M55" s="54"/>
      <c r="N55" s="54"/>
      <c r="O55" s="17"/>
      <c r="P55" s="17" t="str">
        <f>IF(OR(ISBLANK(task_start),ISBLANK(task_end)),"",task_end-task_start+1)</f>
        <v/>
      </c>
      <c r="Q55" s="43"/>
      <c r="R55" s="43"/>
      <c r="S55" s="43"/>
      <c r="T55" s="43"/>
      <c r="U55" s="43"/>
      <c r="V55" s="43"/>
      <c r="W55" s="43"/>
      <c r="X55" s="43"/>
      <c r="Y55" s="43"/>
      <c r="Z55" s="43"/>
      <c r="AA55" s="43"/>
      <c r="AB55" s="43"/>
      <c r="AC55" s="43"/>
      <c r="AD55" s="43"/>
      <c r="AE55" s="43"/>
      <c r="AF55" s="43"/>
      <c r="AG55" s="43"/>
      <c r="AH55" s="43"/>
      <c r="AI55" s="43"/>
      <c r="AJ55" s="43"/>
      <c r="AK55" s="43"/>
      <c r="AL55" s="43"/>
      <c r="AM55" s="43"/>
      <c r="AN55" s="43"/>
      <c r="AO55" s="43"/>
      <c r="AP55" s="43"/>
      <c r="AQ55" s="43"/>
      <c r="AR55" s="43"/>
      <c r="AS55" s="43"/>
      <c r="AT55" s="43"/>
      <c r="AU55" s="43"/>
      <c r="AV55" s="43"/>
      <c r="AW55" s="43"/>
      <c r="AX55" s="43"/>
      <c r="AY55" s="43"/>
      <c r="AZ55" s="43"/>
      <c r="BA55" s="43"/>
      <c r="BB55" s="43"/>
      <c r="BC55" s="43"/>
      <c r="BD55" s="43"/>
      <c r="BE55" s="43"/>
      <c r="BF55" s="43"/>
      <c r="BG55" s="43"/>
      <c r="BH55" s="43"/>
      <c r="BI55" s="43"/>
      <c r="BJ55" s="43"/>
      <c r="BK55" s="43"/>
      <c r="BL55" s="43"/>
      <c r="BM55" s="43"/>
      <c r="BN55" s="43"/>
      <c r="BO55" s="43"/>
      <c r="BP55" s="43"/>
      <c r="BQ55" s="43"/>
      <c r="BR55" s="43"/>
      <c r="BS55" s="43"/>
      <c r="BT55" s="43"/>
      <c r="BU55" s="43"/>
      <c r="BV55" s="43"/>
      <c r="BW55" s="43"/>
      <c r="BX55" s="43"/>
      <c r="BY55" s="43"/>
      <c r="BZ55" s="43"/>
      <c r="CA55" s="43"/>
    </row>
    <row r="56" spans="1:79" s="5" customFormat="1" ht="30" customHeight="1" thickBot="1" x14ac:dyDescent="0.25">
      <c r="A56" s="47" t="s">
        <v>143</v>
      </c>
      <c r="B56" s="118"/>
      <c r="C56" s="37"/>
      <c r="D56" s="82"/>
      <c r="E56" s="38"/>
      <c r="F56" s="38"/>
      <c r="G56" s="38"/>
      <c r="H56" s="38"/>
      <c r="I56" s="38"/>
      <c r="J56" s="38"/>
      <c r="K56" s="39"/>
      <c r="L56" s="37"/>
      <c r="M56" s="40"/>
      <c r="N56" s="41"/>
      <c r="O56" s="42"/>
      <c r="P56" s="42" t="str">
        <f>IF(OR(ISBLANK(task_start),ISBLANK(task_end)),"",task_end-task_start+1)</f>
        <v/>
      </c>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row>
    <row r="57" spans="1:79" ht="30" customHeight="1" x14ac:dyDescent="0.2">
      <c r="O57" s="7"/>
    </row>
    <row r="58" spans="1:79" ht="15" x14ac:dyDescent="0.2">
      <c r="C58" s="121"/>
      <c r="E58" s="14"/>
      <c r="F58" s="14"/>
      <c r="G58" s="14"/>
      <c r="H58" s="14"/>
      <c r="I58" s="14"/>
      <c r="J58" s="14"/>
      <c r="N58" s="48"/>
    </row>
    <row r="59" spans="1:79" ht="15" x14ac:dyDescent="0.2">
      <c r="C59" s="122"/>
      <c r="D59" s="124"/>
      <c r="E59" s="15"/>
      <c r="F59" s="15"/>
      <c r="G59" s="15"/>
      <c r="H59" s="15"/>
      <c r="I59" s="15"/>
      <c r="J59" s="15"/>
    </row>
    <row r="60" spans="1:79" ht="30" customHeight="1" x14ac:dyDescent="0.2">
      <c r="C60" s="5"/>
      <c r="D60" s="124"/>
    </row>
    <row r="61" spans="1:79" ht="34" customHeight="1" x14ac:dyDescent="0.2">
      <c r="C61" s="122"/>
      <c r="D61" s="123"/>
    </row>
    <row r="62" spans="1:79" ht="30" customHeight="1" x14ac:dyDescent="0.2">
      <c r="D62" s="6"/>
    </row>
    <row r="65" spans="3:3" ht="30" customHeight="1" x14ac:dyDescent="0.2">
      <c r="C65" s="126"/>
    </row>
    <row r="66" spans="3:3" ht="30" customHeight="1" x14ac:dyDescent="0.2">
      <c r="C66" s="126"/>
    </row>
    <row r="69" spans="3:3" ht="30" customHeight="1" x14ac:dyDescent="0.2">
      <c r="C69" s="126" t="s">
        <v>144</v>
      </c>
    </row>
  </sheetData>
  <mergeCells count="10">
    <mergeCell ref="BU4:CA4"/>
    <mergeCell ref="AS4:AY4"/>
    <mergeCell ref="AZ4:BF4"/>
    <mergeCell ref="BG4:BM4"/>
    <mergeCell ref="BN4:BT4"/>
    <mergeCell ref="M3:N3"/>
    <mergeCell ref="Q4:W4"/>
    <mergeCell ref="X4:AD4"/>
    <mergeCell ref="AE4:AK4"/>
    <mergeCell ref="AL4:AR4"/>
  </mergeCells>
  <conditionalFormatting sqref="K55:L56 K7:L7 K40:L46 K16:L23 K29:L38 K53:L53">
    <cfRule type="dataBar" priority="47">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Q5:CA56">
    <cfRule type="expression" dxfId="16" priority="66">
      <formula>AND(TODAY()&gt;=Q$5,TODAY()&lt;R$5)</formula>
    </cfRule>
  </conditionalFormatting>
  <conditionalFormatting sqref="Q7:CA56">
    <cfRule type="expression" dxfId="15" priority="60">
      <formula>AND(task_start&lt;=Q$5,ROUNDDOWN((task_end-task_start+1)*task_progress,0)+task_start-1&gt;=Q$5)</formula>
    </cfRule>
    <cfRule type="expression" dxfId="14" priority="61" stopIfTrue="1">
      <formula>AND(task_end&gt;=Q$5,task_start&lt;R$5)</formula>
    </cfRule>
  </conditionalFormatting>
  <conditionalFormatting sqref="K24">
    <cfRule type="dataBar" priority="32">
      <dataBar>
        <cfvo type="num" val="0"/>
        <cfvo type="num" val="1"/>
        <color theme="0" tint="-0.249977111117893"/>
      </dataBar>
      <extLst>
        <ext xmlns:x14="http://schemas.microsoft.com/office/spreadsheetml/2009/9/main" uri="{B025F937-C7B1-47D3-B67F-A62EFF666E3E}">
          <x14:id>{35F68239-5A78-2345-ACF1-62063927AD79}</x14:id>
        </ext>
      </extLst>
    </cfRule>
  </conditionalFormatting>
  <conditionalFormatting sqref="K25:K26">
    <cfRule type="dataBar" priority="31">
      <dataBar>
        <cfvo type="num" val="0"/>
        <cfvo type="num" val="1"/>
        <color theme="0" tint="-0.249977111117893"/>
      </dataBar>
      <extLst>
        <ext xmlns:x14="http://schemas.microsoft.com/office/spreadsheetml/2009/9/main" uri="{B025F937-C7B1-47D3-B67F-A62EFF666E3E}">
          <x14:id>{0C351AC5-CE10-4C4D-8579-D81CB5B4F7B8}</x14:id>
        </ext>
      </extLst>
    </cfRule>
  </conditionalFormatting>
  <conditionalFormatting sqref="K27:K28">
    <cfRule type="dataBar" priority="30">
      <dataBar>
        <cfvo type="num" val="0"/>
        <cfvo type="num" val="1"/>
        <color theme="0" tint="-0.249977111117893"/>
      </dataBar>
      <extLst>
        <ext xmlns:x14="http://schemas.microsoft.com/office/spreadsheetml/2009/9/main" uri="{B025F937-C7B1-47D3-B67F-A62EFF666E3E}">
          <x14:id>{9D677EE7-AE27-CC49-9198-98A10CCABD70}</x14:id>
        </ext>
      </extLst>
    </cfRule>
  </conditionalFormatting>
  <conditionalFormatting sqref="K39:L39">
    <cfRule type="dataBar" priority="29">
      <dataBar>
        <cfvo type="num" val="0"/>
        <cfvo type="num" val="1"/>
        <color theme="0" tint="-0.249977111117893"/>
      </dataBar>
      <extLst>
        <ext xmlns:x14="http://schemas.microsoft.com/office/spreadsheetml/2009/9/main" uri="{B025F937-C7B1-47D3-B67F-A62EFF666E3E}">
          <x14:id>{BD4BF167-9A45-054E-AC84-812D37ADB1A4}</x14:id>
        </ext>
      </extLst>
    </cfRule>
  </conditionalFormatting>
  <conditionalFormatting sqref="K47:L47 K54:L54 K48:K51">
    <cfRule type="dataBar" priority="28">
      <dataBar>
        <cfvo type="num" val="0"/>
        <cfvo type="num" val="1"/>
        <color theme="0" tint="-0.249977111117893"/>
      </dataBar>
      <extLst>
        <ext xmlns:x14="http://schemas.microsoft.com/office/spreadsheetml/2009/9/main" uri="{B025F937-C7B1-47D3-B67F-A62EFF666E3E}">
          <x14:id>{35B0D0C2-77E6-C54E-A53B-34FF5B891328}</x14:id>
        </ext>
      </extLst>
    </cfRule>
  </conditionalFormatting>
  <conditionalFormatting sqref="K52:L52">
    <cfRule type="dataBar" priority="26">
      <dataBar>
        <cfvo type="num" val="0"/>
        <cfvo type="num" val="1"/>
        <color theme="0" tint="-0.249977111117893"/>
      </dataBar>
      <extLst>
        <ext xmlns:x14="http://schemas.microsoft.com/office/spreadsheetml/2009/9/main" uri="{B025F937-C7B1-47D3-B67F-A62EFF666E3E}">
          <x14:id>{10421611-AB05-A845-9B60-990976968977}</x14:id>
        </ext>
      </extLst>
    </cfRule>
  </conditionalFormatting>
  <conditionalFormatting sqref="K12:L15">
    <cfRule type="dataBar" priority="25">
      <dataBar>
        <cfvo type="num" val="0"/>
        <cfvo type="num" val="1"/>
        <color theme="0" tint="-0.249977111117893"/>
      </dataBar>
      <extLst>
        <ext xmlns:x14="http://schemas.microsoft.com/office/spreadsheetml/2009/9/main" uri="{B025F937-C7B1-47D3-B67F-A62EFF666E3E}">
          <x14:id>{2FF30EAB-CA52-FB40-8B34-CE783B7F3CA3}</x14:id>
        </ext>
      </extLst>
    </cfRule>
  </conditionalFormatting>
  <conditionalFormatting sqref="I12:I54">
    <cfRule type="containsText" dxfId="13" priority="20" operator="containsText" text="On-track">
      <formula>NOT(ISERROR(SEARCH("On-track",I12)))</formula>
    </cfRule>
    <cfRule type="containsText" dxfId="12" priority="21" operator="containsText" text="Delayed">
      <formula>NOT(ISERROR(SEARCH("Delayed",I12)))</formula>
    </cfRule>
    <cfRule type="containsText" dxfId="11" priority="22" operator="containsText" text="Not Started">
      <formula>NOT(ISERROR(SEARCH("Not Started",I12)))</formula>
    </cfRule>
  </conditionalFormatting>
  <conditionalFormatting sqref="I12:I53">
    <cfRule type="containsText" dxfId="10" priority="19" operator="containsText" text="Completed">
      <formula>NOT(ISERROR(SEARCH("Completed",I12)))</formula>
    </cfRule>
  </conditionalFormatting>
  <conditionalFormatting sqref="K8:L9 K11:L11 K10">
    <cfRule type="dataBar" priority="17">
      <dataBar>
        <cfvo type="num" val="0"/>
        <cfvo type="num" val="1"/>
        <color theme="0" tint="-0.249977111117893"/>
      </dataBar>
      <extLst>
        <ext xmlns:x14="http://schemas.microsoft.com/office/spreadsheetml/2009/9/main" uri="{B025F937-C7B1-47D3-B67F-A62EFF666E3E}">
          <x14:id>{92595018-88C0-C243-B4FF-705AADB65692}</x14:id>
        </ext>
      </extLst>
    </cfRule>
  </conditionalFormatting>
  <conditionalFormatting sqref="I11">
    <cfRule type="containsText" dxfId="9" priority="14" operator="containsText" text="On-track">
      <formula>NOT(ISERROR(SEARCH("On-track",I11)))</formula>
    </cfRule>
    <cfRule type="containsText" dxfId="8" priority="15" operator="containsText" text="Delayed">
      <formula>NOT(ISERROR(SEARCH("Delayed",I11)))</formula>
    </cfRule>
    <cfRule type="containsText" dxfId="7" priority="16" operator="containsText" text="Not Started">
      <formula>NOT(ISERROR(SEARCH("Not Started",I11)))</formula>
    </cfRule>
  </conditionalFormatting>
  <conditionalFormatting sqref="I11">
    <cfRule type="containsText" dxfId="6" priority="13" operator="containsText" text="Completed">
      <formula>NOT(ISERROR(SEARCH("Completed",I11)))</formula>
    </cfRule>
  </conditionalFormatting>
  <conditionalFormatting sqref="I8:I10">
    <cfRule type="containsText" dxfId="5" priority="9" operator="containsText" text="On-track">
      <formula>NOT(ISERROR(SEARCH("On-track",I8)))</formula>
    </cfRule>
    <cfRule type="containsText" dxfId="4" priority="10" operator="containsText" text="Delayed">
      <formula>NOT(ISERROR(SEARCH("Delayed",I8)))</formula>
    </cfRule>
    <cfRule type="containsText" dxfId="3" priority="11" operator="containsText" text="Not Started">
      <formula>NOT(ISERROR(SEARCH("Not Started",I8)))</formula>
    </cfRule>
  </conditionalFormatting>
  <conditionalFormatting sqref="I8:I10">
    <cfRule type="containsText" dxfId="2" priority="8" operator="containsText" text="Completed">
      <formula>NOT(ISERROR(SEARCH("Completed",I8)))</formula>
    </cfRule>
  </conditionalFormatting>
  <conditionalFormatting sqref="I8:I53">
    <cfRule type="containsText" dxfId="1" priority="6" operator="containsText" text="Pending">
      <formula>NOT(ISERROR(SEARCH("Pending",I8)))</formula>
    </cfRule>
    <cfRule type="containsText" dxfId="0" priority="7" operator="containsText" text="Risk">
      <formula>NOT(ISERROR(SEARCH("Risk",I8)))</formula>
    </cfRule>
  </conditionalFormatting>
  <conditionalFormatting sqref="L24:L28">
    <cfRule type="dataBar" priority="4">
      <dataBar>
        <cfvo type="num" val="0"/>
        <cfvo type="num" val="1"/>
        <color theme="0" tint="-0.249977111117893"/>
      </dataBar>
      <extLst>
        <ext xmlns:x14="http://schemas.microsoft.com/office/spreadsheetml/2009/9/main" uri="{B025F937-C7B1-47D3-B67F-A62EFF666E3E}">
          <x14:id>{0ABF3818-7662-2D46-BACD-52C70B3A521C}</x14:id>
        </ext>
      </extLst>
    </cfRule>
  </conditionalFormatting>
  <conditionalFormatting sqref="L48:L51">
    <cfRule type="dataBar" priority="3">
      <dataBar>
        <cfvo type="num" val="0"/>
        <cfvo type="num" val="1"/>
        <color theme="0" tint="-0.249977111117893"/>
      </dataBar>
      <extLst>
        <ext xmlns:x14="http://schemas.microsoft.com/office/spreadsheetml/2009/9/main" uri="{B025F937-C7B1-47D3-B67F-A62EFF666E3E}">
          <x14:id>{987C07EB-B07C-4045-AA00-DD3974EA683A}</x14:id>
        </ext>
      </extLst>
    </cfRule>
  </conditionalFormatting>
  <conditionalFormatting sqref="L10">
    <cfRule type="dataBar" priority="1">
      <dataBar>
        <cfvo type="num" val="0"/>
        <cfvo type="num" val="1"/>
        <color theme="0" tint="-0.249977111117893"/>
      </dataBar>
      <extLst>
        <ext xmlns:x14="http://schemas.microsoft.com/office/spreadsheetml/2009/9/main" uri="{B025F937-C7B1-47D3-B67F-A62EFF666E3E}">
          <x14:id>{CA68C88D-3DCE-8545-8052-2261D96C51C6}</x14:id>
        </ext>
      </extLst>
    </cfRule>
  </conditionalFormatting>
  <dataValidations count="3">
    <dataValidation type="whole" operator="greaterThanOrEqual" allowBlank="1" showInputMessage="1" promptTitle="Display Week" prompt="Changing this number will scroll the Gantt Chart view." sqref="M4" xr:uid="{00000000-0002-0000-0000-000000000000}">
      <formula1>1</formula1>
    </dataValidation>
    <dataValidation type="list" allowBlank="1" showInputMessage="1" showErrorMessage="1" sqref="I54" xr:uid="{A8910A6A-F42D-394A-8EDA-92D95F0DA0B5}">
      <formula1>"Not Started, On-Track, Pending, Delayed, Completed"</formula1>
    </dataValidation>
    <dataValidation type="list" allowBlank="1" showInputMessage="1" showErrorMessage="1" sqref="I8:I53" xr:uid="{B5AA96A3-41DF-504B-A598-E5D384481E7B}">
      <formula1>"Risk, Not Started, On-Track, Pending, Delayed, Completed"</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K55:L56 K7:L7 K40:L46 K16:L23 K29:L38 K53:L53</xm:sqref>
        </x14:conditionalFormatting>
        <x14:conditionalFormatting xmlns:xm="http://schemas.microsoft.com/office/excel/2006/main">
          <x14:cfRule type="dataBar" id="{35F68239-5A78-2345-ACF1-62063927AD79}">
            <x14:dataBar minLength="0" maxLength="100" gradient="0">
              <x14:cfvo type="num">
                <xm:f>0</xm:f>
              </x14:cfvo>
              <x14:cfvo type="num">
                <xm:f>1</xm:f>
              </x14:cfvo>
              <x14:negativeFillColor rgb="FFFF0000"/>
              <x14:axisColor rgb="FF000000"/>
            </x14:dataBar>
          </x14:cfRule>
          <xm:sqref>K24</xm:sqref>
        </x14:conditionalFormatting>
        <x14:conditionalFormatting xmlns:xm="http://schemas.microsoft.com/office/excel/2006/main">
          <x14:cfRule type="dataBar" id="{0C351AC5-CE10-4C4D-8579-D81CB5B4F7B8}">
            <x14:dataBar minLength="0" maxLength="100" gradient="0">
              <x14:cfvo type="num">
                <xm:f>0</xm:f>
              </x14:cfvo>
              <x14:cfvo type="num">
                <xm:f>1</xm:f>
              </x14:cfvo>
              <x14:negativeFillColor rgb="FFFF0000"/>
              <x14:axisColor rgb="FF000000"/>
            </x14:dataBar>
          </x14:cfRule>
          <xm:sqref>K25:K26</xm:sqref>
        </x14:conditionalFormatting>
        <x14:conditionalFormatting xmlns:xm="http://schemas.microsoft.com/office/excel/2006/main">
          <x14:cfRule type="dataBar" id="{9D677EE7-AE27-CC49-9198-98A10CCABD70}">
            <x14:dataBar minLength="0" maxLength="100" gradient="0">
              <x14:cfvo type="num">
                <xm:f>0</xm:f>
              </x14:cfvo>
              <x14:cfvo type="num">
                <xm:f>1</xm:f>
              </x14:cfvo>
              <x14:negativeFillColor rgb="FFFF0000"/>
              <x14:axisColor rgb="FF000000"/>
            </x14:dataBar>
          </x14:cfRule>
          <xm:sqref>K27:K28</xm:sqref>
        </x14:conditionalFormatting>
        <x14:conditionalFormatting xmlns:xm="http://schemas.microsoft.com/office/excel/2006/main">
          <x14:cfRule type="dataBar" id="{BD4BF167-9A45-054E-AC84-812D37ADB1A4}">
            <x14:dataBar minLength="0" maxLength="100" gradient="0">
              <x14:cfvo type="num">
                <xm:f>0</xm:f>
              </x14:cfvo>
              <x14:cfvo type="num">
                <xm:f>1</xm:f>
              </x14:cfvo>
              <x14:negativeFillColor rgb="FFFF0000"/>
              <x14:axisColor rgb="FF000000"/>
            </x14:dataBar>
          </x14:cfRule>
          <xm:sqref>K39:L39</xm:sqref>
        </x14:conditionalFormatting>
        <x14:conditionalFormatting xmlns:xm="http://schemas.microsoft.com/office/excel/2006/main">
          <x14:cfRule type="dataBar" id="{35B0D0C2-77E6-C54E-A53B-34FF5B891328}">
            <x14:dataBar minLength="0" maxLength="100" gradient="0">
              <x14:cfvo type="num">
                <xm:f>0</xm:f>
              </x14:cfvo>
              <x14:cfvo type="num">
                <xm:f>1</xm:f>
              </x14:cfvo>
              <x14:negativeFillColor rgb="FFFF0000"/>
              <x14:axisColor rgb="FF000000"/>
            </x14:dataBar>
          </x14:cfRule>
          <xm:sqref>K47:L47 K54:L54 K48:K51</xm:sqref>
        </x14:conditionalFormatting>
        <x14:conditionalFormatting xmlns:xm="http://schemas.microsoft.com/office/excel/2006/main">
          <x14:cfRule type="dataBar" id="{10421611-AB05-A845-9B60-990976968977}">
            <x14:dataBar minLength="0" maxLength="100" gradient="0">
              <x14:cfvo type="num">
                <xm:f>0</xm:f>
              </x14:cfvo>
              <x14:cfvo type="num">
                <xm:f>1</xm:f>
              </x14:cfvo>
              <x14:negativeFillColor rgb="FFFF0000"/>
              <x14:axisColor rgb="FF000000"/>
            </x14:dataBar>
          </x14:cfRule>
          <xm:sqref>K52:L52</xm:sqref>
        </x14:conditionalFormatting>
        <x14:conditionalFormatting xmlns:xm="http://schemas.microsoft.com/office/excel/2006/main">
          <x14:cfRule type="dataBar" id="{2FF30EAB-CA52-FB40-8B34-CE783B7F3CA3}">
            <x14:dataBar minLength="0" maxLength="100" gradient="0">
              <x14:cfvo type="num">
                <xm:f>0</xm:f>
              </x14:cfvo>
              <x14:cfvo type="num">
                <xm:f>1</xm:f>
              </x14:cfvo>
              <x14:negativeFillColor rgb="FFFF0000"/>
              <x14:axisColor rgb="FF000000"/>
            </x14:dataBar>
          </x14:cfRule>
          <xm:sqref>K12:L15</xm:sqref>
        </x14:conditionalFormatting>
        <x14:conditionalFormatting xmlns:xm="http://schemas.microsoft.com/office/excel/2006/main">
          <x14:cfRule type="dataBar" id="{92595018-88C0-C243-B4FF-705AADB65692}">
            <x14:dataBar minLength="0" maxLength="100" gradient="0">
              <x14:cfvo type="num">
                <xm:f>0</xm:f>
              </x14:cfvo>
              <x14:cfvo type="num">
                <xm:f>1</xm:f>
              </x14:cfvo>
              <x14:negativeFillColor rgb="FFFF0000"/>
              <x14:axisColor rgb="FF000000"/>
            </x14:dataBar>
          </x14:cfRule>
          <xm:sqref>K8:L9 K11:L11 K10</xm:sqref>
        </x14:conditionalFormatting>
        <x14:conditionalFormatting xmlns:xm="http://schemas.microsoft.com/office/excel/2006/main">
          <x14:cfRule type="dataBar" id="{0ABF3818-7662-2D46-BACD-52C70B3A521C}">
            <x14:dataBar minLength="0" maxLength="100" gradient="0">
              <x14:cfvo type="num">
                <xm:f>0</xm:f>
              </x14:cfvo>
              <x14:cfvo type="num">
                <xm:f>1</xm:f>
              </x14:cfvo>
              <x14:negativeFillColor rgb="FFFF0000"/>
              <x14:axisColor rgb="FF000000"/>
            </x14:dataBar>
          </x14:cfRule>
          <xm:sqref>L24:L28</xm:sqref>
        </x14:conditionalFormatting>
        <x14:conditionalFormatting xmlns:xm="http://schemas.microsoft.com/office/excel/2006/main">
          <x14:cfRule type="dataBar" id="{987C07EB-B07C-4045-AA00-DD3974EA683A}">
            <x14:dataBar minLength="0" maxLength="100" gradient="0">
              <x14:cfvo type="num">
                <xm:f>0</xm:f>
              </x14:cfvo>
              <x14:cfvo type="num">
                <xm:f>1</xm:f>
              </x14:cfvo>
              <x14:negativeFillColor rgb="FFFF0000"/>
              <x14:axisColor rgb="FF000000"/>
            </x14:dataBar>
          </x14:cfRule>
          <xm:sqref>L48:L51</xm:sqref>
        </x14:conditionalFormatting>
        <x14:conditionalFormatting xmlns:xm="http://schemas.microsoft.com/office/excel/2006/main">
          <x14:cfRule type="dataBar" id="{CA68C88D-3DCE-8545-8052-2261D96C51C6}">
            <x14:dataBar minLength="0" maxLength="100" gradient="0">
              <x14:cfvo type="num">
                <xm:f>0</xm:f>
              </x14:cfvo>
              <x14:cfvo type="num">
                <xm:f>1</xm:f>
              </x14:cfvo>
              <x14:negativeFillColor rgb="FFFF0000"/>
              <x14:axisColor rgb="FF000000"/>
            </x14:dataBar>
          </x14:cfRule>
          <xm:sqref>L10</xm:sqref>
        </x14:conditionalFormatting>
      </x14:conditionalFormatting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0690F-8167-E04D-B647-CFC56E6D5D20}">
  <sheetPr>
    <tabColor theme="5" tint="0.59999389629810485"/>
    <pageSetUpPr fitToPage="1"/>
  </sheetPr>
  <dimension ref="A1:CA74"/>
  <sheetViews>
    <sheetView showGridLines="0" showRuler="0" zoomScale="125" zoomScaleNormal="240" zoomScalePageLayoutView="70" workbookViewId="0">
      <selection activeCell="C4" sqref="C4"/>
    </sheetView>
  </sheetViews>
  <sheetFormatPr baseColWidth="10" defaultColWidth="8.83203125" defaultRowHeight="30" customHeight="1" x14ac:dyDescent="0.2"/>
  <cols>
    <col min="1" max="1" width="2" style="46" customWidth="1"/>
    <col min="2" max="2" width="8" style="117" customWidth="1"/>
    <col min="3" max="3" width="51" customWidth="1"/>
    <col min="4" max="4" width="13.33203125" style="72" customWidth="1"/>
    <col min="5" max="5" width="24.83203125" customWidth="1"/>
    <col min="6" max="6" width="5.5" customWidth="1"/>
    <col min="7" max="7" width="9.5" customWidth="1"/>
    <col min="8" max="8" width="11.6640625" customWidth="1"/>
    <col min="9" max="9" width="12.33203125" bestFit="1" customWidth="1"/>
    <col min="10" max="10" width="30.83203125" customWidth="1"/>
    <col min="11" max="11" width="11.6640625" customWidth="1"/>
    <col min="12" max="12" width="14.1640625" bestFit="1" customWidth="1"/>
    <col min="13" max="13" width="10.5" style="6" customWidth="1"/>
    <col min="14" max="14" width="10.5" customWidth="1"/>
    <col min="15" max="15" width="2.6640625" hidden="1" customWidth="1"/>
    <col min="16" max="16" width="6.1640625" hidden="1" customWidth="1"/>
    <col min="17" max="72" width="2.5" customWidth="1"/>
    <col min="73" max="73" width="2.1640625" bestFit="1" customWidth="1"/>
    <col min="74" max="74" width="2" bestFit="1" customWidth="1"/>
    <col min="75" max="75" width="2.1640625" bestFit="1" customWidth="1"/>
    <col min="76" max="79" width="2.83203125" bestFit="1" customWidth="1"/>
  </cols>
  <sheetData>
    <row r="1" spans="1:79" ht="39" customHeight="1" x14ac:dyDescent="0.55000000000000004">
      <c r="A1" s="47" t="s">
        <v>0</v>
      </c>
      <c r="B1" s="118"/>
      <c r="C1" s="190" t="s">
        <v>178</v>
      </c>
      <c r="D1" s="2"/>
      <c r="E1" s="3"/>
      <c r="F1" s="3"/>
      <c r="G1" s="3"/>
      <c r="H1" s="3"/>
      <c r="I1" s="3"/>
      <c r="J1" s="3"/>
      <c r="K1" s="4"/>
      <c r="L1" s="190"/>
      <c r="M1" s="239">
        <v>45061</v>
      </c>
      <c r="N1" s="45"/>
      <c r="P1" s="4"/>
      <c r="Q1" s="14"/>
    </row>
    <row r="2" spans="1:79" ht="13" customHeight="1" x14ac:dyDescent="0.2">
      <c r="A2" s="46" t="s">
        <v>2</v>
      </c>
      <c r="D2" s="261"/>
      <c r="L2" s="259" t="s">
        <v>179</v>
      </c>
      <c r="M2" s="457">
        <f ca="1">TODAY()</f>
        <v>45121</v>
      </c>
      <c r="N2" s="458"/>
      <c r="Q2" s="49"/>
    </row>
    <row r="3" spans="1:79" ht="17" customHeight="1" x14ac:dyDescent="0.2">
      <c r="A3" s="46" t="s">
        <v>3</v>
      </c>
      <c r="C3" s="240" t="s">
        <v>180</v>
      </c>
      <c r="D3" s="262"/>
      <c r="E3" s="244"/>
      <c r="G3" s="191"/>
      <c r="H3" s="191"/>
      <c r="I3" s="191"/>
      <c r="J3" s="191"/>
      <c r="K3" s="191"/>
      <c r="L3" s="259" t="s">
        <v>4</v>
      </c>
      <c r="M3" s="457">
        <f>M1</f>
        <v>45061</v>
      </c>
      <c r="N3" s="458"/>
    </row>
    <row r="4" spans="1:79" ht="16" customHeight="1" x14ac:dyDescent="0.2">
      <c r="A4" s="47" t="s">
        <v>5</v>
      </c>
      <c r="B4" s="118"/>
      <c r="C4" s="240"/>
      <c r="D4" s="262"/>
      <c r="E4" s="191"/>
      <c r="G4" s="191"/>
      <c r="H4" s="191"/>
      <c r="I4" s="191"/>
      <c r="J4" s="191"/>
      <c r="K4" s="191"/>
      <c r="L4" s="191" t="s">
        <v>6</v>
      </c>
      <c r="M4" s="125">
        <v>1</v>
      </c>
      <c r="N4" s="126"/>
      <c r="Q4" s="453">
        <f>Q5</f>
        <v>45061</v>
      </c>
      <c r="R4" s="454"/>
      <c r="S4" s="454"/>
      <c r="T4" s="454"/>
      <c r="U4" s="454"/>
      <c r="V4" s="454"/>
      <c r="W4" s="455"/>
      <c r="X4" s="453">
        <f>X5</f>
        <v>45068</v>
      </c>
      <c r="Y4" s="454"/>
      <c r="Z4" s="454"/>
      <c r="AA4" s="454"/>
      <c r="AB4" s="454"/>
      <c r="AC4" s="454"/>
      <c r="AD4" s="455"/>
      <c r="AE4" s="453">
        <f>AE5</f>
        <v>45075</v>
      </c>
      <c r="AF4" s="454"/>
      <c r="AG4" s="454"/>
      <c r="AH4" s="454"/>
      <c r="AI4" s="454"/>
      <c r="AJ4" s="454"/>
      <c r="AK4" s="455"/>
      <c r="AL4" s="453">
        <f>AL5</f>
        <v>45082</v>
      </c>
      <c r="AM4" s="454"/>
      <c r="AN4" s="454"/>
      <c r="AO4" s="454"/>
      <c r="AP4" s="454"/>
      <c r="AQ4" s="454"/>
      <c r="AR4" s="455"/>
      <c r="AS4" s="453">
        <f>AS5</f>
        <v>45089</v>
      </c>
      <c r="AT4" s="454"/>
      <c r="AU4" s="454"/>
      <c r="AV4" s="454"/>
      <c r="AW4" s="454"/>
      <c r="AX4" s="454"/>
      <c r="AY4" s="455"/>
      <c r="AZ4" s="453">
        <f>AZ5</f>
        <v>45096</v>
      </c>
      <c r="BA4" s="454"/>
      <c r="BB4" s="454"/>
      <c r="BC4" s="454"/>
      <c r="BD4" s="454"/>
      <c r="BE4" s="454"/>
      <c r="BF4" s="455"/>
      <c r="BG4" s="453">
        <f>BG5</f>
        <v>45103</v>
      </c>
      <c r="BH4" s="454"/>
      <c r="BI4" s="454"/>
      <c r="BJ4" s="454"/>
      <c r="BK4" s="454"/>
      <c r="BL4" s="454"/>
      <c r="BM4" s="455"/>
      <c r="BN4" s="453">
        <f>BN5</f>
        <v>45110</v>
      </c>
      <c r="BO4" s="454"/>
      <c r="BP4" s="454"/>
      <c r="BQ4" s="454"/>
      <c r="BR4" s="454"/>
      <c r="BS4" s="454"/>
      <c r="BT4" s="455"/>
      <c r="BU4" s="453">
        <f>BU5</f>
        <v>45117</v>
      </c>
      <c r="BV4" s="454"/>
      <c r="BW4" s="454"/>
      <c r="BX4" s="454"/>
      <c r="BY4" s="454"/>
      <c r="BZ4" s="454"/>
      <c r="CA4" s="455"/>
    </row>
    <row r="5" spans="1:79" ht="15" customHeight="1" x14ac:dyDescent="0.2">
      <c r="A5" s="47" t="s">
        <v>7</v>
      </c>
      <c r="B5" s="118"/>
      <c r="C5" s="428"/>
      <c r="D5" s="263"/>
      <c r="E5" s="428"/>
      <c r="F5" s="428"/>
      <c r="G5" s="428"/>
      <c r="H5" s="428"/>
      <c r="I5" s="428"/>
      <c r="J5" s="428"/>
      <c r="K5" s="428"/>
      <c r="L5" s="428"/>
      <c r="M5" s="428"/>
      <c r="N5" s="428"/>
      <c r="O5" s="428"/>
      <c r="Q5" s="11">
        <f>Project_Start-WEEKDAY(Project_Start,1)+2+7*(Display_Week-1)</f>
        <v>45061</v>
      </c>
      <c r="R5" s="10">
        <f t="shared" ref="R5:CA5" si="0">Q5+1</f>
        <v>45062</v>
      </c>
      <c r="S5" s="10">
        <f t="shared" si="0"/>
        <v>45063</v>
      </c>
      <c r="T5" s="10">
        <f t="shared" si="0"/>
        <v>45064</v>
      </c>
      <c r="U5" s="10">
        <f t="shared" si="0"/>
        <v>45065</v>
      </c>
      <c r="V5" s="10">
        <f t="shared" si="0"/>
        <v>45066</v>
      </c>
      <c r="W5" s="12">
        <f t="shared" si="0"/>
        <v>45067</v>
      </c>
      <c r="X5" s="11">
        <f t="shared" si="0"/>
        <v>45068</v>
      </c>
      <c r="Y5" s="10">
        <f t="shared" si="0"/>
        <v>45069</v>
      </c>
      <c r="Z5" s="10">
        <f t="shared" si="0"/>
        <v>45070</v>
      </c>
      <c r="AA5" s="10">
        <f t="shared" si="0"/>
        <v>45071</v>
      </c>
      <c r="AB5" s="10">
        <f t="shared" si="0"/>
        <v>45072</v>
      </c>
      <c r="AC5" s="10">
        <f t="shared" si="0"/>
        <v>45073</v>
      </c>
      <c r="AD5" s="12">
        <f t="shared" si="0"/>
        <v>45074</v>
      </c>
      <c r="AE5" s="11">
        <f t="shared" si="0"/>
        <v>45075</v>
      </c>
      <c r="AF5" s="10">
        <f t="shared" si="0"/>
        <v>45076</v>
      </c>
      <c r="AG5" s="10">
        <f t="shared" si="0"/>
        <v>45077</v>
      </c>
      <c r="AH5" s="10">
        <f t="shared" si="0"/>
        <v>45078</v>
      </c>
      <c r="AI5" s="10">
        <f t="shared" si="0"/>
        <v>45079</v>
      </c>
      <c r="AJ5" s="10">
        <f t="shared" si="0"/>
        <v>45080</v>
      </c>
      <c r="AK5" s="12">
        <f t="shared" si="0"/>
        <v>45081</v>
      </c>
      <c r="AL5" s="11">
        <f t="shared" si="0"/>
        <v>45082</v>
      </c>
      <c r="AM5" s="10">
        <f t="shared" si="0"/>
        <v>45083</v>
      </c>
      <c r="AN5" s="10">
        <f t="shared" si="0"/>
        <v>45084</v>
      </c>
      <c r="AO5" s="10">
        <f t="shared" si="0"/>
        <v>45085</v>
      </c>
      <c r="AP5" s="10">
        <f t="shared" si="0"/>
        <v>45086</v>
      </c>
      <c r="AQ5" s="10">
        <f t="shared" si="0"/>
        <v>45087</v>
      </c>
      <c r="AR5" s="12">
        <f t="shared" si="0"/>
        <v>45088</v>
      </c>
      <c r="AS5" s="11">
        <f t="shared" si="0"/>
        <v>45089</v>
      </c>
      <c r="AT5" s="10">
        <f t="shared" si="0"/>
        <v>45090</v>
      </c>
      <c r="AU5" s="10">
        <f t="shared" si="0"/>
        <v>45091</v>
      </c>
      <c r="AV5" s="10">
        <f t="shared" si="0"/>
        <v>45092</v>
      </c>
      <c r="AW5" s="10">
        <f t="shared" si="0"/>
        <v>45093</v>
      </c>
      <c r="AX5" s="10">
        <f t="shared" si="0"/>
        <v>45094</v>
      </c>
      <c r="AY5" s="12">
        <f t="shared" si="0"/>
        <v>45095</v>
      </c>
      <c r="AZ5" s="11">
        <f t="shared" si="0"/>
        <v>45096</v>
      </c>
      <c r="BA5" s="10">
        <f t="shared" si="0"/>
        <v>45097</v>
      </c>
      <c r="BB5" s="10">
        <f t="shared" si="0"/>
        <v>45098</v>
      </c>
      <c r="BC5" s="10">
        <f t="shared" si="0"/>
        <v>45099</v>
      </c>
      <c r="BD5" s="10">
        <f t="shared" si="0"/>
        <v>45100</v>
      </c>
      <c r="BE5" s="10">
        <f t="shared" si="0"/>
        <v>45101</v>
      </c>
      <c r="BF5" s="12">
        <f t="shared" si="0"/>
        <v>45102</v>
      </c>
      <c r="BG5" s="11">
        <f t="shared" si="0"/>
        <v>45103</v>
      </c>
      <c r="BH5" s="10">
        <f t="shared" si="0"/>
        <v>45104</v>
      </c>
      <c r="BI5" s="10">
        <f t="shared" si="0"/>
        <v>45105</v>
      </c>
      <c r="BJ5" s="10">
        <f t="shared" si="0"/>
        <v>45106</v>
      </c>
      <c r="BK5" s="10">
        <f t="shared" si="0"/>
        <v>45107</v>
      </c>
      <c r="BL5" s="10">
        <f t="shared" si="0"/>
        <v>45108</v>
      </c>
      <c r="BM5" s="12">
        <f t="shared" si="0"/>
        <v>45109</v>
      </c>
      <c r="BN5" s="11">
        <f t="shared" si="0"/>
        <v>45110</v>
      </c>
      <c r="BO5" s="10">
        <f t="shared" si="0"/>
        <v>45111</v>
      </c>
      <c r="BP5" s="10">
        <f t="shared" si="0"/>
        <v>45112</v>
      </c>
      <c r="BQ5" s="10">
        <f t="shared" si="0"/>
        <v>45113</v>
      </c>
      <c r="BR5" s="10">
        <f t="shared" si="0"/>
        <v>45114</v>
      </c>
      <c r="BS5" s="10">
        <f t="shared" si="0"/>
        <v>45115</v>
      </c>
      <c r="BT5" s="12">
        <f t="shared" si="0"/>
        <v>45116</v>
      </c>
      <c r="BU5" s="11">
        <f t="shared" si="0"/>
        <v>45117</v>
      </c>
      <c r="BV5" s="10">
        <f t="shared" si="0"/>
        <v>45118</v>
      </c>
      <c r="BW5" s="10">
        <f t="shared" si="0"/>
        <v>45119</v>
      </c>
      <c r="BX5" s="10">
        <f t="shared" si="0"/>
        <v>45120</v>
      </c>
      <c r="BY5" s="10">
        <f t="shared" si="0"/>
        <v>45121</v>
      </c>
      <c r="BZ5" s="10">
        <f t="shared" si="0"/>
        <v>45122</v>
      </c>
      <c r="CA5" s="12">
        <f t="shared" si="0"/>
        <v>45123</v>
      </c>
    </row>
    <row r="6" spans="1:79" ht="30" customHeight="1" thickBot="1" x14ac:dyDescent="0.25">
      <c r="A6" s="47" t="s">
        <v>8</v>
      </c>
      <c r="B6" s="69" t="s">
        <v>9</v>
      </c>
      <c r="C6" s="8" t="s">
        <v>10</v>
      </c>
      <c r="D6" s="70" t="s">
        <v>11</v>
      </c>
      <c r="E6" s="9" t="s">
        <v>13</v>
      </c>
      <c r="F6" s="9" t="s">
        <v>15</v>
      </c>
      <c r="G6" s="9" t="s">
        <v>181</v>
      </c>
      <c r="H6" s="9" t="s">
        <v>182</v>
      </c>
      <c r="I6" s="9" t="s">
        <v>183</v>
      </c>
      <c r="J6" s="9" t="s">
        <v>18</v>
      </c>
      <c r="K6" s="9" t="s">
        <v>19</v>
      </c>
      <c r="L6" s="84" t="s">
        <v>12</v>
      </c>
      <c r="M6" s="9" t="s">
        <v>20</v>
      </c>
      <c r="N6" s="9" t="s">
        <v>21</v>
      </c>
      <c r="O6" s="9"/>
      <c r="P6" s="9" t="s">
        <v>22</v>
      </c>
      <c r="Q6" s="13" t="str">
        <f t="shared" ref="Q6:CA6" si="1">LEFT(TEXT(Q5,"ddd"),1)</f>
        <v>M</v>
      </c>
      <c r="R6" s="13" t="str">
        <f t="shared" si="1"/>
        <v>T</v>
      </c>
      <c r="S6" s="13" t="str">
        <f t="shared" si="1"/>
        <v>W</v>
      </c>
      <c r="T6" s="13" t="str">
        <f t="shared" si="1"/>
        <v>T</v>
      </c>
      <c r="U6" s="13" t="str">
        <f t="shared" si="1"/>
        <v>F</v>
      </c>
      <c r="V6" s="86" t="str">
        <f t="shared" si="1"/>
        <v>S</v>
      </c>
      <c r="W6" s="86" t="str">
        <f t="shared" si="1"/>
        <v>S</v>
      </c>
      <c r="X6" s="13" t="str">
        <f t="shared" si="1"/>
        <v>M</v>
      </c>
      <c r="Y6" s="13" t="str">
        <f t="shared" si="1"/>
        <v>T</v>
      </c>
      <c r="Z6" s="13" t="str">
        <f t="shared" si="1"/>
        <v>W</v>
      </c>
      <c r="AA6" s="13" t="str">
        <f t="shared" si="1"/>
        <v>T</v>
      </c>
      <c r="AB6" s="13" t="str">
        <f t="shared" si="1"/>
        <v>F</v>
      </c>
      <c r="AC6" s="86" t="str">
        <f t="shared" si="1"/>
        <v>S</v>
      </c>
      <c r="AD6" s="86" t="str">
        <f t="shared" si="1"/>
        <v>S</v>
      </c>
      <c r="AE6" s="13" t="str">
        <f t="shared" si="1"/>
        <v>M</v>
      </c>
      <c r="AF6" s="13" t="str">
        <f t="shared" si="1"/>
        <v>T</v>
      </c>
      <c r="AG6" s="13" t="str">
        <f t="shared" si="1"/>
        <v>W</v>
      </c>
      <c r="AH6" s="13" t="str">
        <f t="shared" si="1"/>
        <v>T</v>
      </c>
      <c r="AI6" s="13" t="str">
        <f t="shared" si="1"/>
        <v>F</v>
      </c>
      <c r="AJ6" s="86" t="str">
        <f t="shared" si="1"/>
        <v>S</v>
      </c>
      <c r="AK6" s="86" t="str">
        <f t="shared" si="1"/>
        <v>S</v>
      </c>
      <c r="AL6" s="13" t="str">
        <f t="shared" si="1"/>
        <v>M</v>
      </c>
      <c r="AM6" s="13" t="str">
        <f t="shared" si="1"/>
        <v>T</v>
      </c>
      <c r="AN6" s="13" t="str">
        <f t="shared" si="1"/>
        <v>W</v>
      </c>
      <c r="AO6" s="207" t="str">
        <f t="shared" si="1"/>
        <v>T</v>
      </c>
      <c r="AP6" s="13" t="str">
        <f t="shared" si="1"/>
        <v>F</v>
      </c>
      <c r="AQ6" s="86" t="str">
        <f t="shared" si="1"/>
        <v>S</v>
      </c>
      <c r="AR6" s="86" t="str">
        <f t="shared" si="1"/>
        <v>S</v>
      </c>
      <c r="AS6" s="207" t="str">
        <f t="shared" si="1"/>
        <v>M</v>
      </c>
      <c r="AT6" s="13" t="str">
        <f t="shared" si="1"/>
        <v>T</v>
      </c>
      <c r="AU6" s="13" t="str">
        <f t="shared" si="1"/>
        <v>W</v>
      </c>
      <c r="AV6" s="13" t="str">
        <f t="shared" si="1"/>
        <v>T</v>
      </c>
      <c r="AW6" s="13" t="str">
        <f t="shared" si="1"/>
        <v>F</v>
      </c>
      <c r="AX6" s="86" t="str">
        <f t="shared" si="1"/>
        <v>S</v>
      </c>
      <c r="AY6" s="86" t="str">
        <f t="shared" si="1"/>
        <v>S</v>
      </c>
      <c r="AZ6" s="13" t="str">
        <f t="shared" si="1"/>
        <v>M</v>
      </c>
      <c r="BA6" s="13" t="str">
        <f t="shared" si="1"/>
        <v>T</v>
      </c>
      <c r="BB6" s="13" t="str">
        <f t="shared" si="1"/>
        <v>W</v>
      </c>
      <c r="BC6" s="13" t="str">
        <f t="shared" si="1"/>
        <v>T</v>
      </c>
      <c r="BD6" s="13" t="str">
        <f t="shared" si="1"/>
        <v>F</v>
      </c>
      <c r="BE6" s="86" t="str">
        <f t="shared" si="1"/>
        <v>S</v>
      </c>
      <c r="BF6" s="86" t="str">
        <f t="shared" si="1"/>
        <v>S</v>
      </c>
      <c r="BG6" s="13" t="str">
        <f t="shared" si="1"/>
        <v>M</v>
      </c>
      <c r="BH6" s="13" t="str">
        <f t="shared" si="1"/>
        <v>T</v>
      </c>
      <c r="BI6" s="13" t="str">
        <f t="shared" si="1"/>
        <v>W</v>
      </c>
      <c r="BJ6" s="13" t="str">
        <f t="shared" si="1"/>
        <v>T</v>
      </c>
      <c r="BK6" s="13" t="str">
        <f t="shared" si="1"/>
        <v>F</v>
      </c>
      <c r="BL6" s="86" t="str">
        <f t="shared" si="1"/>
        <v>S</v>
      </c>
      <c r="BM6" s="86" t="str">
        <f t="shared" si="1"/>
        <v>S</v>
      </c>
      <c r="BN6" s="13" t="str">
        <f t="shared" si="1"/>
        <v>M</v>
      </c>
      <c r="BO6" s="13" t="str">
        <f t="shared" si="1"/>
        <v>T</v>
      </c>
      <c r="BP6" s="13" t="str">
        <f t="shared" si="1"/>
        <v>W</v>
      </c>
      <c r="BQ6" s="13" t="str">
        <f t="shared" si="1"/>
        <v>T</v>
      </c>
      <c r="BR6" s="13" t="str">
        <f t="shared" si="1"/>
        <v>F</v>
      </c>
      <c r="BS6" s="86" t="str">
        <f t="shared" si="1"/>
        <v>S</v>
      </c>
      <c r="BT6" s="86" t="str">
        <f t="shared" si="1"/>
        <v>S</v>
      </c>
      <c r="BU6" s="13" t="str">
        <f t="shared" si="1"/>
        <v>M</v>
      </c>
      <c r="BV6" s="13" t="str">
        <f t="shared" si="1"/>
        <v>T</v>
      </c>
      <c r="BW6" s="13" t="str">
        <f t="shared" si="1"/>
        <v>W</v>
      </c>
      <c r="BX6" s="13" t="str">
        <f t="shared" si="1"/>
        <v>T</v>
      </c>
      <c r="BY6" s="13" t="str">
        <f t="shared" si="1"/>
        <v>F</v>
      </c>
      <c r="BZ6" s="86" t="str">
        <f t="shared" si="1"/>
        <v>S</v>
      </c>
      <c r="CA6" s="86" t="str">
        <f t="shared" si="1"/>
        <v>S</v>
      </c>
    </row>
    <row r="7" spans="1:79" ht="30" hidden="1" customHeight="1" thickBot="1" x14ac:dyDescent="0.25">
      <c r="A7" s="46" t="s">
        <v>23</v>
      </c>
      <c r="E7" s="50"/>
      <c r="F7" s="50"/>
      <c r="G7" s="50"/>
      <c r="H7" s="50"/>
      <c r="I7" s="50"/>
      <c r="J7" s="50"/>
      <c r="M7"/>
      <c r="P7" t="str">
        <f>IF(OR(ISBLANK(task_start),ISBLANK(task_end)),"",task_end-task_start+1)</f>
        <v/>
      </c>
      <c r="Q7" s="43"/>
      <c r="R7" s="43"/>
      <c r="S7" s="43"/>
      <c r="T7" s="43"/>
      <c r="U7" s="43"/>
      <c r="V7" s="87"/>
      <c r="W7" s="87"/>
      <c r="X7" s="43"/>
      <c r="Y7" s="43"/>
      <c r="Z7" s="43"/>
      <c r="AA7" s="43"/>
      <c r="AB7" s="43"/>
      <c r="AC7" s="87"/>
      <c r="AD7" s="87"/>
      <c r="AE7" s="43"/>
      <c r="AF7" s="43"/>
      <c r="AG7" s="43"/>
      <c r="AH7" s="43"/>
      <c r="AI7" s="43"/>
      <c r="AJ7" s="87"/>
      <c r="AK7" s="87"/>
      <c r="AL7" s="43"/>
      <c r="AM7" s="43"/>
      <c r="AN7" s="43"/>
      <c r="AO7" s="43"/>
      <c r="AP7" s="43"/>
      <c r="AQ7" s="87"/>
      <c r="AR7" s="87"/>
      <c r="AS7" s="43"/>
      <c r="AT7" s="43"/>
      <c r="AU7" s="43"/>
      <c r="AV7" s="43"/>
      <c r="AW7" s="43"/>
      <c r="AX7" s="87"/>
      <c r="AY7" s="87"/>
      <c r="AZ7" s="43"/>
      <c r="BA7" s="43"/>
      <c r="BB7" s="43"/>
      <c r="BC7" s="43"/>
      <c r="BD7" s="89"/>
      <c r="BE7" s="87"/>
      <c r="BF7" s="87"/>
      <c r="BG7" s="43"/>
      <c r="BH7" s="43"/>
      <c r="BI7" s="43"/>
      <c r="BJ7" s="43"/>
      <c r="BK7" s="43"/>
      <c r="BL7" s="43"/>
      <c r="BM7" s="43"/>
      <c r="BN7" s="43"/>
      <c r="BO7" s="43"/>
      <c r="BP7" s="159"/>
      <c r="BQ7" s="43"/>
      <c r="BR7" s="43"/>
      <c r="BS7" s="87"/>
      <c r="BT7" s="87"/>
      <c r="BU7" s="43"/>
      <c r="BV7" s="43"/>
      <c r="BW7" s="43"/>
      <c r="BX7" s="43"/>
      <c r="BY7" s="43"/>
      <c r="BZ7" s="87"/>
      <c r="CA7" s="87"/>
    </row>
    <row r="8" spans="1:79" ht="32" customHeight="1" thickBot="1" x14ac:dyDescent="0.25">
      <c r="B8" s="117" t="s">
        <v>24</v>
      </c>
      <c r="C8" s="18" t="s">
        <v>184</v>
      </c>
      <c r="D8" s="73"/>
      <c r="E8" s="55"/>
      <c r="F8" s="55"/>
      <c r="G8" s="55"/>
      <c r="H8" s="55" t="s">
        <v>164</v>
      </c>
      <c r="I8" s="55" t="s">
        <v>164</v>
      </c>
      <c r="J8" s="92"/>
      <c r="K8" s="19">
        <v>0</v>
      </c>
      <c r="L8" s="21"/>
      <c r="M8" s="20">
        <v>44579</v>
      </c>
      <c r="N8" s="21">
        <f>M8</f>
        <v>44579</v>
      </c>
      <c r="Q8" s="43"/>
      <c r="R8" s="43"/>
      <c r="S8" s="43"/>
      <c r="T8" s="43"/>
      <c r="U8" s="43"/>
      <c r="V8" s="87"/>
      <c r="W8" s="87"/>
      <c r="X8" s="43"/>
      <c r="Y8" s="43"/>
      <c r="Z8" s="43"/>
      <c r="AA8" s="43"/>
      <c r="AB8" s="43"/>
      <c r="AC8" s="87"/>
      <c r="AD8" s="87"/>
      <c r="AE8" s="43"/>
      <c r="AF8" s="43"/>
      <c r="AG8" s="43"/>
      <c r="AH8" s="43"/>
      <c r="AI8" s="43"/>
      <c r="AJ8" s="87"/>
      <c r="AK8" s="87"/>
      <c r="AL8" s="43"/>
      <c r="AM8" s="43"/>
      <c r="AN8" s="43"/>
      <c r="AO8" s="188"/>
      <c r="AP8" s="43"/>
      <c r="AQ8" s="87"/>
      <c r="AR8" s="87"/>
      <c r="AS8" s="188"/>
      <c r="AT8" s="43"/>
      <c r="AU8" s="43"/>
      <c r="AV8" s="43"/>
      <c r="AW8" s="43"/>
      <c r="AX8" s="87"/>
      <c r="AY8" s="87"/>
      <c r="AZ8" s="43"/>
      <c r="BA8" s="43"/>
      <c r="BB8" s="43"/>
      <c r="BC8" s="43"/>
      <c r="BD8" s="43"/>
      <c r="BE8" s="87"/>
      <c r="BF8" s="87"/>
      <c r="BG8" s="43"/>
      <c r="BH8" s="43"/>
      <c r="BI8" s="43"/>
      <c r="BJ8" s="43"/>
      <c r="BK8" s="43"/>
      <c r="BL8" s="87"/>
      <c r="BM8" s="87"/>
      <c r="BN8" s="43"/>
      <c r="BO8" s="43"/>
      <c r="BP8" s="43"/>
      <c r="BQ8" s="43"/>
      <c r="BR8" s="43"/>
      <c r="BS8" s="87"/>
      <c r="BT8" s="87"/>
      <c r="BU8" s="43"/>
      <c r="BV8" s="43"/>
      <c r="BW8" s="43"/>
      <c r="BX8" s="43"/>
      <c r="BY8" s="43"/>
      <c r="BZ8" s="87"/>
      <c r="CA8" s="87"/>
    </row>
    <row r="9" spans="1:79" ht="41" customHeight="1" thickBot="1" x14ac:dyDescent="0.25">
      <c r="C9" s="271" t="s">
        <v>185</v>
      </c>
      <c r="D9" s="73"/>
      <c r="E9" s="55"/>
      <c r="F9" s="55"/>
      <c r="G9" s="55"/>
      <c r="H9" s="55"/>
      <c r="I9" s="55"/>
      <c r="J9" s="92"/>
      <c r="K9" s="19"/>
      <c r="L9" s="21"/>
      <c r="M9" s="20"/>
      <c r="N9" s="21"/>
      <c r="Q9" s="43"/>
      <c r="R9" s="43"/>
      <c r="S9" s="43"/>
      <c r="T9" s="43"/>
      <c r="U9" s="43"/>
      <c r="V9" s="87"/>
      <c r="W9" s="87"/>
      <c r="X9" s="43"/>
      <c r="Y9" s="43"/>
      <c r="Z9" s="43"/>
      <c r="AA9" s="43"/>
      <c r="AB9" s="43"/>
      <c r="AC9" s="87"/>
      <c r="AD9" s="87"/>
      <c r="AE9" s="43"/>
      <c r="AF9" s="43"/>
      <c r="AG9" s="43"/>
      <c r="AH9" s="43"/>
      <c r="AI9" s="43"/>
      <c r="AJ9" s="87"/>
      <c r="AK9" s="87"/>
      <c r="AL9" s="43"/>
      <c r="AM9" s="43"/>
      <c r="AN9" s="43"/>
      <c r="AO9" s="188"/>
      <c r="AP9" s="43"/>
      <c r="AQ9" s="87"/>
      <c r="AR9" s="87"/>
      <c r="AS9" s="188"/>
      <c r="AT9" s="43"/>
      <c r="AU9" s="43"/>
      <c r="AV9" s="43"/>
      <c r="AW9" s="43"/>
      <c r="AX9" s="87"/>
      <c r="AY9" s="87"/>
      <c r="AZ9" s="43"/>
      <c r="BA9" s="43"/>
      <c r="BB9" s="43"/>
      <c r="BC9" s="43"/>
      <c r="BD9" s="43"/>
      <c r="BE9" s="87"/>
      <c r="BF9" s="87"/>
      <c r="BG9" s="43"/>
      <c r="BH9" s="43"/>
      <c r="BI9" s="43"/>
      <c r="BJ9" s="43"/>
      <c r="BK9" s="43"/>
      <c r="BL9" s="87"/>
      <c r="BM9" s="87"/>
      <c r="BN9" s="43"/>
      <c r="BO9" s="43"/>
      <c r="BP9" s="43"/>
      <c r="BQ9" s="43"/>
      <c r="BR9" s="43"/>
      <c r="BS9" s="87"/>
      <c r="BT9" s="87"/>
      <c r="BU9" s="43"/>
      <c r="BV9" s="43"/>
      <c r="BW9" s="43"/>
      <c r="BX9" s="43"/>
      <c r="BY9" s="43"/>
      <c r="BZ9" s="87"/>
      <c r="CA9" s="87"/>
    </row>
    <row r="10" spans="1:79" ht="32" customHeight="1" thickBot="1" x14ac:dyDescent="0.25">
      <c r="B10" s="117" t="s">
        <v>28</v>
      </c>
      <c r="C10" s="18" t="s">
        <v>29</v>
      </c>
      <c r="D10" s="73"/>
      <c r="E10" s="55"/>
      <c r="F10" s="55">
        <v>2</v>
      </c>
      <c r="G10" s="55"/>
      <c r="H10" s="55" t="s">
        <v>164</v>
      </c>
      <c r="I10" s="55" t="s">
        <v>164</v>
      </c>
      <c r="J10" s="92"/>
      <c r="K10" s="19">
        <v>0</v>
      </c>
      <c r="L10" s="21"/>
      <c r="M10" s="20">
        <f>$M$1</f>
        <v>45061</v>
      </c>
      <c r="N10" s="20">
        <f>$M$1+F10-1</f>
        <v>45062</v>
      </c>
      <c r="Q10" s="43"/>
      <c r="R10" s="43"/>
      <c r="S10" s="43"/>
      <c r="T10" s="43"/>
      <c r="U10" s="43"/>
      <c r="V10" s="87"/>
      <c r="W10" s="87"/>
      <c r="X10" s="43"/>
      <c r="Y10" s="43"/>
      <c r="Z10" s="43"/>
      <c r="AA10" s="43"/>
      <c r="AB10" s="43"/>
      <c r="AC10" s="87"/>
      <c r="AD10" s="87"/>
      <c r="AE10" s="43"/>
      <c r="AF10" s="43"/>
      <c r="AG10" s="43"/>
      <c r="AH10" s="43"/>
      <c r="AI10" s="43"/>
      <c r="AJ10" s="87"/>
      <c r="AK10" s="87"/>
      <c r="AL10" s="43"/>
      <c r="AM10" s="43"/>
      <c r="AN10" s="43"/>
      <c r="AO10" s="188"/>
      <c r="AP10" s="43"/>
      <c r="AQ10" s="87"/>
      <c r="AR10" s="87"/>
      <c r="AS10" s="188"/>
      <c r="AT10" s="43"/>
      <c r="AU10" s="43"/>
      <c r="AV10" s="43"/>
      <c r="AW10" s="43"/>
      <c r="AX10" s="87"/>
      <c r="AY10" s="87"/>
      <c r="AZ10" s="43"/>
      <c r="BA10" s="43"/>
      <c r="BB10" s="43"/>
      <c r="BC10" s="43"/>
      <c r="BD10" s="43"/>
      <c r="BE10" s="87"/>
      <c r="BF10" s="87"/>
      <c r="BG10" s="43"/>
      <c r="BH10" s="43"/>
      <c r="BI10" s="43"/>
      <c r="BJ10" s="43"/>
      <c r="BK10" s="43"/>
      <c r="BL10" s="87"/>
      <c r="BM10" s="87"/>
      <c r="BN10" s="43"/>
      <c r="BO10" s="43"/>
      <c r="BP10" s="43"/>
      <c r="BQ10" s="43"/>
      <c r="BR10" s="43"/>
      <c r="BS10" s="87"/>
      <c r="BT10" s="87"/>
      <c r="BU10" s="43"/>
      <c r="BV10" s="43"/>
      <c r="BW10" s="43"/>
      <c r="BX10" s="43"/>
      <c r="BY10" s="43"/>
      <c r="BZ10" s="87"/>
      <c r="CA10" s="87"/>
    </row>
    <row r="11" spans="1:79" ht="32" customHeight="1" thickBot="1" x14ac:dyDescent="0.25">
      <c r="B11" s="117" t="s">
        <v>33</v>
      </c>
      <c r="C11" s="18" t="s">
        <v>34</v>
      </c>
      <c r="D11" s="73"/>
      <c r="E11" s="55"/>
      <c r="F11" s="55">
        <v>2</v>
      </c>
      <c r="G11" s="55">
        <v>5</v>
      </c>
      <c r="H11" s="55" t="s">
        <v>164</v>
      </c>
      <c r="I11" s="55" t="s">
        <v>164</v>
      </c>
      <c r="J11" s="92"/>
      <c r="K11" s="19">
        <v>0</v>
      </c>
      <c r="L11" s="238"/>
      <c r="M11" s="20">
        <f>$M$1</f>
        <v>45061</v>
      </c>
      <c r="N11" s="20">
        <f>WORKDAY($M$1+F11-1,2)+G11</f>
        <v>45069</v>
      </c>
      <c r="O11" s="20">
        <f>$M$1</f>
        <v>45061</v>
      </c>
      <c r="P11" s="21">
        <f>O11</f>
        <v>45061</v>
      </c>
      <c r="Q11" s="43"/>
      <c r="R11" s="43"/>
      <c r="S11" s="43"/>
      <c r="T11" s="43"/>
      <c r="U11" s="43"/>
      <c r="V11" s="87"/>
      <c r="W11" s="87"/>
      <c r="X11" s="43"/>
      <c r="Y11" s="43"/>
      <c r="Z11" s="43"/>
      <c r="AA11" s="43"/>
      <c r="AB11" s="43"/>
      <c r="AC11" s="87"/>
      <c r="AD11" s="87"/>
      <c r="AE11" s="43"/>
      <c r="AF11" s="43"/>
      <c r="AG11" s="43"/>
      <c r="AH11" s="43"/>
      <c r="AI11" s="43"/>
      <c r="AJ11" s="87"/>
      <c r="AK11" s="87"/>
      <c r="AL11" s="43"/>
      <c r="AM11" s="43"/>
      <c r="AN11" s="43"/>
      <c r="AO11" s="188"/>
      <c r="AP11" s="43"/>
      <c r="AQ11" s="87"/>
      <c r="AR11" s="87"/>
      <c r="AS11" s="188"/>
      <c r="AT11" s="43"/>
      <c r="AU11" s="43"/>
      <c r="AV11" s="43"/>
      <c r="AW11" s="43"/>
      <c r="AX11" s="87"/>
      <c r="AY11" s="87"/>
      <c r="AZ11" s="43"/>
      <c r="BA11" s="43"/>
      <c r="BB11" s="43"/>
      <c r="BC11" s="43"/>
      <c r="BD11" s="43"/>
      <c r="BE11" s="87"/>
      <c r="BF11" s="87"/>
      <c r="BG11" s="43"/>
      <c r="BH11" s="43"/>
      <c r="BI11" s="43"/>
      <c r="BJ11" s="43"/>
      <c r="BK11" s="43"/>
      <c r="BL11" s="87"/>
      <c r="BM11" s="87"/>
      <c r="BN11" s="43"/>
      <c r="BO11" s="43"/>
      <c r="BP11" s="43"/>
      <c r="BQ11" s="43"/>
      <c r="BR11" s="43"/>
      <c r="BS11" s="87"/>
      <c r="BT11" s="87"/>
      <c r="BU11" s="43"/>
      <c r="BV11" s="43"/>
      <c r="BW11" s="43"/>
      <c r="BX11" s="43"/>
      <c r="BY11" s="43"/>
      <c r="BZ11" s="87"/>
      <c r="CA11" s="87"/>
    </row>
    <row r="12" spans="1:79" ht="27" customHeight="1" thickBot="1" x14ac:dyDescent="0.25">
      <c r="B12" s="117">
        <v>1</v>
      </c>
      <c r="C12" s="18" t="s">
        <v>38</v>
      </c>
      <c r="D12" s="73"/>
      <c r="E12" s="55"/>
      <c r="F12" s="55"/>
      <c r="G12" s="55"/>
      <c r="H12" s="55" t="s">
        <v>164</v>
      </c>
      <c r="I12" s="55" t="s">
        <v>164</v>
      </c>
      <c r="J12" s="158"/>
      <c r="K12" s="19">
        <v>0</v>
      </c>
      <c r="L12" s="21"/>
      <c r="M12" s="20">
        <f>$M$1</f>
        <v>45061</v>
      </c>
      <c r="N12" s="21">
        <f>M12</f>
        <v>45061</v>
      </c>
      <c r="Q12" s="43"/>
      <c r="R12" s="43"/>
      <c r="S12" s="43"/>
      <c r="T12" s="43"/>
      <c r="U12" s="43"/>
      <c r="V12" s="87"/>
      <c r="W12" s="87"/>
      <c r="X12" s="43"/>
      <c r="Y12" s="43"/>
      <c r="Z12" s="43"/>
      <c r="AA12" s="43"/>
      <c r="AB12" s="43"/>
      <c r="AC12" s="87"/>
      <c r="AD12" s="87"/>
      <c r="AE12" s="43"/>
      <c r="AF12" s="43"/>
      <c r="AG12" s="43"/>
      <c r="AH12" s="43"/>
      <c r="AI12" s="43"/>
      <c r="AJ12" s="87"/>
      <c r="AK12" s="87"/>
      <c r="AL12" s="43"/>
      <c r="AM12" s="43"/>
      <c r="AN12" s="43"/>
      <c r="AO12" s="188"/>
      <c r="AP12" s="43"/>
      <c r="AQ12" s="87"/>
      <c r="AR12" s="87"/>
      <c r="AS12" s="188"/>
      <c r="AT12" s="43"/>
      <c r="AU12" s="43"/>
      <c r="AV12" s="43"/>
      <c r="AW12" s="43"/>
      <c r="AX12" s="87"/>
      <c r="AY12" s="87"/>
      <c r="AZ12" s="43"/>
      <c r="BA12" s="43"/>
      <c r="BB12" s="43"/>
      <c r="BC12" s="43"/>
      <c r="BD12" s="43"/>
      <c r="BE12" s="87"/>
      <c r="BF12" s="87"/>
      <c r="BG12" s="43"/>
      <c r="BH12" s="43"/>
      <c r="BI12" s="43"/>
      <c r="BJ12" s="43"/>
      <c r="BK12" s="43"/>
      <c r="BL12" s="87"/>
      <c r="BM12" s="87"/>
      <c r="BN12" s="43"/>
      <c r="BO12" s="43"/>
      <c r="BP12" s="43"/>
      <c r="BQ12" s="43"/>
      <c r="BR12" s="43"/>
      <c r="BS12" s="87"/>
      <c r="BT12" s="87"/>
      <c r="BU12" s="43"/>
      <c r="BV12" s="43"/>
      <c r="BW12" s="43"/>
      <c r="BX12" s="43"/>
      <c r="BY12" s="43"/>
      <c r="BZ12" s="87"/>
      <c r="CA12" s="87"/>
    </row>
    <row r="13" spans="1:79" ht="30" customHeight="1" thickBot="1" x14ac:dyDescent="0.25">
      <c r="B13" s="117">
        <v>1.1000000000000001</v>
      </c>
      <c r="C13" s="64" t="s">
        <v>41</v>
      </c>
      <c r="D13" s="74"/>
      <c r="E13" s="56"/>
      <c r="F13" s="56">
        <v>1</v>
      </c>
      <c r="G13" s="56"/>
      <c r="H13" s="55" t="s">
        <v>164</v>
      </c>
      <c r="I13" s="55" t="s">
        <v>164</v>
      </c>
      <c r="J13" s="94"/>
      <c r="K13" s="22">
        <v>0</v>
      </c>
      <c r="L13" s="64"/>
      <c r="M13" s="90">
        <f>$N$12</f>
        <v>45061</v>
      </c>
      <c r="N13" s="85">
        <f>M13</f>
        <v>45061</v>
      </c>
      <c r="Q13" s="43"/>
      <c r="R13" s="43"/>
      <c r="S13" s="43"/>
      <c r="T13" s="43"/>
      <c r="U13" s="43"/>
      <c r="V13" s="87"/>
      <c r="W13" s="87"/>
      <c r="X13" s="43"/>
      <c r="Y13" s="43"/>
      <c r="Z13" s="43"/>
      <c r="AA13" s="43"/>
      <c r="AB13" s="43"/>
      <c r="AC13" s="87"/>
      <c r="AD13" s="87"/>
      <c r="AE13" s="43"/>
      <c r="AF13" s="43"/>
      <c r="AG13" s="43"/>
      <c r="AH13" s="43"/>
      <c r="AI13" s="43"/>
      <c r="AJ13" s="87"/>
      <c r="AK13" s="87"/>
      <c r="AL13" s="43"/>
      <c r="AM13" s="43"/>
      <c r="AN13" s="43"/>
      <c r="AO13" s="188"/>
      <c r="AP13" s="43"/>
      <c r="AQ13" s="87"/>
      <c r="AR13" s="87"/>
      <c r="AS13" s="188"/>
      <c r="AT13" s="43"/>
      <c r="AU13" s="43"/>
      <c r="AV13" s="43"/>
      <c r="AW13" s="43"/>
      <c r="AX13" s="87"/>
      <c r="AY13" s="87"/>
      <c r="AZ13" s="43"/>
      <c r="BA13" s="43"/>
      <c r="BB13" s="43"/>
      <c r="BC13" s="43"/>
      <c r="BD13" s="43"/>
      <c r="BE13" s="87"/>
      <c r="BF13" s="87"/>
      <c r="BG13" s="43"/>
      <c r="BH13" s="43"/>
      <c r="BI13" s="43"/>
      <c r="BJ13" s="43"/>
      <c r="BK13" s="43"/>
      <c r="BL13" s="87"/>
      <c r="BM13" s="87"/>
      <c r="BN13" s="43"/>
      <c r="BO13" s="43"/>
      <c r="BP13" s="43"/>
      <c r="BQ13" s="43"/>
      <c r="BR13" s="43"/>
      <c r="BS13" s="87"/>
      <c r="BT13" s="87"/>
      <c r="BU13" s="43"/>
      <c r="BV13" s="43"/>
      <c r="BW13" s="43"/>
      <c r="BX13" s="43"/>
      <c r="BY13" s="43"/>
      <c r="BZ13" s="87"/>
      <c r="CA13" s="87"/>
    </row>
    <row r="14" spans="1:79" ht="30" customHeight="1" thickBot="1" x14ac:dyDescent="0.25">
      <c r="B14" s="117">
        <v>1.2</v>
      </c>
      <c r="C14" s="64" t="s">
        <v>43</v>
      </c>
      <c r="D14" s="74"/>
      <c r="E14" s="56"/>
      <c r="F14" s="56">
        <v>1</v>
      </c>
      <c r="G14" s="56"/>
      <c r="H14" s="55" t="s">
        <v>164</v>
      </c>
      <c r="I14" s="55" t="s">
        <v>164</v>
      </c>
      <c r="J14" s="94"/>
      <c r="K14" s="22">
        <v>0</v>
      </c>
      <c r="L14" s="64"/>
      <c r="M14" s="90">
        <f>$N$12</f>
        <v>45061</v>
      </c>
      <c r="N14" s="85">
        <f>WORKDAY(M14+(F14-1),0)</f>
        <v>45061</v>
      </c>
      <c r="Q14" s="43"/>
      <c r="R14" s="43"/>
      <c r="S14" s="43"/>
      <c r="T14" s="43"/>
      <c r="U14" s="43"/>
      <c r="V14" s="87"/>
      <c r="W14" s="87"/>
      <c r="X14" s="43"/>
      <c r="Y14" s="43"/>
      <c r="Z14" s="43"/>
      <c r="AA14" s="43"/>
      <c r="AB14" s="43"/>
      <c r="AC14" s="87"/>
      <c r="AD14" s="87"/>
      <c r="AE14" s="43"/>
      <c r="AF14" s="43"/>
      <c r="AG14" s="43"/>
      <c r="AH14" s="43"/>
      <c r="AI14" s="43"/>
      <c r="AJ14" s="87"/>
      <c r="AK14" s="87"/>
      <c r="AL14" s="43"/>
      <c r="AM14" s="43"/>
      <c r="AN14" s="43"/>
      <c r="AO14" s="188"/>
      <c r="AP14" s="43"/>
      <c r="AQ14" s="87"/>
      <c r="AR14" s="87"/>
      <c r="AS14" s="188"/>
      <c r="AT14" s="43"/>
      <c r="AU14" s="43"/>
      <c r="AV14" s="43"/>
      <c r="AW14" s="43"/>
      <c r="AX14" s="87"/>
      <c r="AY14" s="87"/>
      <c r="AZ14" s="43"/>
      <c r="BA14" s="43"/>
      <c r="BB14" s="43"/>
      <c r="BC14" s="43"/>
      <c r="BD14" s="43"/>
      <c r="BE14" s="87"/>
      <c r="BF14" s="87"/>
      <c r="BG14" s="43"/>
      <c r="BH14" s="43"/>
      <c r="BI14" s="43"/>
      <c r="BJ14" s="43"/>
      <c r="BK14" s="43"/>
      <c r="BL14" s="87"/>
      <c r="BM14" s="87"/>
      <c r="BN14" s="43"/>
      <c r="BO14" s="43"/>
      <c r="BP14" s="43"/>
      <c r="BQ14" s="43"/>
      <c r="BR14" s="43"/>
      <c r="BS14" s="87"/>
      <c r="BT14" s="87"/>
      <c r="BU14" s="43"/>
      <c r="BV14" s="43"/>
      <c r="BW14" s="43"/>
      <c r="BX14" s="43"/>
      <c r="BY14" s="43"/>
      <c r="BZ14" s="87"/>
      <c r="CA14" s="87"/>
    </row>
    <row r="15" spans="1:79" ht="41" customHeight="1" thickBot="1" x14ac:dyDescent="0.25">
      <c r="B15" s="117">
        <v>2</v>
      </c>
      <c r="C15" s="18" t="s">
        <v>48</v>
      </c>
      <c r="D15" s="73"/>
      <c r="E15" s="55"/>
      <c r="F15" s="55">
        <v>3</v>
      </c>
      <c r="G15" s="55"/>
      <c r="H15" s="55" t="s">
        <v>164</v>
      </c>
      <c r="I15" s="55" t="s">
        <v>164</v>
      </c>
      <c r="J15" s="92"/>
      <c r="K15" s="19">
        <v>0</v>
      </c>
      <c r="L15" s="18"/>
      <c r="M15" s="21">
        <f>$N$12</f>
        <v>45061</v>
      </c>
      <c r="N15" s="21">
        <f>WORKDAY(M15+F15-1,0)</f>
        <v>45063</v>
      </c>
      <c r="Q15" s="43"/>
      <c r="R15" s="43"/>
      <c r="S15" s="43"/>
      <c r="T15" s="43"/>
      <c r="U15" s="43"/>
      <c r="V15" s="87"/>
      <c r="W15" s="87"/>
      <c r="X15" s="43"/>
      <c r="Y15" s="43"/>
      <c r="Z15" s="43"/>
      <c r="AA15" s="43"/>
      <c r="AB15" s="43"/>
      <c r="AC15" s="87"/>
      <c r="AD15" s="87"/>
      <c r="AE15" s="43"/>
      <c r="AF15" s="43"/>
      <c r="AG15" s="43"/>
      <c r="AH15" s="43"/>
      <c r="AI15" s="43"/>
      <c r="AJ15" s="87"/>
      <c r="AK15" s="87"/>
      <c r="AL15" s="43"/>
      <c r="AM15" s="43"/>
      <c r="AN15" s="43"/>
      <c r="AO15" s="188"/>
      <c r="AP15" s="43"/>
      <c r="AQ15" s="87"/>
      <c r="AR15" s="87"/>
      <c r="AS15" s="188"/>
      <c r="AT15" s="43"/>
      <c r="AU15" s="43"/>
      <c r="AV15" s="43"/>
      <c r="AW15" s="43"/>
      <c r="AX15" s="87"/>
      <c r="AY15" s="87"/>
      <c r="AZ15" s="43"/>
      <c r="BA15" s="43"/>
      <c r="BB15" s="43"/>
      <c r="BC15" s="43"/>
      <c r="BD15" s="43"/>
      <c r="BE15" s="87"/>
      <c r="BF15" s="87"/>
      <c r="BG15" s="43"/>
      <c r="BH15" s="43"/>
      <c r="BI15" s="43"/>
      <c r="BJ15" s="43"/>
      <c r="BK15" s="43"/>
      <c r="BL15" s="87"/>
      <c r="BM15" s="87"/>
      <c r="BN15" s="43"/>
      <c r="BO15" s="43"/>
      <c r="BP15" s="43"/>
      <c r="BQ15" s="43"/>
      <c r="BR15" s="43"/>
      <c r="BS15" s="87"/>
      <c r="BT15" s="87"/>
      <c r="BU15" s="43"/>
      <c r="BV15" s="43"/>
      <c r="BW15" s="43"/>
      <c r="BX15" s="43"/>
      <c r="BY15" s="43"/>
      <c r="BZ15" s="87"/>
      <c r="CA15" s="87"/>
    </row>
    <row r="16" spans="1:79" ht="30" customHeight="1" thickBot="1" x14ac:dyDescent="0.25">
      <c r="B16" s="117">
        <v>3</v>
      </c>
      <c r="C16" s="18" t="s">
        <v>51</v>
      </c>
      <c r="D16" s="73"/>
      <c r="E16" s="55"/>
      <c r="F16" s="55">
        <v>3</v>
      </c>
      <c r="G16" s="55"/>
      <c r="H16" s="55" t="s">
        <v>164</v>
      </c>
      <c r="I16" s="55" t="s">
        <v>164</v>
      </c>
      <c r="J16" s="92"/>
      <c r="K16" s="19">
        <v>0</v>
      </c>
      <c r="L16" s="18"/>
      <c r="M16" s="21">
        <v>44575</v>
      </c>
      <c r="N16" s="21">
        <f>WORKDAY(M16+F16,1)</f>
        <v>44579</v>
      </c>
      <c r="Q16" s="43"/>
      <c r="R16" s="43"/>
      <c r="S16" s="43"/>
      <c r="T16" s="43"/>
      <c r="U16" s="43"/>
      <c r="V16" s="87"/>
      <c r="W16" s="87"/>
      <c r="X16" s="43"/>
      <c r="Y16" s="43"/>
      <c r="Z16" s="43"/>
      <c r="AA16" s="43"/>
      <c r="AB16" s="43"/>
      <c r="AC16" s="87"/>
      <c r="AD16" s="87"/>
      <c r="AE16" s="43"/>
      <c r="AF16" s="43"/>
      <c r="AG16" s="43"/>
      <c r="AH16" s="43"/>
      <c r="AI16" s="43"/>
      <c r="AJ16" s="87"/>
      <c r="AK16" s="87"/>
      <c r="AL16" s="43"/>
      <c r="AM16" s="43"/>
      <c r="AN16" s="43"/>
      <c r="AO16" s="188"/>
      <c r="AP16" s="43"/>
      <c r="AQ16" s="87"/>
      <c r="AR16" s="87"/>
      <c r="AS16" s="188"/>
      <c r="AT16" s="43"/>
      <c r="AU16" s="43"/>
      <c r="AV16" s="43"/>
      <c r="AW16" s="43"/>
      <c r="AX16" s="87"/>
      <c r="AY16" s="87"/>
      <c r="AZ16" s="43"/>
      <c r="BA16" s="43"/>
      <c r="BB16" s="43"/>
      <c r="BC16" s="43"/>
      <c r="BD16" s="43"/>
      <c r="BE16" s="87"/>
      <c r="BF16" s="87"/>
      <c r="BG16" s="43"/>
      <c r="BH16" s="43"/>
      <c r="BI16" s="43"/>
      <c r="BJ16" s="43"/>
      <c r="BK16" s="43"/>
      <c r="BL16" s="87"/>
      <c r="BM16" s="87"/>
      <c r="BN16" s="43"/>
      <c r="BO16" s="43"/>
      <c r="BP16" s="43"/>
      <c r="BQ16" s="43"/>
      <c r="BR16" s="43"/>
      <c r="BS16" s="87"/>
      <c r="BT16" s="87"/>
      <c r="BU16" s="43"/>
      <c r="BV16" s="43"/>
      <c r="BW16" s="43"/>
      <c r="BX16" s="43"/>
      <c r="BY16" s="43"/>
      <c r="BZ16" s="87"/>
      <c r="CA16" s="87"/>
    </row>
    <row r="17" spans="1:79" ht="30" customHeight="1" thickBot="1" x14ac:dyDescent="0.25">
      <c r="B17" s="117">
        <v>4</v>
      </c>
      <c r="C17" s="18" t="s">
        <v>53</v>
      </c>
      <c r="D17" s="73" t="s">
        <v>54</v>
      </c>
      <c r="E17" s="93"/>
      <c r="F17" s="55">
        <v>5</v>
      </c>
      <c r="G17" s="55">
        <v>1</v>
      </c>
      <c r="H17" s="55" t="s">
        <v>164</v>
      </c>
      <c r="I17" s="55" t="s">
        <v>164</v>
      </c>
      <c r="J17" s="92"/>
      <c r="K17" s="19">
        <v>0</v>
      </c>
      <c r="L17" s="18"/>
      <c r="M17" s="21">
        <f>WORKDAY($N$11,1)</f>
        <v>45070</v>
      </c>
      <c r="N17" s="21">
        <f>WORKDAY(M17+F17-1,2)+G17</f>
        <v>45077</v>
      </c>
      <c r="Q17" s="43"/>
      <c r="R17" s="43"/>
      <c r="S17" s="43"/>
      <c r="T17" s="43"/>
      <c r="U17" s="43"/>
      <c r="V17" s="87"/>
      <c r="W17" s="87"/>
      <c r="X17" s="43"/>
      <c r="Y17" s="43"/>
      <c r="Z17" s="43"/>
      <c r="AA17" s="43"/>
      <c r="AB17" s="43"/>
      <c r="AC17" s="87"/>
      <c r="AD17" s="87"/>
      <c r="AE17" s="43"/>
      <c r="AF17" s="43"/>
      <c r="AG17" s="43"/>
      <c r="AH17" s="43"/>
      <c r="AI17" s="43"/>
      <c r="AJ17" s="87"/>
      <c r="AK17" s="87"/>
      <c r="AL17" s="43"/>
      <c r="AM17" s="43"/>
      <c r="AN17" s="43"/>
      <c r="AO17" s="188"/>
      <c r="AP17" s="43"/>
      <c r="AQ17" s="87"/>
      <c r="AR17" s="87"/>
      <c r="AS17" s="188"/>
      <c r="AT17" s="43"/>
      <c r="AU17" s="43"/>
      <c r="AV17" s="43"/>
      <c r="AW17" s="43"/>
      <c r="AX17" s="87"/>
      <c r="AY17" s="87"/>
      <c r="AZ17" s="43"/>
      <c r="BA17" s="43"/>
      <c r="BB17" s="43"/>
      <c r="BC17" s="43"/>
      <c r="BD17" s="43"/>
      <c r="BE17" s="87"/>
      <c r="BF17" s="87"/>
      <c r="BG17" s="43"/>
      <c r="BH17" s="43"/>
      <c r="BI17" s="43"/>
      <c r="BJ17" s="43"/>
      <c r="BK17" s="43"/>
      <c r="BL17" s="87"/>
      <c r="BM17" s="87"/>
      <c r="BN17" s="43"/>
      <c r="BO17" s="43"/>
      <c r="BP17" s="43"/>
      <c r="BQ17" s="43"/>
      <c r="BR17" s="43"/>
      <c r="BS17" s="87"/>
      <c r="BT17" s="87"/>
      <c r="BU17" s="43"/>
      <c r="BV17" s="43"/>
      <c r="BW17" s="43"/>
      <c r="BX17" s="43"/>
      <c r="BY17" s="43"/>
      <c r="BZ17" s="87"/>
      <c r="CA17" s="87"/>
    </row>
    <row r="18" spans="1:79" s="5" customFormat="1" ht="30" customHeight="1" thickBot="1" x14ac:dyDescent="0.25">
      <c r="A18" s="47" t="s">
        <v>58</v>
      </c>
      <c r="B18" s="118">
        <v>5</v>
      </c>
      <c r="C18" s="18" t="s">
        <v>59</v>
      </c>
      <c r="D18" s="73">
        <v>4</v>
      </c>
      <c r="E18" s="93"/>
      <c r="F18" s="93">
        <v>5</v>
      </c>
      <c r="G18" s="93"/>
      <c r="H18" s="55" t="s">
        <v>164</v>
      </c>
      <c r="I18" s="55" t="s">
        <v>164</v>
      </c>
      <c r="J18" s="92"/>
      <c r="K18" s="19">
        <v>0</v>
      </c>
      <c r="L18" s="18"/>
      <c r="M18" s="21">
        <f>N17+1</f>
        <v>45078</v>
      </c>
      <c r="N18" s="21">
        <f>WORKDAY(M18+F18-1,2)</f>
        <v>45084</v>
      </c>
      <c r="O18" s="17"/>
      <c r="P18" s="17">
        <f>IF(OR(ISBLANK(task_start),ISBLANK(task_end)),"",task_end-task_start+1)</f>
        <v>7</v>
      </c>
      <c r="Q18" s="43"/>
      <c r="R18" s="43"/>
      <c r="S18" s="43"/>
      <c r="T18" s="43"/>
      <c r="U18" s="43"/>
      <c r="V18" s="87"/>
      <c r="W18" s="87"/>
      <c r="X18" s="43"/>
      <c r="Y18" s="43"/>
      <c r="Z18" s="43"/>
      <c r="AA18" s="43"/>
      <c r="AB18" s="43"/>
      <c r="AC18" s="87"/>
      <c r="AD18" s="87"/>
      <c r="AE18" s="43"/>
      <c r="AF18" s="43"/>
      <c r="AG18" s="43"/>
      <c r="AH18" s="43"/>
      <c r="AI18" s="43"/>
      <c r="AJ18" s="87"/>
      <c r="AK18" s="87"/>
      <c r="AL18" s="43"/>
      <c r="AM18" s="43"/>
      <c r="AN18" s="43"/>
      <c r="AO18" s="188"/>
      <c r="AP18" s="43"/>
      <c r="AQ18" s="87"/>
      <c r="AR18" s="87"/>
      <c r="AS18" s="188"/>
      <c r="AT18" s="43"/>
      <c r="AU18" s="43"/>
      <c r="AV18" s="43"/>
      <c r="AW18" s="43"/>
      <c r="AX18" s="87"/>
      <c r="AY18" s="87"/>
      <c r="AZ18" s="43"/>
      <c r="BA18" s="43"/>
      <c r="BB18" s="43"/>
      <c r="BC18" s="43"/>
      <c r="BD18" s="43"/>
      <c r="BE18" s="87"/>
      <c r="BF18" s="87"/>
      <c r="BG18" s="43"/>
      <c r="BH18" s="43"/>
      <c r="BI18" s="43"/>
      <c r="BJ18" s="43"/>
      <c r="BK18" s="43"/>
      <c r="BL18" s="87"/>
      <c r="BM18" s="87"/>
      <c r="BN18" s="43"/>
      <c r="BO18" s="43"/>
      <c r="BP18" s="43"/>
      <c r="BQ18" s="43"/>
      <c r="BR18" s="43"/>
      <c r="BS18" s="87"/>
      <c r="BT18" s="87"/>
      <c r="BU18" s="43"/>
      <c r="BV18" s="43"/>
      <c r="BW18" s="43"/>
      <c r="BX18" s="43"/>
      <c r="BY18" s="43"/>
      <c r="BZ18" s="87"/>
      <c r="CA18" s="87"/>
    </row>
    <row r="19" spans="1:79" s="5" customFormat="1" ht="30" customHeight="1" thickBot="1" x14ac:dyDescent="0.25">
      <c r="A19" s="47" t="s">
        <v>61</v>
      </c>
      <c r="B19" s="118">
        <v>5.0999999999999996</v>
      </c>
      <c r="C19" s="64" t="s">
        <v>62</v>
      </c>
      <c r="D19" s="74">
        <v>4</v>
      </c>
      <c r="E19" s="136"/>
      <c r="F19" s="136"/>
      <c r="G19" s="136"/>
      <c r="H19" s="55" t="s">
        <v>164</v>
      </c>
      <c r="I19" s="55" t="s">
        <v>164</v>
      </c>
      <c r="J19" s="136"/>
      <c r="K19" s="19">
        <v>0</v>
      </c>
      <c r="L19" s="136"/>
      <c r="M19" s="90">
        <f t="shared" ref="M19:N22" si="2">M18</f>
        <v>45078</v>
      </c>
      <c r="N19" s="90">
        <f t="shared" si="2"/>
        <v>45084</v>
      </c>
      <c r="O19" s="17"/>
      <c r="P19" s="17">
        <f>IF(OR(ISBLANK(task_start),ISBLANK(task_end)),"",task_end-task_start+1)</f>
        <v>7</v>
      </c>
      <c r="Q19" s="43"/>
      <c r="R19" s="43"/>
      <c r="S19" s="43"/>
      <c r="T19" s="43"/>
      <c r="U19" s="43"/>
      <c r="V19" s="87"/>
      <c r="W19" s="87"/>
      <c r="X19" s="43"/>
      <c r="Y19" s="43"/>
      <c r="Z19" s="43"/>
      <c r="AA19" s="43"/>
      <c r="AB19" s="43"/>
      <c r="AC19" s="87"/>
      <c r="AD19" s="87"/>
      <c r="AE19" s="43"/>
      <c r="AF19" s="43"/>
      <c r="AG19" s="43"/>
      <c r="AH19" s="43"/>
      <c r="AI19" s="43"/>
      <c r="AJ19" s="87"/>
      <c r="AK19" s="87"/>
      <c r="AL19" s="43"/>
      <c r="AM19" s="43"/>
      <c r="AN19" s="43"/>
      <c r="AO19" s="188"/>
      <c r="AP19" s="43"/>
      <c r="AQ19" s="87"/>
      <c r="AR19" s="87"/>
      <c r="AS19" s="188"/>
      <c r="AT19" s="43"/>
      <c r="AU19" s="43"/>
      <c r="AV19" s="43"/>
      <c r="AW19" s="43"/>
      <c r="AX19" s="87"/>
      <c r="AY19" s="87"/>
      <c r="AZ19" s="43"/>
      <c r="BA19" s="43"/>
      <c r="BB19" s="43"/>
      <c r="BC19" s="43"/>
      <c r="BD19" s="43"/>
      <c r="BE19" s="87"/>
      <c r="BF19" s="87"/>
      <c r="BG19" s="43"/>
      <c r="BH19" s="43"/>
      <c r="BI19" s="43"/>
      <c r="BJ19" s="43"/>
      <c r="BK19" s="43"/>
      <c r="BL19" s="87"/>
      <c r="BM19" s="87"/>
      <c r="BN19" s="43"/>
      <c r="BO19" s="43"/>
      <c r="BP19" s="43"/>
      <c r="BQ19" s="43"/>
      <c r="BR19" s="43"/>
      <c r="BS19" s="87"/>
      <c r="BT19" s="87"/>
      <c r="BU19" s="43"/>
      <c r="BV19" s="43"/>
      <c r="BW19" s="43"/>
      <c r="BX19" s="43"/>
      <c r="BY19" s="43"/>
      <c r="BZ19" s="87"/>
      <c r="CA19" s="87"/>
    </row>
    <row r="20" spans="1:79" s="5" customFormat="1" ht="30" customHeight="1" thickBot="1" x14ac:dyDescent="0.25">
      <c r="A20" s="47" t="s">
        <v>63</v>
      </c>
      <c r="B20" s="118">
        <v>5.2</v>
      </c>
      <c r="C20" s="64" t="s">
        <v>64</v>
      </c>
      <c r="D20" s="74">
        <v>4</v>
      </c>
      <c r="E20" s="136"/>
      <c r="F20" s="136"/>
      <c r="G20" s="136"/>
      <c r="H20" s="55" t="s">
        <v>164</v>
      </c>
      <c r="I20" s="55" t="s">
        <v>164</v>
      </c>
      <c r="J20" s="136"/>
      <c r="K20" s="19">
        <v>0</v>
      </c>
      <c r="L20" s="136"/>
      <c r="M20" s="90">
        <f t="shared" si="2"/>
        <v>45078</v>
      </c>
      <c r="N20" s="90">
        <f t="shared" si="2"/>
        <v>45084</v>
      </c>
      <c r="O20" s="17"/>
      <c r="P20" s="17">
        <f>IF(OR(ISBLANK(task_start),ISBLANK(task_end)),"",task_end-task_start+1)</f>
        <v>7</v>
      </c>
      <c r="Q20" s="43"/>
      <c r="R20" s="43"/>
      <c r="S20" s="43"/>
      <c r="T20" s="43"/>
      <c r="U20" s="43"/>
      <c r="V20" s="87"/>
      <c r="W20" s="87"/>
      <c r="X20" s="43"/>
      <c r="Y20" s="43"/>
      <c r="Z20" s="43"/>
      <c r="AA20" s="43"/>
      <c r="AB20" s="43"/>
      <c r="AC20" s="88"/>
      <c r="AD20" s="88"/>
      <c r="AE20" s="43"/>
      <c r="AF20" s="43"/>
      <c r="AG20" s="43"/>
      <c r="AH20" s="43"/>
      <c r="AI20" s="43"/>
      <c r="AJ20" s="87"/>
      <c r="AK20" s="87"/>
      <c r="AL20" s="43"/>
      <c r="AM20" s="43"/>
      <c r="AN20" s="43"/>
      <c r="AO20" s="188"/>
      <c r="AP20" s="43"/>
      <c r="AQ20" s="87"/>
      <c r="AR20" s="87"/>
      <c r="AS20" s="188"/>
      <c r="AT20" s="43"/>
      <c r="AU20" s="43"/>
      <c r="AV20" s="43"/>
      <c r="AW20" s="43"/>
      <c r="AX20" s="87"/>
      <c r="AY20" s="87"/>
      <c r="AZ20" s="43"/>
      <c r="BA20" s="43"/>
      <c r="BB20" s="43"/>
      <c r="BC20" s="43"/>
      <c r="BD20" s="43"/>
      <c r="BE20" s="87"/>
      <c r="BF20" s="87"/>
      <c r="BG20" s="43"/>
      <c r="BH20" s="43"/>
      <c r="BI20" s="43"/>
      <c r="BJ20" s="43"/>
      <c r="BK20" s="43"/>
      <c r="BL20" s="87"/>
      <c r="BM20" s="87"/>
      <c r="BN20" s="43"/>
      <c r="BO20" s="43"/>
      <c r="BP20" s="43"/>
      <c r="BQ20" s="43"/>
      <c r="BR20" s="43"/>
      <c r="BS20" s="87"/>
      <c r="BT20" s="87"/>
      <c r="BU20" s="43"/>
      <c r="BV20" s="43"/>
      <c r="BW20" s="43"/>
      <c r="BX20" s="43"/>
      <c r="BY20" s="43"/>
      <c r="BZ20" s="87"/>
      <c r="CA20" s="87"/>
    </row>
    <row r="21" spans="1:79" s="5" customFormat="1" ht="30" customHeight="1" thickBot="1" x14ac:dyDescent="0.25">
      <c r="A21" s="46"/>
      <c r="B21" s="117">
        <v>5.3</v>
      </c>
      <c r="C21" s="64" t="s">
        <v>65</v>
      </c>
      <c r="D21" s="74">
        <v>4</v>
      </c>
      <c r="E21" s="136"/>
      <c r="F21" s="136"/>
      <c r="G21" s="136"/>
      <c r="H21" s="55" t="s">
        <v>164</v>
      </c>
      <c r="I21" s="55" t="s">
        <v>164</v>
      </c>
      <c r="J21" s="136"/>
      <c r="K21" s="19">
        <v>0</v>
      </c>
      <c r="L21" s="136"/>
      <c r="M21" s="90">
        <f t="shared" si="2"/>
        <v>45078</v>
      </c>
      <c r="N21" s="90">
        <f t="shared" si="2"/>
        <v>45084</v>
      </c>
      <c r="O21" s="17"/>
      <c r="P21" s="17">
        <f>IF(OR(ISBLANK(task_start),ISBLANK(task_end)),"",task_end-task_start+1)</f>
        <v>7</v>
      </c>
      <c r="Q21" s="43"/>
      <c r="R21" s="43"/>
      <c r="S21" s="43"/>
      <c r="T21" s="43"/>
      <c r="U21" s="43"/>
      <c r="V21" s="87"/>
      <c r="W21" s="87"/>
      <c r="X21" s="43"/>
      <c r="Y21" s="43"/>
      <c r="Z21" s="43"/>
      <c r="AA21" s="43"/>
      <c r="AB21" s="43"/>
      <c r="AC21" s="87"/>
      <c r="AD21" s="87"/>
      <c r="AE21" s="43"/>
      <c r="AF21" s="43"/>
      <c r="AG21" s="43"/>
      <c r="AH21" s="43"/>
      <c r="AI21" s="43"/>
      <c r="AJ21" s="87"/>
      <c r="AK21" s="87"/>
      <c r="AL21" s="43"/>
      <c r="AM21" s="43"/>
      <c r="AN21" s="43"/>
      <c r="AO21" s="188"/>
      <c r="AP21" s="43"/>
      <c r="AQ21" s="87"/>
      <c r="AR21" s="87"/>
      <c r="AS21" s="188"/>
      <c r="AT21" s="43"/>
      <c r="AU21" s="43"/>
      <c r="AV21" s="43"/>
      <c r="AW21" s="43"/>
      <c r="AX21" s="87"/>
      <c r="AY21" s="87"/>
      <c r="AZ21" s="43"/>
      <c r="BA21" s="43"/>
      <c r="BB21" s="43"/>
      <c r="BC21" s="43"/>
      <c r="BD21" s="43"/>
      <c r="BE21" s="87"/>
      <c r="BF21" s="87"/>
      <c r="BG21" s="43"/>
      <c r="BH21" s="43"/>
      <c r="BI21" s="43"/>
      <c r="BJ21" s="43"/>
      <c r="BK21" s="43"/>
      <c r="BL21" s="87"/>
      <c r="BM21" s="87"/>
      <c r="BN21" s="43"/>
      <c r="BO21" s="43"/>
      <c r="BP21" s="43"/>
      <c r="BQ21" s="43"/>
      <c r="BR21" s="43"/>
      <c r="BS21" s="87"/>
      <c r="BT21" s="87"/>
      <c r="BU21" s="43"/>
      <c r="BV21" s="43"/>
      <c r="BW21" s="43"/>
      <c r="BX21" s="43"/>
      <c r="BY21" s="43"/>
      <c r="BZ21" s="87"/>
      <c r="CA21" s="87"/>
    </row>
    <row r="22" spans="1:79" s="5" customFormat="1" ht="30" customHeight="1" thickBot="1" x14ac:dyDescent="0.25">
      <c r="A22" s="46"/>
      <c r="B22" s="117">
        <v>5.4</v>
      </c>
      <c r="C22" s="64" t="s">
        <v>66</v>
      </c>
      <c r="D22" s="74">
        <v>4</v>
      </c>
      <c r="E22" s="136"/>
      <c r="F22" s="136"/>
      <c r="G22" s="136"/>
      <c r="H22" s="55" t="s">
        <v>164</v>
      </c>
      <c r="I22" s="55" t="s">
        <v>164</v>
      </c>
      <c r="J22" s="136"/>
      <c r="K22" s="19">
        <v>0</v>
      </c>
      <c r="L22" s="136"/>
      <c r="M22" s="90">
        <f t="shared" si="2"/>
        <v>45078</v>
      </c>
      <c r="N22" s="90">
        <f t="shared" si="2"/>
        <v>45084</v>
      </c>
      <c r="O22" s="17"/>
      <c r="P22" s="17">
        <f>IF(OR(ISBLANK(task_start),ISBLANK(task_end)),"",task_end-task_start+1)</f>
        <v>7</v>
      </c>
      <c r="Q22" s="43"/>
      <c r="R22" s="43"/>
      <c r="S22" s="43"/>
      <c r="T22" s="43"/>
      <c r="U22" s="43"/>
      <c r="V22" s="87"/>
      <c r="W22" s="87"/>
      <c r="X22" s="43"/>
      <c r="Y22" s="43"/>
      <c r="Z22" s="43"/>
      <c r="AA22" s="43"/>
      <c r="AB22" s="43"/>
      <c r="AC22" s="87"/>
      <c r="AD22" s="87"/>
      <c r="AE22" s="43"/>
      <c r="AF22" s="43"/>
      <c r="AG22" s="144"/>
      <c r="AH22" s="43"/>
      <c r="AI22" s="43"/>
      <c r="AJ22" s="87"/>
      <c r="AK22" s="87"/>
      <c r="AL22" s="43"/>
      <c r="AM22" s="43"/>
      <c r="AN22" s="43"/>
      <c r="AO22" s="188"/>
      <c r="AP22" s="43"/>
      <c r="AQ22" s="87"/>
      <c r="AR22" s="87"/>
      <c r="AS22" s="188"/>
      <c r="AT22" s="43"/>
      <c r="AU22" s="43"/>
      <c r="AV22" s="43"/>
      <c r="AW22" s="43"/>
      <c r="AX22" s="87"/>
      <c r="AY22" s="87"/>
      <c r="AZ22" s="43"/>
      <c r="BA22" s="43"/>
      <c r="BB22" s="43"/>
      <c r="BC22" s="43"/>
      <c r="BD22" s="43"/>
      <c r="BE22" s="87"/>
      <c r="BF22" s="87"/>
      <c r="BG22" s="43"/>
      <c r="BH22" s="43"/>
      <c r="BI22" s="43"/>
      <c r="BJ22" s="43"/>
      <c r="BK22" s="43"/>
      <c r="BL22" s="87"/>
      <c r="BM22" s="87"/>
      <c r="BN22" s="43"/>
      <c r="BO22" s="43"/>
      <c r="BP22" s="43"/>
      <c r="BQ22" s="43"/>
      <c r="BR22" s="43"/>
      <c r="BS22" s="87"/>
      <c r="BT22" s="87"/>
      <c r="BU22" s="43"/>
      <c r="BV22" s="43"/>
      <c r="BW22" s="43"/>
      <c r="BX22" s="43"/>
      <c r="BY22" s="43"/>
      <c r="BZ22" s="87"/>
      <c r="CA22" s="87"/>
    </row>
    <row r="23" spans="1:79" s="5" customFormat="1" ht="30" customHeight="1" thickBot="1" x14ac:dyDescent="0.25">
      <c r="A23" s="46"/>
      <c r="B23" s="117">
        <v>6</v>
      </c>
      <c r="C23" s="18" t="s">
        <v>67</v>
      </c>
      <c r="D23" s="73" t="s">
        <v>186</v>
      </c>
      <c r="E23" s="93"/>
      <c r="F23" s="93">
        <v>3</v>
      </c>
      <c r="G23" s="93"/>
      <c r="H23" s="93" t="s">
        <v>164</v>
      </c>
      <c r="I23" s="55" t="s">
        <v>164</v>
      </c>
      <c r="J23" s="158"/>
      <c r="K23" s="19">
        <v>0</v>
      </c>
      <c r="L23" s="18"/>
      <c r="M23" s="20">
        <f>MAX((WORKDAY($N$15,1)),(WORKDAY($N$11,1)))</f>
        <v>45070</v>
      </c>
      <c r="N23" s="20">
        <f>WORKDAY(M23+(F23-1),3)</f>
        <v>45077</v>
      </c>
      <c r="O23" s="17"/>
      <c r="P23" s="17"/>
      <c r="Q23" s="43"/>
      <c r="R23" s="43"/>
      <c r="S23" s="43"/>
      <c r="T23" s="43"/>
      <c r="U23" s="43"/>
      <c r="V23" s="87"/>
      <c r="W23" s="87"/>
      <c r="X23" s="43"/>
      <c r="Y23" s="43"/>
      <c r="Z23" s="43"/>
      <c r="AA23" s="43"/>
      <c r="AB23" s="43"/>
      <c r="AC23" s="87"/>
      <c r="AD23" s="87"/>
      <c r="AE23" s="43"/>
      <c r="AF23" s="43"/>
      <c r="AG23" s="43"/>
      <c r="AH23" s="43"/>
      <c r="AI23" s="43"/>
      <c r="AJ23" s="87"/>
      <c r="AK23" s="87"/>
      <c r="AL23" s="43"/>
      <c r="AM23" s="43"/>
      <c r="AN23" s="43"/>
      <c r="AO23" s="188"/>
      <c r="AP23" s="43"/>
      <c r="AQ23" s="87"/>
      <c r="AR23" s="87"/>
      <c r="AS23" s="188"/>
      <c r="AT23" s="43"/>
      <c r="AU23" s="43"/>
      <c r="AV23" s="43"/>
      <c r="AW23" s="43"/>
      <c r="AX23" s="87"/>
      <c r="AY23" s="87"/>
      <c r="AZ23" s="43"/>
      <c r="BA23" s="43"/>
      <c r="BB23" s="43"/>
      <c r="BC23" s="43"/>
      <c r="BD23" s="43"/>
      <c r="BE23" s="87"/>
      <c r="BF23" s="87"/>
      <c r="BG23" s="43"/>
      <c r="BH23" s="43"/>
      <c r="BI23" s="43"/>
      <c r="BJ23" s="43"/>
      <c r="BK23" s="43"/>
      <c r="BL23" s="87"/>
      <c r="BM23" s="87"/>
      <c r="BN23" s="43"/>
      <c r="BO23" s="43"/>
      <c r="BP23" s="43"/>
      <c r="BQ23" s="43"/>
      <c r="BR23" s="43"/>
      <c r="BS23" s="87"/>
      <c r="BT23" s="87"/>
      <c r="BU23" s="43"/>
      <c r="BV23" s="43"/>
      <c r="BW23" s="43"/>
      <c r="BX23" s="43"/>
      <c r="BY23" s="43"/>
      <c r="BZ23" s="87"/>
      <c r="CA23" s="87"/>
    </row>
    <row r="24" spans="1:79" s="5" customFormat="1" ht="30" customHeight="1" thickBot="1" x14ac:dyDescent="0.25">
      <c r="A24" s="46"/>
      <c r="B24" s="117">
        <v>7</v>
      </c>
      <c r="C24" s="18" t="s">
        <v>187</v>
      </c>
      <c r="D24" s="73">
        <v>6</v>
      </c>
      <c r="E24" s="93"/>
      <c r="F24" s="93">
        <v>2</v>
      </c>
      <c r="G24" s="93"/>
      <c r="H24" s="93" t="s">
        <v>164</v>
      </c>
      <c r="I24" s="55" t="s">
        <v>164</v>
      </c>
      <c r="J24" s="92"/>
      <c r="K24" s="19">
        <v>0</v>
      </c>
      <c r="L24" s="438"/>
      <c r="M24" s="20">
        <f>WORKDAY($N$23,1)</f>
        <v>45078</v>
      </c>
      <c r="N24" s="20">
        <f>WORKDAY(M24+(F24-1),0)</f>
        <v>45079</v>
      </c>
      <c r="O24" s="17"/>
      <c r="P24" s="17"/>
      <c r="Q24" s="43"/>
      <c r="R24" s="43"/>
      <c r="S24" s="43"/>
      <c r="T24" s="43"/>
      <c r="U24" s="43"/>
      <c r="V24" s="87"/>
      <c r="W24" s="87"/>
      <c r="X24" s="43"/>
      <c r="Y24" s="43"/>
      <c r="Z24" s="43"/>
      <c r="AA24" s="43"/>
      <c r="AB24" s="43"/>
      <c r="AC24" s="87"/>
      <c r="AD24" s="87"/>
      <c r="AE24" s="43"/>
      <c r="AF24" s="43"/>
      <c r="AG24" s="43"/>
      <c r="AH24" s="43"/>
      <c r="AI24" s="43"/>
      <c r="AJ24" s="87"/>
      <c r="AK24" s="87"/>
      <c r="AL24" s="43"/>
      <c r="AM24" s="43"/>
      <c r="AN24" s="43"/>
      <c r="AO24" s="188"/>
      <c r="AP24" s="43"/>
      <c r="AQ24" s="87"/>
      <c r="AR24" s="87"/>
      <c r="AS24" s="188"/>
      <c r="AT24" s="43"/>
      <c r="AU24" s="43"/>
      <c r="AV24" s="43"/>
      <c r="AW24" s="43"/>
      <c r="AX24" s="87"/>
      <c r="AY24" s="87"/>
      <c r="AZ24" s="43"/>
      <c r="BA24" s="43"/>
      <c r="BB24" s="43"/>
      <c r="BC24" s="43"/>
      <c r="BD24" s="43"/>
      <c r="BE24" s="87"/>
      <c r="BF24" s="87"/>
      <c r="BG24" s="43"/>
      <c r="BH24" s="43"/>
      <c r="BI24" s="43"/>
      <c r="BJ24" s="43"/>
      <c r="BK24" s="43"/>
      <c r="BL24" s="87"/>
      <c r="BM24" s="87"/>
      <c r="BN24" s="43"/>
      <c r="BO24" s="43"/>
      <c r="BP24" s="43"/>
      <c r="BQ24" s="43"/>
      <c r="BR24" s="43"/>
      <c r="BS24" s="87"/>
      <c r="BT24" s="87"/>
      <c r="BU24" s="43"/>
      <c r="BV24" s="43"/>
      <c r="BW24" s="43"/>
      <c r="BX24" s="43"/>
      <c r="BY24" s="43"/>
      <c r="BZ24" s="87"/>
      <c r="CA24" s="87"/>
    </row>
    <row r="25" spans="1:79" s="5" customFormat="1" ht="30" customHeight="1" thickBot="1" x14ac:dyDescent="0.25">
      <c r="A25" s="46"/>
      <c r="B25" s="117">
        <v>8</v>
      </c>
      <c r="C25" s="18" t="s">
        <v>188</v>
      </c>
      <c r="D25" s="73" t="s">
        <v>73</v>
      </c>
      <c r="E25" s="93"/>
      <c r="F25" s="93">
        <v>3</v>
      </c>
      <c r="G25" s="93"/>
      <c r="H25" s="93" t="s">
        <v>164</v>
      </c>
      <c r="I25" s="55" t="s">
        <v>164</v>
      </c>
      <c r="J25" s="92"/>
      <c r="K25" s="135">
        <v>0</v>
      </c>
      <c r="L25" s="438"/>
      <c r="M25" s="20">
        <f>WORKDAY(MAX($N$23,$N$18),1)</f>
        <v>45085</v>
      </c>
      <c r="N25" s="20">
        <f>WORKDAY(M25+(F25-1),0)</f>
        <v>45087</v>
      </c>
      <c r="O25" s="17"/>
      <c r="P25" s="17"/>
      <c r="Q25" s="43"/>
      <c r="R25" s="43"/>
      <c r="S25" s="43"/>
      <c r="T25" s="43"/>
      <c r="U25" s="43"/>
      <c r="V25" s="87"/>
      <c r="W25" s="87"/>
      <c r="X25" s="43"/>
      <c r="Y25" s="43"/>
      <c r="Z25" s="43"/>
      <c r="AA25" s="43"/>
      <c r="AB25" s="43"/>
      <c r="AC25" s="87"/>
      <c r="AD25" s="87"/>
      <c r="AE25" s="43"/>
      <c r="AF25" s="43"/>
      <c r="AG25" s="43"/>
      <c r="AH25" s="43"/>
      <c r="AI25" s="43"/>
      <c r="AJ25" s="87"/>
      <c r="AK25" s="87"/>
      <c r="AL25" s="43"/>
      <c r="AM25" s="43"/>
      <c r="AN25" s="43"/>
      <c r="AO25" s="188"/>
      <c r="AP25" s="43"/>
      <c r="AQ25" s="87"/>
      <c r="AR25" s="87"/>
      <c r="AS25" s="188"/>
      <c r="AT25" s="43"/>
      <c r="AU25" s="43"/>
      <c r="AV25" s="43"/>
      <c r="AW25" s="43"/>
      <c r="AX25" s="87"/>
      <c r="AY25" s="87"/>
      <c r="AZ25" s="43"/>
      <c r="BA25" s="43"/>
      <c r="BB25" s="43"/>
      <c r="BC25" s="43"/>
      <c r="BD25" s="43"/>
      <c r="BE25" s="87"/>
      <c r="BF25" s="87"/>
      <c r="BG25" s="43"/>
      <c r="BH25" s="43"/>
      <c r="BI25" s="43"/>
      <c r="BJ25" s="43"/>
      <c r="BK25" s="43"/>
      <c r="BL25" s="87"/>
      <c r="BM25" s="87"/>
      <c r="BN25" s="43"/>
      <c r="BO25" s="43"/>
      <c r="BP25" s="43"/>
      <c r="BQ25" s="43"/>
      <c r="BR25" s="43"/>
      <c r="BS25" s="87"/>
      <c r="BT25" s="87"/>
      <c r="BU25" s="43"/>
      <c r="BV25" s="43"/>
      <c r="BW25" s="43"/>
      <c r="BX25" s="43"/>
      <c r="BY25" s="43"/>
      <c r="BZ25" s="87"/>
      <c r="CA25" s="87"/>
    </row>
    <row r="26" spans="1:79" s="5" customFormat="1" ht="30" customHeight="1" thickBot="1" x14ac:dyDescent="0.25">
      <c r="A26" s="46"/>
      <c r="B26" s="117">
        <v>9</v>
      </c>
      <c r="C26" s="18" t="s">
        <v>75</v>
      </c>
      <c r="D26" s="73">
        <v>5.3</v>
      </c>
      <c r="E26" s="93"/>
      <c r="F26" s="93">
        <v>2</v>
      </c>
      <c r="G26" s="93"/>
      <c r="H26" s="93" t="s">
        <v>164</v>
      </c>
      <c r="I26" s="55" t="s">
        <v>164</v>
      </c>
      <c r="J26" s="92"/>
      <c r="K26" s="135">
        <v>0</v>
      </c>
      <c r="L26" s="18"/>
      <c r="M26" s="20">
        <f>(WORKDAY($N$21,1))</f>
        <v>45085</v>
      </c>
      <c r="N26" s="20">
        <f>WORKDAY(M26+(F26-1),0)</f>
        <v>45086</v>
      </c>
      <c r="O26" s="17"/>
      <c r="P26" s="17"/>
      <c r="Q26" s="43"/>
      <c r="R26" s="43"/>
      <c r="S26" s="43"/>
      <c r="T26" s="43"/>
      <c r="U26" s="43"/>
      <c r="V26" s="87"/>
      <c r="W26" s="87"/>
      <c r="X26" s="43"/>
      <c r="Y26" s="43"/>
      <c r="Z26" s="43"/>
      <c r="AA26" s="43"/>
      <c r="AB26" s="43"/>
      <c r="AC26" s="87"/>
      <c r="AD26" s="87"/>
      <c r="AE26" s="43"/>
      <c r="AF26" s="43"/>
      <c r="AG26" s="43"/>
      <c r="AH26" s="43"/>
      <c r="AI26" s="43"/>
      <c r="AJ26" s="87"/>
      <c r="AK26" s="87"/>
      <c r="AL26" s="43"/>
      <c r="AM26" s="43"/>
      <c r="AN26" s="43"/>
      <c r="AO26" s="188"/>
      <c r="AP26" s="43"/>
      <c r="AQ26" s="87"/>
      <c r="AR26" s="87"/>
      <c r="AS26" s="188"/>
      <c r="AT26" s="43"/>
      <c r="AU26" s="43"/>
      <c r="AV26" s="43"/>
      <c r="AW26" s="43"/>
      <c r="AX26" s="87"/>
      <c r="AY26" s="87"/>
      <c r="AZ26" s="43"/>
      <c r="BA26" s="43"/>
      <c r="BB26" s="43"/>
      <c r="BC26" s="43"/>
      <c r="BD26" s="43"/>
      <c r="BE26" s="87"/>
      <c r="BF26" s="87"/>
      <c r="BG26" s="43"/>
      <c r="BH26" s="43"/>
      <c r="BI26" s="43"/>
      <c r="BJ26" s="43"/>
      <c r="BK26" s="43"/>
      <c r="BL26" s="87"/>
      <c r="BM26" s="87"/>
      <c r="BN26" s="43"/>
      <c r="BO26" s="43"/>
      <c r="BP26" s="43"/>
      <c r="BQ26" s="43"/>
      <c r="BR26" s="43"/>
      <c r="BS26" s="87"/>
      <c r="BT26" s="87"/>
      <c r="BU26" s="43"/>
      <c r="BV26" s="43"/>
      <c r="BW26" s="43"/>
      <c r="BX26" s="43"/>
      <c r="BY26" s="43"/>
      <c r="BZ26" s="87"/>
      <c r="CA26" s="87"/>
    </row>
    <row r="27" spans="1:79" s="5" customFormat="1" ht="30" hidden="1" customHeight="1" thickBot="1" x14ac:dyDescent="0.25">
      <c r="A27" s="46"/>
      <c r="B27" s="117">
        <v>10</v>
      </c>
      <c r="C27" s="18" t="s">
        <v>189</v>
      </c>
      <c r="D27" s="73"/>
      <c r="E27" s="93"/>
      <c r="F27" s="93"/>
      <c r="G27" s="93"/>
      <c r="H27" s="93" t="s">
        <v>164</v>
      </c>
      <c r="I27" s="93" t="s">
        <v>36</v>
      </c>
      <c r="J27" s="92"/>
      <c r="K27" s="135">
        <v>0</v>
      </c>
      <c r="L27" s="238">
        <v>44628</v>
      </c>
      <c r="M27" s="20">
        <v>44610</v>
      </c>
      <c r="N27" s="20">
        <v>44629</v>
      </c>
      <c r="O27" s="17"/>
      <c r="P27" s="17"/>
      <c r="Q27" s="43"/>
      <c r="R27" s="43"/>
      <c r="S27" s="43"/>
      <c r="T27" s="43"/>
      <c r="U27" s="43"/>
      <c r="V27" s="87"/>
      <c r="W27" s="87"/>
      <c r="X27" s="43"/>
      <c r="Y27" s="43"/>
      <c r="Z27" s="43"/>
      <c r="AA27" s="43"/>
      <c r="AB27" s="43"/>
      <c r="AC27" s="87"/>
      <c r="AD27" s="87"/>
      <c r="AE27" s="43"/>
      <c r="AF27" s="43"/>
      <c r="AG27" s="43"/>
      <c r="AH27" s="43"/>
      <c r="AI27" s="43"/>
      <c r="AJ27" s="87"/>
      <c r="AK27" s="87"/>
      <c r="AL27" s="43"/>
      <c r="AM27" s="43"/>
      <c r="AN27" s="43"/>
      <c r="AO27" s="188"/>
      <c r="AP27" s="43"/>
      <c r="AQ27" s="87"/>
      <c r="AR27" s="87"/>
      <c r="AS27" s="188"/>
      <c r="AT27" s="43"/>
      <c r="AU27" s="43"/>
      <c r="AV27" s="43"/>
      <c r="AW27" s="43"/>
      <c r="AX27" s="87"/>
      <c r="AY27" s="87"/>
      <c r="AZ27" s="43"/>
      <c r="BA27" s="43"/>
      <c r="BB27" s="43"/>
      <c r="BC27" s="43"/>
      <c r="BD27" s="43"/>
      <c r="BE27" s="87"/>
      <c r="BF27" s="87"/>
      <c r="BG27" s="43"/>
      <c r="BH27" s="43"/>
      <c r="BI27" s="43"/>
      <c r="BJ27" s="43"/>
      <c r="BK27" s="43"/>
      <c r="BL27" s="87"/>
      <c r="BM27" s="87"/>
      <c r="BN27" s="43"/>
      <c r="BO27" s="43"/>
      <c r="BP27" s="43"/>
      <c r="BQ27" s="43"/>
      <c r="BR27" s="43"/>
      <c r="BS27" s="87"/>
      <c r="BT27" s="87"/>
      <c r="BU27" s="43"/>
      <c r="BV27" s="43"/>
      <c r="BW27" s="43"/>
      <c r="BX27" s="43"/>
      <c r="BY27" s="43"/>
      <c r="BZ27" s="87"/>
      <c r="CA27" s="87"/>
    </row>
    <row r="28" spans="1:79" s="5" customFormat="1" ht="30" customHeight="1" thickBot="1" x14ac:dyDescent="0.25">
      <c r="A28" s="47" t="s">
        <v>79</v>
      </c>
      <c r="B28" s="118">
        <v>11</v>
      </c>
      <c r="C28" s="23" t="s">
        <v>190</v>
      </c>
      <c r="D28" s="75"/>
      <c r="E28" s="57"/>
      <c r="F28" s="57"/>
      <c r="G28" s="57"/>
      <c r="H28" s="57"/>
      <c r="I28" s="57"/>
      <c r="J28" s="57"/>
      <c r="K28" s="24"/>
      <c r="L28" s="23"/>
      <c r="M28" s="25">
        <f>MIN(M29:M32)</f>
        <v>44614</v>
      </c>
      <c r="N28" s="25">
        <f>MAX(N29:N32)</f>
        <v>44624</v>
      </c>
      <c r="O28" s="17"/>
      <c r="P28" s="17">
        <f>IF(OR(ISBLANK(task_start),ISBLANK(task_end)),"",task_end-task_start+1)</f>
        <v>11</v>
      </c>
      <c r="Q28" s="43"/>
      <c r="R28" s="43"/>
      <c r="S28" s="43"/>
      <c r="T28" s="43"/>
      <c r="U28" s="43"/>
      <c r="V28" s="87"/>
      <c r="W28" s="87"/>
      <c r="X28" s="43"/>
      <c r="Y28" s="43"/>
      <c r="Z28" s="43"/>
      <c r="AA28" s="43"/>
      <c r="AB28" s="43"/>
      <c r="AC28" s="87"/>
      <c r="AD28" s="87"/>
      <c r="AE28" s="43"/>
      <c r="AF28" s="43"/>
      <c r="AG28" s="43"/>
      <c r="AH28" s="43"/>
      <c r="AI28" s="43"/>
      <c r="AJ28" s="87"/>
      <c r="AK28" s="87"/>
      <c r="AL28" s="43"/>
      <c r="AM28" s="43"/>
      <c r="AN28" s="43"/>
      <c r="AO28" s="188"/>
      <c r="AP28" s="43"/>
      <c r="AQ28" s="87"/>
      <c r="AR28" s="87"/>
      <c r="AS28" s="188"/>
      <c r="AT28" s="43"/>
      <c r="AU28" s="43"/>
      <c r="AV28" s="43"/>
      <c r="AW28" s="43"/>
      <c r="AX28" s="87"/>
      <c r="AY28" s="87"/>
      <c r="AZ28" s="43"/>
      <c r="BA28" s="43"/>
      <c r="BB28" s="43"/>
      <c r="BC28" s="43"/>
      <c r="BD28" s="43"/>
      <c r="BE28" s="87"/>
      <c r="BF28" s="87"/>
      <c r="BG28" s="43"/>
      <c r="BH28" s="43"/>
      <c r="BI28" s="43"/>
      <c r="BJ28" s="43"/>
      <c r="BK28" s="43"/>
      <c r="BL28" s="87"/>
      <c r="BM28" s="87"/>
      <c r="BN28" s="43"/>
      <c r="BO28" s="43"/>
      <c r="BP28" s="43"/>
      <c r="BQ28" s="43"/>
      <c r="BR28" s="43"/>
      <c r="BS28" s="87"/>
      <c r="BT28" s="87"/>
      <c r="BU28" s="43"/>
      <c r="BV28" s="43"/>
      <c r="BW28" s="43"/>
      <c r="BX28" s="43"/>
      <c r="BY28" s="43"/>
      <c r="BZ28" s="87"/>
      <c r="CA28" s="87"/>
    </row>
    <row r="29" spans="1:79" s="5" customFormat="1" ht="30" customHeight="1" thickBot="1" x14ac:dyDescent="0.25">
      <c r="A29" s="47"/>
      <c r="B29" s="117">
        <v>11.1</v>
      </c>
      <c r="C29" s="208" t="s">
        <v>191</v>
      </c>
      <c r="D29" s="76" t="s">
        <v>192</v>
      </c>
      <c r="E29" s="58"/>
      <c r="F29" s="58">
        <v>3</v>
      </c>
      <c r="G29" s="58"/>
      <c r="H29" s="58" t="s">
        <v>164</v>
      </c>
      <c r="I29" s="58" t="s">
        <v>164</v>
      </c>
      <c r="J29" s="142"/>
      <c r="K29" s="26">
        <v>0</v>
      </c>
      <c r="L29" s="438">
        <v>44624</v>
      </c>
      <c r="M29" s="51">
        <v>44614</v>
      </c>
      <c r="N29" s="51">
        <v>44624</v>
      </c>
      <c r="O29" s="17"/>
      <c r="P29" s="17">
        <f>IF(OR(ISBLANK(task_start),ISBLANK(task_end)),"",task_end-task_start+1)</f>
        <v>11</v>
      </c>
      <c r="Q29" s="43"/>
      <c r="R29" s="43"/>
      <c r="S29" s="43"/>
      <c r="T29" s="43"/>
      <c r="U29" s="43"/>
      <c r="V29" s="87"/>
      <c r="W29" s="87"/>
      <c r="X29" s="43"/>
      <c r="Y29" s="43"/>
      <c r="Z29" s="43"/>
      <c r="AA29" s="43"/>
      <c r="AB29" s="43"/>
      <c r="AC29" s="87"/>
      <c r="AD29" s="87"/>
      <c r="AE29" s="43"/>
      <c r="AF29" s="43"/>
      <c r="AG29" s="43"/>
      <c r="AH29" s="43"/>
      <c r="AI29" s="43"/>
      <c r="AJ29" s="87"/>
      <c r="AK29" s="87"/>
      <c r="AL29" s="43"/>
      <c r="AM29" s="43"/>
      <c r="AN29" s="43"/>
      <c r="AO29" s="188"/>
      <c r="AP29" s="43"/>
      <c r="AQ29" s="87"/>
      <c r="AR29" s="87"/>
      <c r="AS29" s="188"/>
      <c r="AT29" s="43"/>
      <c r="AU29" s="43"/>
      <c r="AV29" s="43"/>
      <c r="AW29" s="43"/>
      <c r="AX29" s="87"/>
      <c r="AY29" s="87"/>
      <c r="AZ29" s="43"/>
      <c r="BA29" s="43"/>
      <c r="BB29" s="43"/>
      <c r="BC29" s="43"/>
      <c r="BD29" s="43"/>
      <c r="BE29" s="87"/>
      <c r="BF29" s="87"/>
      <c r="BG29" s="43"/>
      <c r="BH29" s="43"/>
      <c r="BI29" s="43"/>
      <c r="BJ29" s="43"/>
      <c r="BK29" s="43"/>
      <c r="BL29" s="87"/>
      <c r="BM29" s="87"/>
      <c r="BN29" s="43"/>
      <c r="BO29" s="43"/>
      <c r="BP29" s="43"/>
      <c r="BQ29" s="43"/>
      <c r="BR29" s="43"/>
      <c r="BS29" s="87"/>
      <c r="BT29" s="87"/>
      <c r="BU29" s="43"/>
      <c r="BV29" s="43"/>
      <c r="BW29" s="43"/>
      <c r="BX29" s="43"/>
      <c r="BY29" s="43"/>
      <c r="BZ29" s="87"/>
      <c r="CA29" s="87"/>
    </row>
    <row r="30" spans="1:79" s="5" customFormat="1" ht="30" customHeight="1" thickBot="1" x14ac:dyDescent="0.25">
      <c r="A30" s="46"/>
      <c r="B30" s="117">
        <v>11.2</v>
      </c>
      <c r="C30" s="208" t="s">
        <v>83</v>
      </c>
      <c r="D30" s="76" t="s">
        <v>192</v>
      </c>
      <c r="E30" s="58"/>
      <c r="F30" s="58">
        <v>3</v>
      </c>
      <c r="G30" s="58"/>
      <c r="H30" s="58" t="s">
        <v>164</v>
      </c>
      <c r="I30" s="58" t="s">
        <v>164</v>
      </c>
      <c r="J30" s="58"/>
      <c r="K30" s="26">
        <v>0</v>
      </c>
      <c r="L30" s="438">
        <v>44624</v>
      </c>
      <c r="M30" s="51">
        <v>44614</v>
      </c>
      <c r="N30" s="51">
        <v>44624</v>
      </c>
      <c r="O30" s="17"/>
      <c r="P30" s="17">
        <f>IF(OR(ISBLANK(task_start),ISBLANK(task_end)),"",task_end-task_start+1)</f>
        <v>11</v>
      </c>
      <c r="Q30" s="43"/>
      <c r="R30" s="43"/>
      <c r="S30" s="43"/>
      <c r="T30" s="43"/>
      <c r="U30" s="43"/>
      <c r="V30" s="87"/>
      <c r="W30" s="87"/>
      <c r="X30" s="43"/>
      <c r="Y30" s="43"/>
      <c r="Z30" s="43"/>
      <c r="AA30" s="43"/>
      <c r="AB30" s="43"/>
      <c r="AC30" s="88"/>
      <c r="AD30" s="88"/>
      <c r="AE30" s="43"/>
      <c r="AF30" s="43"/>
      <c r="AG30" s="43"/>
      <c r="AH30" s="43"/>
      <c r="AI30" s="43"/>
      <c r="AJ30" s="87"/>
      <c r="AK30" s="87"/>
      <c r="AL30" s="43"/>
      <c r="AM30" s="43"/>
      <c r="AN30" s="43"/>
      <c r="AO30" s="188"/>
      <c r="AP30" s="43"/>
      <c r="AQ30" s="87"/>
      <c r="AR30" s="87"/>
      <c r="AS30" s="188"/>
      <c r="AT30" s="43"/>
      <c r="AU30" s="43"/>
      <c r="AV30" s="43"/>
      <c r="AW30" s="43"/>
      <c r="AX30" s="87"/>
      <c r="AY30" s="87"/>
      <c r="AZ30" s="43"/>
      <c r="BA30" s="43"/>
      <c r="BB30" s="43"/>
      <c r="BC30" s="43"/>
      <c r="BD30" s="43"/>
      <c r="BE30" s="87"/>
      <c r="BF30" s="87"/>
      <c r="BG30" s="43"/>
      <c r="BH30" s="43"/>
      <c r="BI30" s="43"/>
      <c r="BJ30" s="43"/>
      <c r="BK30" s="43"/>
      <c r="BL30" s="87"/>
      <c r="BM30" s="87"/>
      <c r="BN30" s="43"/>
      <c r="BO30" s="43"/>
      <c r="BP30" s="43"/>
      <c r="BQ30" s="43"/>
      <c r="BR30" s="43"/>
      <c r="BS30" s="87"/>
      <c r="BT30" s="87"/>
      <c r="BU30" s="43"/>
      <c r="BV30" s="43"/>
      <c r="BW30" s="43"/>
      <c r="BX30" s="43"/>
      <c r="BY30" s="43"/>
      <c r="BZ30" s="87"/>
      <c r="CA30" s="87"/>
    </row>
    <row r="31" spans="1:79" s="5" customFormat="1" ht="30" customHeight="1" thickBot="1" x14ac:dyDescent="0.25">
      <c r="A31" s="46"/>
      <c r="B31" s="117">
        <v>11.3</v>
      </c>
      <c r="C31" s="208" t="s">
        <v>84</v>
      </c>
      <c r="D31" s="76" t="s">
        <v>192</v>
      </c>
      <c r="E31" s="58"/>
      <c r="F31" s="58">
        <v>3</v>
      </c>
      <c r="G31" s="58"/>
      <c r="H31" s="58" t="s">
        <v>164</v>
      </c>
      <c r="I31" s="58" t="s">
        <v>164</v>
      </c>
      <c r="J31" s="58"/>
      <c r="K31" s="26">
        <v>0</v>
      </c>
      <c r="L31" s="438">
        <v>44624</v>
      </c>
      <c r="M31" s="51">
        <v>44614</v>
      </c>
      <c r="N31" s="51">
        <v>44624</v>
      </c>
      <c r="O31" s="17"/>
      <c r="P31" s="17"/>
      <c r="Q31" s="43"/>
      <c r="R31" s="43"/>
      <c r="S31" s="43"/>
      <c r="T31" s="43"/>
      <c r="U31" s="43"/>
      <c r="V31" s="87"/>
      <c r="W31" s="87"/>
      <c r="X31" s="43"/>
      <c r="Y31" s="43"/>
      <c r="Z31" s="43"/>
      <c r="AA31" s="43"/>
      <c r="AB31" s="43"/>
      <c r="AC31" s="88"/>
      <c r="AD31" s="88"/>
      <c r="AE31" s="43"/>
      <c r="AF31" s="43"/>
      <c r="AG31" s="43"/>
      <c r="AH31" s="43"/>
      <c r="AI31" s="43"/>
      <c r="AJ31" s="87"/>
      <c r="AK31" s="87"/>
      <c r="AL31" s="43"/>
      <c r="AM31" s="43"/>
      <c r="AN31" s="43"/>
      <c r="AO31" s="188"/>
      <c r="AP31" s="43"/>
      <c r="AQ31" s="87"/>
      <c r="AR31" s="87"/>
      <c r="AS31" s="188"/>
      <c r="AT31" s="43"/>
      <c r="AU31" s="43"/>
      <c r="AV31" s="43"/>
      <c r="AW31" s="43"/>
      <c r="AX31" s="87"/>
      <c r="AY31" s="87"/>
      <c r="AZ31" s="43"/>
      <c r="BA31" s="43"/>
      <c r="BB31" s="43"/>
      <c r="BC31" s="43"/>
      <c r="BD31" s="43"/>
      <c r="BE31" s="87"/>
      <c r="BF31" s="87"/>
      <c r="BG31" s="43"/>
      <c r="BH31" s="43"/>
      <c r="BI31" s="43"/>
      <c r="BJ31" s="43"/>
      <c r="BK31" s="43"/>
      <c r="BL31" s="87"/>
      <c r="BM31" s="87"/>
      <c r="BN31" s="43"/>
      <c r="BO31" s="43"/>
      <c r="BP31" s="43"/>
      <c r="BQ31" s="43"/>
      <c r="BR31" s="43"/>
      <c r="BS31" s="87"/>
      <c r="BT31" s="87"/>
      <c r="BU31" s="43"/>
      <c r="BV31" s="43"/>
      <c r="BW31" s="43"/>
      <c r="BX31" s="43"/>
      <c r="BY31" s="43"/>
      <c r="BZ31" s="87"/>
      <c r="CA31" s="87"/>
    </row>
    <row r="32" spans="1:79" s="5" customFormat="1" ht="30" customHeight="1" thickBot="1" x14ac:dyDescent="0.25">
      <c r="A32" s="46"/>
      <c r="B32" s="117">
        <v>11.4</v>
      </c>
      <c r="C32" s="208" t="s">
        <v>193</v>
      </c>
      <c r="D32" s="76">
        <v>5.3</v>
      </c>
      <c r="E32" s="58"/>
      <c r="F32" s="58">
        <v>3</v>
      </c>
      <c r="G32" s="58">
        <v>2</v>
      </c>
      <c r="H32" s="58" t="s">
        <v>164</v>
      </c>
      <c r="I32" s="58" t="s">
        <v>164</v>
      </c>
      <c r="J32" s="142"/>
      <c r="K32" s="26">
        <v>0</v>
      </c>
      <c r="L32" s="438">
        <v>44627</v>
      </c>
      <c r="M32" s="51">
        <v>44614</v>
      </c>
      <c r="N32" s="51">
        <v>44624</v>
      </c>
      <c r="O32" s="17"/>
      <c r="P32" s="17"/>
      <c r="Q32" s="43"/>
      <c r="R32" s="43"/>
      <c r="S32" s="43"/>
      <c r="T32" s="43"/>
      <c r="U32" s="43"/>
      <c r="V32" s="87"/>
      <c r="W32" s="87"/>
      <c r="X32" s="43"/>
      <c r="Y32" s="43"/>
      <c r="Z32" s="43"/>
      <c r="AA32" s="43"/>
      <c r="AB32" s="43"/>
      <c r="AC32" s="88"/>
      <c r="AD32" s="88"/>
      <c r="AE32" s="43"/>
      <c r="AF32" s="43"/>
      <c r="AG32" s="43"/>
      <c r="AH32" s="43"/>
      <c r="AI32" s="43"/>
      <c r="AJ32" s="87"/>
      <c r="AK32" s="87"/>
      <c r="AL32" s="43"/>
      <c r="AM32" s="43"/>
      <c r="AN32" s="43"/>
      <c r="AO32" s="188"/>
      <c r="AP32" s="43"/>
      <c r="AQ32" s="87"/>
      <c r="AR32" s="87"/>
      <c r="AS32" s="188"/>
      <c r="AT32" s="43"/>
      <c r="AU32" s="43"/>
      <c r="AV32" s="43"/>
      <c r="AW32" s="43"/>
      <c r="AX32" s="87"/>
      <c r="AY32" s="87"/>
      <c r="AZ32" s="43"/>
      <c r="BA32" s="43"/>
      <c r="BB32" s="43"/>
      <c r="BC32" s="43"/>
      <c r="BD32" s="43"/>
      <c r="BE32" s="87"/>
      <c r="BF32" s="87"/>
      <c r="BG32" s="43"/>
      <c r="BH32" s="43"/>
      <c r="BI32" s="43"/>
      <c r="BJ32" s="43"/>
      <c r="BK32" s="43"/>
      <c r="BL32" s="87"/>
      <c r="BM32" s="87"/>
      <c r="BN32" s="43"/>
      <c r="BO32" s="43"/>
      <c r="BP32" s="43"/>
      <c r="BQ32" s="43"/>
      <c r="BR32" s="43"/>
      <c r="BS32" s="87"/>
      <c r="BT32" s="87"/>
      <c r="BU32" s="43"/>
      <c r="BV32" s="43"/>
      <c r="BW32" s="43"/>
      <c r="BX32" s="43"/>
      <c r="BY32" s="43"/>
      <c r="BZ32" s="87"/>
      <c r="CA32" s="87"/>
    </row>
    <row r="33" spans="1:79" s="5" customFormat="1" ht="30" customHeight="1" thickBot="1" x14ac:dyDescent="0.25">
      <c r="A33" s="46" t="s">
        <v>110</v>
      </c>
      <c r="B33" s="117">
        <v>12</v>
      </c>
      <c r="C33" s="23" t="s">
        <v>194</v>
      </c>
      <c r="D33" s="75"/>
      <c r="E33" s="57"/>
      <c r="F33" s="57"/>
      <c r="G33" s="57"/>
      <c r="H33" s="57"/>
      <c r="I33" s="57"/>
      <c r="J33" s="57"/>
      <c r="K33" s="24"/>
      <c r="L33" s="23"/>
      <c r="M33" s="25">
        <f>MIN(M35,M34)</f>
        <v>44624</v>
      </c>
      <c r="N33" s="228">
        <f>MAX(N34,N35)</f>
        <v>44628</v>
      </c>
      <c r="O33" s="17"/>
      <c r="P33" s="17">
        <f t="shared" ref="P33:P36" si="3">IF(OR(ISBLANK(task_start),ISBLANK(task_end)),"",task_end-task_start+1)</f>
        <v>5</v>
      </c>
      <c r="Q33" s="43"/>
      <c r="R33" s="43"/>
      <c r="S33" s="43"/>
      <c r="T33" s="43"/>
      <c r="U33" s="43"/>
      <c r="V33" s="87"/>
      <c r="W33" s="87"/>
      <c r="X33" s="43"/>
      <c r="Y33" s="43"/>
      <c r="Z33" s="43"/>
      <c r="AA33" s="43"/>
      <c r="AB33" s="43"/>
      <c r="AC33" s="87"/>
      <c r="AD33" s="87"/>
      <c r="AE33" s="43"/>
      <c r="AF33" s="43"/>
      <c r="AG33" s="43"/>
      <c r="AH33" s="43"/>
      <c r="AI33" s="43"/>
      <c r="AJ33" s="87"/>
      <c r="AK33" s="87"/>
      <c r="AL33" s="43"/>
      <c r="AM33" s="43"/>
      <c r="AN33" s="43"/>
      <c r="AO33" s="188"/>
      <c r="AP33" s="43"/>
      <c r="AQ33" s="87"/>
      <c r="AR33" s="87"/>
      <c r="AS33" s="188"/>
      <c r="AT33" s="43"/>
      <c r="AU33" s="43"/>
      <c r="AV33" s="43"/>
      <c r="AW33" s="43"/>
      <c r="AX33" s="87"/>
      <c r="AY33" s="87"/>
      <c r="AZ33" s="43"/>
      <c r="BA33" s="43"/>
      <c r="BB33" s="43"/>
      <c r="BC33" s="43"/>
      <c r="BD33" s="43"/>
      <c r="BE33" s="87"/>
      <c r="BF33" s="87"/>
      <c r="BG33" s="43"/>
      <c r="BH33" s="43"/>
      <c r="BI33" s="43"/>
      <c r="BJ33" s="43"/>
      <c r="BK33" s="43"/>
      <c r="BL33" s="87"/>
      <c r="BM33" s="87"/>
      <c r="BN33" s="43"/>
      <c r="BO33" s="43"/>
      <c r="BP33" s="43"/>
      <c r="BQ33" s="43"/>
      <c r="BR33" s="43"/>
      <c r="BS33" s="87"/>
      <c r="BT33" s="87"/>
      <c r="BU33" s="43"/>
      <c r="BV33" s="43"/>
      <c r="BW33" s="43"/>
      <c r="BX33" s="43"/>
      <c r="BY33" s="43"/>
      <c r="BZ33" s="87"/>
      <c r="CA33" s="87"/>
    </row>
    <row r="34" spans="1:79" s="5" customFormat="1" ht="30" customHeight="1" thickBot="1" x14ac:dyDescent="0.25">
      <c r="A34" s="46"/>
      <c r="B34" s="117">
        <v>12.1</v>
      </c>
      <c r="C34" s="65" t="s">
        <v>112</v>
      </c>
      <c r="D34" s="76"/>
      <c r="E34" s="58"/>
      <c r="F34" s="58">
        <v>3</v>
      </c>
      <c r="G34" s="58"/>
      <c r="H34" s="58" t="s">
        <v>164</v>
      </c>
      <c r="I34" s="58" t="s">
        <v>164</v>
      </c>
      <c r="J34" s="142"/>
      <c r="K34" s="26">
        <v>0</v>
      </c>
      <c r="L34" s="438">
        <v>44624</v>
      </c>
      <c r="M34" s="51">
        <f>WORKDAY($N$28,0)</f>
        <v>44624</v>
      </c>
      <c r="N34" s="51">
        <f>WORKDAY(M34+(F34-1),2)</f>
        <v>44628</v>
      </c>
      <c r="O34" s="17"/>
      <c r="P34" s="17">
        <f t="shared" si="3"/>
        <v>5</v>
      </c>
      <c r="Q34" s="43"/>
      <c r="R34" s="43"/>
      <c r="S34" s="43"/>
      <c r="T34" s="43"/>
      <c r="U34" s="43"/>
      <c r="V34" s="87"/>
      <c r="W34" s="87"/>
      <c r="X34" s="43"/>
      <c r="Y34" s="43"/>
      <c r="Z34" s="43"/>
      <c r="AA34" s="43"/>
      <c r="AB34" s="43"/>
      <c r="AC34" s="87"/>
      <c r="AD34" s="87"/>
      <c r="AE34" s="43"/>
      <c r="AF34" s="43"/>
      <c r="AG34" s="43"/>
      <c r="AH34" s="43"/>
      <c r="AI34" s="43"/>
      <c r="AJ34" s="87"/>
      <c r="AK34" s="87"/>
      <c r="AL34" s="43"/>
      <c r="AM34" s="43"/>
      <c r="AN34" s="43"/>
      <c r="AO34" s="188"/>
      <c r="AP34" s="43"/>
      <c r="AQ34" s="87"/>
      <c r="AR34" s="87"/>
      <c r="AS34" s="188"/>
      <c r="AT34" s="43"/>
      <c r="AU34" s="43"/>
      <c r="AV34" s="43"/>
      <c r="AW34" s="43"/>
      <c r="AX34" s="87"/>
      <c r="AY34" s="87"/>
      <c r="AZ34" s="43"/>
      <c r="BA34" s="43"/>
      <c r="BB34" s="43"/>
      <c r="BC34" s="43"/>
      <c r="BD34" s="43"/>
      <c r="BE34" s="87"/>
      <c r="BF34" s="87"/>
      <c r="BG34" s="43"/>
      <c r="BH34" s="43"/>
      <c r="BI34" s="43"/>
      <c r="BJ34" s="43"/>
      <c r="BK34" s="43"/>
      <c r="BL34" s="87"/>
      <c r="BM34" s="87"/>
      <c r="BN34" s="43"/>
      <c r="BO34" s="43"/>
      <c r="BP34" s="43"/>
      <c r="BQ34" s="43"/>
      <c r="BR34" s="43"/>
      <c r="BS34" s="87"/>
      <c r="BT34" s="87"/>
      <c r="BU34" s="43"/>
      <c r="BV34" s="43"/>
      <c r="BW34" s="43"/>
      <c r="BX34" s="43"/>
      <c r="BY34" s="43"/>
      <c r="BZ34" s="87"/>
      <c r="CA34" s="87"/>
    </row>
    <row r="35" spans="1:79" s="5" customFormat="1" ht="30" customHeight="1" thickBot="1" x14ac:dyDescent="0.25">
      <c r="A35" s="46"/>
      <c r="B35" s="117">
        <v>12.2</v>
      </c>
      <c r="C35" s="65" t="s">
        <v>195</v>
      </c>
      <c r="D35" s="76"/>
      <c r="E35" s="58"/>
      <c r="F35" s="58">
        <v>3</v>
      </c>
      <c r="G35" s="58"/>
      <c r="H35" s="58" t="s">
        <v>164</v>
      </c>
      <c r="I35" s="58" t="s">
        <v>164</v>
      </c>
      <c r="J35" s="142"/>
      <c r="K35" s="26">
        <v>0</v>
      </c>
      <c r="L35" s="438">
        <v>44628</v>
      </c>
      <c r="M35" s="51">
        <f>WORKDAY($N$28,0)</f>
        <v>44624</v>
      </c>
      <c r="N35" s="51">
        <f>WORKDAY(M35+(F35-1),2)</f>
        <v>44628</v>
      </c>
      <c r="O35" s="17"/>
      <c r="P35" s="17">
        <f t="shared" si="3"/>
        <v>5</v>
      </c>
      <c r="Q35" s="43"/>
      <c r="R35" s="43"/>
      <c r="S35" s="43"/>
      <c r="T35" s="43"/>
      <c r="U35" s="43"/>
      <c r="V35" s="87"/>
      <c r="W35" s="87"/>
      <c r="X35" s="43"/>
      <c r="Y35" s="43"/>
      <c r="Z35" s="43"/>
      <c r="AA35" s="43"/>
      <c r="AB35" s="43"/>
      <c r="AC35" s="87"/>
      <c r="AD35" s="87"/>
      <c r="AE35" s="43"/>
      <c r="AF35" s="43"/>
      <c r="AG35" s="43"/>
      <c r="AH35" s="43"/>
      <c r="AI35" s="43"/>
      <c r="AJ35" s="87"/>
      <c r="AK35" s="87"/>
      <c r="AL35" s="43"/>
      <c r="AM35" s="43"/>
      <c r="AN35" s="43"/>
      <c r="AO35" s="188"/>
      <c r="AP35" s="43"/>
      <c r="AQ35" s="87"/>
      <c r="AR35" s="87"/>
      <c r="AS35" s="188"/>
      <c r="AT35" s="43"/>
      <c r="AU35" s="43"/>
      <c r="AV35" s="43"/>
      <c r="AW35" s="43"/>
      <c r="AX35" s="87"/>
      <c r="AY35" s="87"/>
      <c r="AZ35" s="43"/>
      <c r="BA35" s="43"/>
      <c r="BB35" s="43"/>
      <c r="BC35" s="43"/>
      <c r="BD35" s="43"/>
      <c r="BE35" s="87"/>
      <c r="BF35" s="87"/>
      <c r="BG35" s="43"/>
      <c r="BH35" s="43"/>
      <c r="BI35" s="43"/>
      <c r="BJ35" s="43"/>
      <c r="BK35" s="43"/>
      <c r="BL35" s="87"/>
      <c r="BM35" s="87"/>
      <c r="BN35" s="43"/>
      <c r="BO35" s="43"/>
      <c r="BP35" s="43"/>
      <c r="BQ35" s="43"/>
      <c r="BR35" s="43"/>
      <c r="BS35" s="87"/>
      <c r="BT35" s="87"/>
      <c r="BU35" s="43"/>
      <c r="BV35" s="43"/>
      <c r="BW35" s="43"/>
      <c r="BX35" s="43"/>
      <c r="BY35" s="43"/>
      <c r="BZ35" s="87"/>
      <c r="CA35" s="87"/>
    </row>
    <row r="36" spans="1:79" s="5" customFormat="1" ht="35" customHeight="1" thickBot="1" x14ac:dyDescent="0.25">
      <c r="A36" s="46" t="s">
        <v>110</v>
      </c>
      <c r="B36" s="117">
        <v>13</v>
      </c>
      <c r="C36" s="23" t="s">
        <v>196</v>
      </c>
      <c r="D36" s="75"/>
      <c r="E36" s="57"/>
      <c r="F36" s="57"/>
      <c r="G36" s="57"/>
      <c r="H36" s="57"/>
      <c r="I36" s="57"/>
      <c r="J36" s="57"/>
      <c r="K36" s="24"/>
      <c r="L36" s="23"/>
      <c r="M36" s="228">
        <f>MIN(M37:M38)</f>
        <v>44624</v>
      </c>
      <c r="N36" s="228">
        <f>MAX(N37:N38)</f>
        <v>44628</v>
      </c>
      <c r="O36" s="17"/>
      <c r="P36" s="17">
        <f t="shared" si="3"/>
        <v>5</v>
      </c>
      <c r="Q36" s="43"/>
      <c r="R36" s="43"/>
      <c r="S36" s="43"/>
      <c r="T36" s="43"/>
      <c r="U36" s="43"/>
      <c r="V36" s="87"/>
      <c r="W36" s="87"/>
      <c r="X36" s="43"/>
      <c r="Y36" s="43"/>
      <c r="Z36" s="43"/>
      <c r="AA36" s="43"/>
      <c r="AB36" s="43"/>
      <c r="AC36" s="87"/>
      <c r="AD36" s="87"/>
      <c r="AE36" s="43"/>
      <c r="AF36" s="43"/>
      <c r="AG36" s="43"/>
      <c r="AH36" s="43"/>
      <c r="AI36" s="43"/>
      <c r="AJ36" s="87"/>
      <c r="AK36" s="87"/>
      <c r="AL36" s="43"/>
      <c r="AM36" s="43"/>
      <c r="AN36" s="43"/>
      <c r="AO36" s="188"/>
      <c r="AP36" s="43"/>
      <c r="AQ36" s="87"/>
      <c r="AR36" s="87"/>
      <c r="AS36" s="188"/>
      <c r="AT36" s="43"/>
      <c r="AU36" s="43"/>
      <c r="AV36" s="43"/>
      <c r="AW36" s="43"/>
      <c r="AX36" s="87"/>
      <c r="AY36" s="87"/>
      <c r="AZ36" s="43"/>
      <c r="BA36" s="43"/>
      <c r="BB36" s="43"/>
      <c r="BC36" s="43"/>
      <c r="BD36" s="43"/>
      <c r="BE36" s="87"/>
      <c r="BF36" s="87"/>
      <c r="BG36" s="43"/>
      <c r="BH36" s="43"/>
      <c r="BI36" s="43"/>
      <c r="BJ36" s="43"/>
      <c r="BK36" s="43"/>
      <c r="BL36" s="87"/>
      <c r="BM36" s="87"/>
      <c r="BN36" s="43"/>
      <c r="BO36" s="43"/>
      <c r="BP36" s="43"/>
      <c r="BQ36" s="43"/>
      <c r="BR36" s="43"/>
      <c r="BS36" s="87"/>
      <c r="BT36" s="87"/>
      <c r="BU36" s="43"/>
      <c r="BV36" s="43"/>
      <c r="BW36" s="43"/>
      <c r="BX36" s="43"/>
      <c r="BY36" s="43"/>
      <c r="BZ36" s="87"/>
      <c r="CA36" s="87"/>
    </row>
    <row r="37" spans="1:79" s="5" customFormat="1" ht="30" customHeight="1" thickBot="1" x14ac:dyDescent="0.25">
      <c r="A37" s="46"/>
      <c r="B37" s="117">
        <v>13.1</v>
      </c>
      <c r="C37" s="65" t="s">
        <v>118</v>
      </c>
      <c r="D37" s="76"/>
      <c r="E37" s="58"/>
      <c r="F37" s="58">
        <v>3</v>
      </c>
      <c r="G37" s="58"/>
      <c r="H37" s="58" t="s">
        <v>164</v>
      </c>
      <c r="I37" s="58" t="s">
        <v>164</v>
      </c>
      <c r="J37" s="142"/>
      <c r="K37" s="26">
        <v>0</v>
      </c>
      <c r="L37" s="438">
        <v>44624</v>
      </c>
      <c r="M37" s="51">
        <f>WORKDAY($N$28,0)</f>
        <v>44624</v>
      </c>
      <c r="N37" s="51">
        <f>WORKDAY(M37+(F37-1),2)</f>
        <v>44628</v>
      </c>
      <c r="O37" s="17"/>
      <c r="P37" s="17">
        <f>IF(OR(ISBLANK(task_start),ISBLANK(task_end)),"",task_end-task_start+1)</f>
        <v>5</v>
      </c>
      <c r="Q37" s="43"/>
      <c r="R37" s="43"/>
      <c r="S37" s="43"/>
      <c r="T37" s="43"/>
      <c r="U37" s="43"/>
      <c r="V37" s="87"/>
      <c r="W37" s="87"/>
      <c r="X37" s="43"/>
      <c r="Y37" s="43"/>
      <c r="Z37" s="43"/>
      <c r="AA37" s="43"/>
      <c r="AB37" s="43"/>
      <c r="AC37" s="87"/>
      <c r="AD37" s="87"/>
      <c r="AE37" s="43"/>
      <c r="AF37" s="43"/>
      <c r="AG37" s="43"/>
      <c r="AH37" s="43"/>
      <c r="AI37" s="43"/>
      <c r="AJ37" s="87"/>
      <c r="AK37" s="87"/>
      <c r="AL37" s="43"/>
      <c r="AM37" s="43"/>
      <c r="AN37" s="43"/>
      <c r="AO37" s="188"/>
      <c r="AP37" s="43"/>
      <c r="AQ37" s="87"/>
      <c r="AR37" s="87"/>
      <c r="AS37" s="188"/>
      <c r="AT37" s="43"/>
      <c r="AU37" s="43"/>
      <c r="AV37" s="43"/>
      <c r="AW37" s="43"/>
      <c r="AX37" s="87"/>
      <c r="AY37" s="87"/>
      <c r="AZ37" s="43"/>
      <c r="BA37" s="43"/>
      <c r="BB37" s="43"/>
      <c r="BC37" s="43"/>
      <c r="BD37" s="43"/>
      <c r="BE37" s="87"/>
      <c r="BF37" s="87"/>
      <c r="BG37" s="43"/>
      <c r="BH37" s="43"/>
      <c r="BI37" s="43"/>
      <c r="BJ37" s="43"/>
      <c r="BK37" s="43"/>
      <c r="BL37" s="87"/>
      <c r="BM37" s="87"/>
      <c r="BN37" s="43"/>
      <c r="BO37" s="43"/>
      <c r="BP37" s="43"/>
      <c r="BQ37" s="43"/>
      <c r="BR37" s="43"/>
      <c r="BS37" s="87"/>
      <c r="BT37" s="87"/>
      <c r="BU37" s="43"/>
      <c r="BV37" s="43"/>
      <c r="BW37" s="43"/>
      <c r="BX37" s="43"/>
      <c r="BY37" s="43"/>
      <c r="BZ37" s="87"/>
      <c r="CA37" s="87"/>
    </row>
    <row r="38" spans="1:79" s="5" customFormat="1" ht="30" customHeight="1" thickBot="1" x14ac:dyDescent="0.25">
      <c r="A38" s="46"/>
      <c r="B38" s="117">
        <v>13.2</v>
      </c>
      <c r="C38" s="65" t="s">
        <v>197</v>
      </c>
      <c r="D38" s="76"/>
      <c r="E38" s="229"/>
      <c r="F38" s="58">
        <v>3</v>
      </c>
      <c r="G38" s="58"/>
      <c r="H38" s="58" t="s">
        <v>164</v>
      </c>
      <c r="I38" s="58" t="s">
        <v>164</v>
      </c>
      <c r="J38" s="142"/>
      <c r="K38" s="26">
        <v>0</v>
      </c>
      <c r="L38" s="438">
        <v>44628</v>
      </c>
      <c r="M38" s="51">
        <f>WORKDAY($N$28,0)</f>
        <v>44624</v>
      </c>
      <c r="N38" s="51">
        <f>WORKDAY(M38+(F38-1),2)</f>
        <v>44628</v>
      </c>
      <c r="O38" s="17"/>
      <c r="P38" s="17">
        <f>IF(OR(ISBLANK(task_start),ISBLANK(task_end)),"",task_end-task_start+1)</f>
        <v>5</v>
      </c>
      <c r="Q38" s="43"/>
      <c r="R38" s="43"/>
      <c r="S38" s="43"/>
      <c r="T38" s="43"/>
      <c r="U38" s="43"/>
      <c r="V38" s="87"/>
      <c r="W38" s="87"/>
      <c r="X38" s="43"/>
      <c r="Y38" s="43"/>
      <c r="Z38" s="43"/>
      <c r="AA38" s="43"/>
      <c r="AB38" s="43"/>
      <c r="AC38" s="87"/>
      <c r="AD38" s="87"/>
      <c r="AE38" s="43"/>
      <c r="AF38" s="43"/>
      <c r="AG38" s="43"/>
      <c r="AH38" s="43"/>
      <c r="AI38" s="43"/>
      <c r="AJ38" s="87"/>
      <c r="AK38" s="87"/>
      <c r="AL38" s="43"/>
      <c r="AM38" s="43"/>
      <c r="AN38" s="43"/>
      <c r="AO38" s="188"/>
      <c r="AP38" s="43"/>
      <c r="AQ38" s="87"/>
      <c r="AR38" s="87"/>
      <c r="AS38" s="188"/>
      <c r="AT38" s="43"/>
      <c r="AU38" s="43"/>
      <c r="AV38" s="43"/>
      <c r="AW38" s="43"/>
      <c r="AX38" s="87"/>
      <c r="AY38" s="87"/>
      <c r="AZ38" s="43"/>
      <c r="BA38" s="43"/>
      <c r="BB38" s="43"/>
      <c r="BC38" s="43"/>
      <c r="BD38" s="43"/>
      <c r="BE38" s="87"/>
      <c r="BF38" s="87"/>
      <c r="BG38" s="43"/>
      <c r="BH38" s="43"/>
      <c r="BI38" s="43"/>
      <c r="BJ38" s="43"/>
      <c r="BK38" s="43"/>
      <c r="BL38" s="87"/>
      <c r="BM38" s="87"/>
      <c r="BN38" s="43"/>
      <c r="BO38" s="43"/>
      <c r="BP38" s="43"/>
      <c r="BQ38" s="43"/>
      <c r="BR38" s="43"/>
      <c r="BS38" s="87"/>
      <c r="BT38" s="87"/>
      <c r="BU38" s="43"/>
      <c r="BV38" s="43"/>
      <c r="BW38" s="43"/>
      <c r="BX38" s="43"/>
      <c r="BY38" s="43"/>
      <c r="BZ38" s="87"/>
      <c r="CA38" s="87"/>
    </row>
    <row r="39" spans="1:79" s="133" customFormat="1" ht="30" customHeight="1" thickBot="1" x14ac:dyDescent="0.25">
      <c r="A39" s="127"/>
      <c r="B39" s="117">
        <v>13.3</v>
      </c>
      <c r="C39" s="65" t="s">
        <v>198</v>
      </c>
      <c r="D39" s="76"/>
      <c r="E39" s="58"/>
      <c r="F39" s="58">
        <v>3</v>
      </c>
      <c r="G39" s="58"/>
      <c r="H39" s="58" t="s">
        <v>164</v>
      </c>
      <c r="I39" s="58" t="s">
        <v>164</v>
      </c>
      <c r="J39" s="142"/>
      <c r="K39" s="26">
        <v>0</v>
      </c>
      <c r="L39" s="438">
        <v>44628</v>
      </c>
      <c r="M39" s="51">
        <f t="shared" ref="M39" si="4">WORKDAY($N$28,1)</f>
        <v>44627</v>
      </c>
      <c r="N39" s="51">
        <f>WORKDAY(M39+(F39-1),0)</f>
        <v>44629</v>
      </c>
      <c r="O39" s="129"/>
      <c r="P39" s="129">
        <f>IF(OR(ISBLANK(task_start),ISBLANK(task_end)),"",task_end-task_start+1)</f>
        <v>3</v>
      </c>
      <c r="Q39" s="130"/>
      <c r="R39" s="130"/>
      <c r="S39" s="130"/>
      <c r="T39" s="130"/>
      <c r="U39" s="130"/>
      <c r="V39" s="131"/>
      <c r="W39" s="131"/>
      <c r="X39" s="130"/>
      <c r="Y39" s="130"/>
      <c r="Z39" s="130"/>
      <c r="AA39" s="130"/>
      <c r="AB39" s="130"/>
      <c r="AC39" s="131"/>
      <c r="AD39" s="131"/>
      <c r="AE39" s="130"/>
      <c r="AF39" s="130"/>
      <c r="AG39" s="130"/>
      <c r="AH39" s="130"/>
      <c r="AI39" s="130"/>
      <c r="AJ39" s="131"/>
      <c r="AK39" s="131"/>
      <c r="AL39" s="130"/>
      <c r="AM39" s="130"/>
      <c r="AN39" s="130"/>
      <c r="AO39" s="189"/>
      <c r="AP39" s="130"/>
      <c r="AQ39" s="131"/>
      <c r="AR39" s="131"/>
      <c r="AS39" s="189"/>
      <c r="AT39" s="130"/>
      <c r="AU39" s="130"/>
      <c r="AV39" s="130"/>
      <c r="AW39" s="130"/>
      <c r="AX39" s="131"/>
      <c r="AY39" s="131"/>
      <c r="AZ39" s="130"/>
      <c r="BA39" s="130"/>
      <c r="BB39" s="130"/>
      <c r="BC39" s="130"/>
      <c r="BD39" s="130"/>
      <c r="BE39" s="131"/>
      <c r="BF39" s="131"/>
      <c r="BG39" s="130"/>
      <c r="BH39" s="130"/>
      <c r="BI39" s="130"/>
      <c r="BJ39" s="130"/>
      <c r="BK39" s="130"/>
      <c r="BL39" s="131"/>
      <c r="BM39" s="131"/>
      <c r="BN39" s="130"/>
      <c r="BO39" s="130"/>
      <c r="BP39" s="130"/>
      <c r="BQ39" s="130"/>
      <c r="BR39" s="130"/>
      <c r="BS39" s="131"/>
      <c r="BT39" s="131"/>
      <c r="BU39" s="130"/>
      <c r="BV39" s="130"/>
      <c r="BW39" s="130"/>
      <c r="BX39" s="130"/>
      <c r="BY39" s="130"/>
      <c r="BZ39" s="131"/>
      <c r="CA39" s="131"/>
    </row>
    <row r="40" spans="1:79" s="5" customFormat="1" ht="30" hidden="1" customHeight="1" thickBot="1" x14ac:dyDescent="0.25">
      <c r="A40" s="46"/>
      <c r="B40" s="117">
        <v>14</v>
      </c>
      <c r="C40" s="245" t="s">
        <v>199</v>
      </c>
      <c r="D40" s="246"/>
      <c r="E40" s="57"/>
      <c r="F40" s="57">
        <v>2</v>
      </c>
      <c r="G40" s="57"/>
      <c r="H40" s="57" t="s">
        <v>164</v>
      </c>
      <c r="I40" s="57" t="s">
        <v>56</v>
      </c>
      <c r="J40" s="247"/>
      <c r="K40" s="24"/>
      <c r="L40" s="248">
        <v>44629</v>
      </c>
      <c r="M40" s="249">
        <f>WORKDAY($N$39,0)</f>
        <v>44629</v>
      </c>
      <c r="N40" s="249">
        <f>WORKDAY(M40+(F40-1),0)</f>
        <v>44630</v>
      </c>
      <c r="O40" s="17"/>
      <c r="P40" s="17"/>
      <c r="Q40" s="43"/>
      <c r="R40" s="43"/>
      <c r="S40" s="43"/>
      <c r="T40" s="43"/>
      <c r="U40" s="43"/>
      <c r="V40" s="87"/>
      <c r="W40" s="87"/>
      <c r="X40" s="43"/>
      <c r="Y40" s="43"/>
      <c r="Z40" s="43"/>
      <c r="AA40" s="43"/>
      <c r="AB40" s="43"/>
      <c r="AC40" s="87"/>
      <c r="AD40" s="87"/>
      <c r="AE40" s="43"/>
      <c r="AF40" s="43"/>
      <c r="AG40" s="43"/>
      <c r="AH40" s="43"/>
      <c r="AI40" s="43"/>
      <c r="AJ40" s="87"/>
      <c r="AK40" s="87"/>
      <c r="AL40" s="43"/>
      <c r="AM40" s="43"/>
      <c r="AN40" s="43"/>
      <c r="AO40" s="188"/>
      <c r="AP40" s="43"/>
      <c r="AQ40" s="87"/>
      <c r="AR40" s="87"/>
      <c r="AS40" s="188"/>
      <c r="AT40" s="43"/>
      <c r="AU40" s="43"/>
      <c r="AV40" s="43"/>
      <c r="AW40" s="43"/>
      <c r="AX40" s="87"/>
      <c r="AY40" s="87"/>
      <c r="AZ40" s="43"/>
      <c r="BA40" s="43"/>
      <c r="BB40" s="43"/>
      <c r="BC40" s="43"/>
      <c r="BD40" s="43"/>
      <c r="BE40" s="87"/>
      <c r="BF40" s="87"/>
      <c r="BG40" s="43"/>
      <c r="BH40" s="43"/>
      <c r="BI40" s="43"/>
      <c r="BJ40" s="43"/>
      <c r="BK40" s="43"/>
      <c r="BL40" s="87"/>
      <c r="BM40" s="87"/>
      <c r="BN40" s="43"/>
      <c r="BO40" s="43"/>
      <c r="BP40" s="43"/>
      <c r="BQ40" s="43"/>
      <c r="BR40" s="43"/>
      <c r="BS40" s="87"/>
      <c r="BT40" s="87"/>
      <c r="BU40" s="43"/>
      <c r="BV40" s="43"/>
      <c r="BW40" s="43"/>
      <c r="BX40" s="43"/>
      <c r="BY40" s="43"/>
      <c r="BZ40" s="87"/>
      <c r="CA40" s="87"/>
    </row>
    <row r="41" spans="1:79" s="5" customFormat="1" ht="30" customHeight="1" thickBot="1" x14ac:dyDescent="0.25">
      <c r="A41" s="46"/>
      <c r="B41" s="117">
        <v>14.1</v>
      </c>
      <c r="C41" s="32" t="s">
        <v>200</v>
      </c>
      <c r="D41" s="79"/>
      <c r="E41" s="61"/>
      <c r="F41" s="61"/>
      <c r="G41" s="61"/>
      <c r="H41" s="61"/>
      <c r="I41" s="61"/>
      <c r="J41" s="61"/>
      <c r="K41" s="33"/>
      <c r="L41" s="237">
        <v>44613</v>
      </c>
      <c r="M41" s="34">
        <f>MIN(M42:M52)</f>
        <v>44610</v>
      </c>
      <c r="N41" s="35">
        <f>MAX(N42:P52)</f>
        <v>44628</v>
      </c>
      <c r="O41" s="17"/>
      <c r="P41" s="17"/>
      <c r="Q41" s="43"/>
      <c r="R41" s="43"/>
      <c r="S41" s="43"/>
      <c r="T41" s="43"/>
      <c r="U41" s="43"/>
      <c r="V41" s="87"/>
      <c r="W41" s="87"/>
      <c r="X41" s="43"/>
      <c r="Y41" s="43"/>
      <c r="Z41" s="43"/>
      <c r="AA41" s="43"/>
      <c r="AB41" s="43"/>
      <c r="AC41" s="87"/>
      <c r="AD41" s="87"/>
      <c r="AE41" s="43"/>
      <c r="AF41" s="43"/>
      <c r="AG41" s="43"/>
      <c r="AH41" s="43"/>
      <c r="AI41" s="43"/>
      <c r="AJ41" s="87"/>
      <c r="AK41" s="87"/>
      <c r="AL41" s="43"/>
      <c r="AM41" s="43"/>
      <c r="AN41" s="43"/>
      <c r="AO41" s="188"/>
      <c r="AP41" s="43"/>
      <c r="AQ41" s="87"/>
      <c r="AR41" s="87"/>
      <c r="AS41" s="188"/>
      <c r="AT41" s="43"/>
      <c r="AU41" s="43"/>
      <c r="AV41" s="43"/>
      <c r="AW41" s="43"/>
      <c r="AX41" s="87"/>
      <c r="AY41" s="87"/>
      <c r="AZ41" s="43"/>
      <c r="BA41" s="43"/>
      <c r="BB41" s="43"/>
      <c r="BC41" s="43"/>
      <c r="BD41" s="43"/>
      <c r="BE41" s="87"/>
      <c r="BF41" s="87"/>
      <c r="BG41" s="43"/>
      <c r="BH41" s="43"/>
      <c r="BI41" s="43"/>
      <c r="BJ41" s="43"/>
      <c r="BK41" s="43"/>
      <c r="BL41" s="87"/>
      <c r="BM41" s="87"/>
      <c r="BN41" s="43"/>
      <c r="BO41" s="43"/>
      <c r="BP41" s="43"/>
      <c r="BQ41" s="43"/>
      <c r="BR41" s="43"/>
      <c r="BS41" s="87"/>
      <c r="BT41" s="87"/>
      <c r="BU41" s="43"/>
      <c r="BV41" s="43"/>
      <c r="BW41" s="43"/>
      <c r="BX41" s="43"/>
      <c r="BY41" s="43"/>
      <c r="BZ41" s="87"/>
      <c r="CA41" s="87"/>
    </row>
    <row r="42" spans="1:79" s="5" customFormat="1" ht="30" customHeight="1" thickBot="1" x14ac:dyDescent="0.25">
      <c r="A42" s="46"/>
      <c r="B42" s="117">
        <v>14.2</v>
      </c>
      <c r="C42" s="67" t="s">
        <v>201</v>
      </c>
      <c r="D42" s="80"/>
      <c r="E42" s="96"/>
      <c r="F42" s="62">
        <v>8</v>
      </c>
      <c r="G42" s="62">
        <v>4</v>
      </c>
      <c r="H42" s="62" t="s">
        <v>164</v>
      </c>
      <c r="I42" s="58" t="s">
        <v>164</v>
      </c>
      <c r="J42" s="140"/>
      <c r="K42" s="97">
        <v>0</v>
      </c>
      <c r="L42" s="438">
        <v>44629</v>
      </c>
      <c r="M42" s="53">
        <f>WORKDAY($L$41,1)</f>
        <v>44614</v>
      </c>
      <c r="N42" s="53">
        <f>WORKDAY(M42+(F42-1),3)+G42</f>
        <v>44628</v>
      </c>
      <c r="O42" s="17"/>
      <c r="P42" s="17"/>
      <c r="Q42" s="43"/>
      <c r="R42" s="43"/>
      <c r="S42" s="43"/>
      <c r="T42" s="43"/>
      <c r="U42" s="43"/>
      <c r="V42" s="87"/>
      <c r="W42" s="87"/>
      <c r="X42" s="43"/>
      <c r="Y42" s="43"/>
      <c r="Z42" s="43"/>
      <c r="AA42" s="43"/>
      <c r="AB42" s="43"/>
      <c r="AC42" s="87"/>
      <c r="AD42" s="87"/>
      <c r="AE42" s="43"/>
      <c r="AF42" s="43"/>
      <c r="AG42" s="43"/>
      <c r="AH42" s="43"/>
      <c r="AI42" s="43"/>
      <c r="AJ42" s="87"/>
      <c r="AK42" s="87"/>
      <c r="AL42" s="43"/>
      <c r="AM42" s="43"/>
      <c r="AN42" s="43"/>
      <c r="AO42" s="188"/>
      <c r="AP42" s="43"/>
      <c r="AQ42" s="87"/>
      <c r="AR42" s="87"/>
      <c r="AS42" s="188"/>
      <c r="AT42" s="43"/>
      <c r="AU42" s="43"/>
      <c r="AV42" s="43"/>
      <c r="AW42" s="43"/>
      <c r="AX42" s="87"/>
      <c r="AY42" s="87"/>
      <c r="AZ42" s="43"/>
      <c r="BA42" s="43"/>
      <c r="BB42" s="43"/>
      <c r="BC42" s="43"/>
      <c r="BD42" s="43"/>
      <c r="BE42" s="87"/>
      <c r="BF42" s="87"/>
      <c r="BG42" s="43"/>
      <c r="BH42" s="43"/>
      <c r="BI42" s="43"/>
      <c r="BJ42" s="43"/>
      <c r="BK42" s="43"/>
      <c r="BL42" s="87"/>
      <c r="BM42" s="87"/>
      <c r="BN42" s="43"/>
      <c r="BO42" s="43"/>
      <c r="BP42" s="43"/>
      <c r="BQ42" s="43"/>
      <c r="BR42" s="43"/>
      <c r="BS42" s="87"/>
      <c r="BT42" s="87"/>
      <c r="BU42" s="43"/>
      <c r="BV42" s="43"/>
      <c r="BW42" s="43"/>
      <c r="BX42" s="43"/>
      <c r="BY42" s="43"/>
      <c r="BZ42" s="87"/>
      <c r="CA42" s="87"/>
    </row>
    <row r="43" spans="1:79" s="5" customFormat="1" ht="30" customHeight="1" thickBot="1" x14ac:dyDescent="0.25">
      <c r="A43" s="46"/>
      <c r="B43" s="117">
        <v>14.3</v>
      </c>
      <c r="C43" s="67" t="s">
        <v>202</v>
      </c>
      <c r="D43" s="80"/>
      <c r="E43" s="96"/>
      <c r="F43" s="62">
        <v>8</v>
      </c>
      <c r="G43" s="62">
        <v>4</v>
      </c>
      <c r="H43" s="62" t="s">
        <v>164</v>
      </c>
      <c r="I43" s="58" t="s">
        <v>164</v>
      </c>
      <c r="J43" s="140"/>
      <c r="K43" s="97">
        <v>0</v>
      </c>
      <c r="L43" s="438">
        <v>44629</v>
      </c>
      <c r="M43" s="53">
        <f t="shared" ref="M43:M54" si="5">WORKDAY($L$41,1)</f>
        <v>44614</v>
      </c>
      <c r="N43" s="53">
        <f>WORKDAY(M43+(F43-1),3)+G43</f>
        <v>44628</v>
      </c>
      <c r="O43" s="17"/>
      <c r="P43" s="17"/>
      <c r="Q43" s="43"/>
      <c r="R43" s="43"/>
      <c r="S43" s="43"/>
      <c r="T43" s="43"/>
      <c r="U43" s="43"/>
      <c r="V43" s="87"/>
      <c r="W43" s="87"/>
      <c r="X43" s="43"/>
      <c r="Y43" s="43"/>
      <c r="Z43" s="43"/>
      <c r="AA43" s="43"/>
      <c r="AB43" s="43"/>
      <c r="AC43" s="87"/>
      <c r="AD43" s="87"/>
      <c r="AE43" s="43"/>
      <c r="AF43" s="43"/>
      <c r="AG43" s="43"/>
      <c r="AH43" s="43"/>
      <c r="AI43" s="43"/>
      <c r="AJ43" s="87"/>
      <c r="AK43" s="87"/>
      <c r="AL43" s="43"/>
      <c r="AM43" s="43"/>
      <c r="AN43" s="43"/>
      <c r="AO43" s="188"/>
      <c r="AP43" s="43"/>
      <c r="AQ43" s="87"/>
      <c r="AR43" s="87"/>
      <c r="AS43" s="188"/>
      <c r="AT43" s="43"/>
      <c r="AU43" s="43"/>
      <c r="AV43" s="43"/>
      <c r="AW43" s="43"/>
      <c r="AX43" s="87"/>
      <c r="AY43" s="87"/>
      <c r="AZ43" s="43"/>
      <c r="BA43" s="43"/>
      <c r="BB43" s="43"/>
      <c r="BC43" s="43"/>
      <c r="BD43" s="43"/>
      <c r="BE43" s="87"/>
      <c r="BF43" s="87"/>
      <c r="BG43" s="43"/>
      <c r="BH43" s="43"/>
      <c r="BI43" s="43"/>
      <c r="BJ43" s="43"/>
      <c r="BK43" s="43"/>
      <c r="BL43" s="87"/>
      <c r="BM43" s="87"/>
      <c r="BN43" s="43"/>
      <c r="BO43" s="43"/>
      <c r="BP43" s="43"/>
      <c r="BQ43" s="43"/>
      <c r="BR43" s="43"/>
      <c r="BS43" s="87"/>
      <c r="BT43" s="87"/>
      <c r="BU43" s="43"/>
      <c r="BV43" s="43"/>
      <c r="BW43" s="43"/>
      <c r="BX43" s="43"/>
      <c r="BY43" s="43"/>
      <c r="BZ43" s="87"/>
      <c r="CA43" s="87"/>
    </row>
    <row r="44" spans="1:79" s="5" customFormat="1" ht="30" customHeight="1" x14ac:dyDescent="0.2">
      <c r="A44" s="46"/>
      <c r="B44" s="117">
        <v>14.4</v>
      </c>
      <c r="C44" s="67" t="s">
        <v>203</v>
      </c>
      <c r="D44" s="80"/>
      <c r="E44" s="96"/>
      <c r="F44" s="62">
        <v>8</v>
      </c>
      <c r="G44" s="62">
        <v>4</v>
      </c>
      <c r="H44" s="62" t="s">
        <v>164</v>
      </c>
      <c r="I44" s="58" t="s">
        <v>164</v>
      </c>
      <c r="J44" s="140"/>
      <c r="K44" s="97">
        <v>0</v>
      </c>
      <c r="L44" s="438">
        <v>44629</v>
      </c>
      <c r="M44" s="53">
        <f t="shared" si="5"/>
        <v>44614</v>
      </c>
      <c r="N44" s="53">
        <f>WORKDAY(M44+(F44-1),3)+G44</f>
        <v>44628</v>
      </c>
      <c r="O44" s="17"/>
      <c r="P44" s="17"/>
      <c r="Q44" s="43"/>
      <c r="R44" s="43"/>
      <c r="S44" s="43"/>
      <c r="T44" s="43"/>
      <c r="U44" s="43"/>
      <c r="V44" s="87"/>
      <c r="W44" s="87"/>
      <c r="X44" s="43"/>
      <c r="Y44" s="43"/>
      <c r="Z44" s="43"/>
      <c r="AA44" s="43"/>
      <c r="AB44" s="43"/>
      <c r="AC44" s="87"/>
      <c r="AD44" s="87"/>
      <c r="AE44" s="43"/>
      <c r="AF44" s="43"/>
      <c r="AG44" s="43"/>
      <c r="AH44" s="43"/>
      <c r="AI44" s="43"/>
      <c r="AJ44" s="87"/>
      <c r="AK44" s="87"/>
      <c r="AL44" s="43"/>
      <c r="AM44" s="43"/>
      <c r="AN44" s="43"/>
      <c r="AO44" s="188"/>
      <c r="AP44" s="43"/>
      <c r="AQ44" s="87"/>
      <c r="AR44" s="87"/>
      <c r="AS44" s="188"/>
      <c r="AT44" s="43"/>
      <c r="AU44" s="43"/>
      <c r="AV44" s="43"/>
      <c r="AW44" s="43"/>
      <c r="AX44" s="87"/>
      <c r="AY44" s="87"/>
      <c r="AZ44" s="43"/>
      <c r="BA44" s="43"/>
      <c r="BB44" s="43"/>
      <c r="BC44" s="43"/>
      <c r="BD44" s="43"/>
      <c r="BE44" s="87"/>
      <c r="BF44" s="87"/>
      <c r="BG44" s="43"/>
      <c r="BH44" s="43"/>
      <c r="BI44" s="43"/>
      <c r="BJ44" s="43"/>
      <c r="BK44" s="43"/>
      <c r="BL44" s="87"/>
      <c r="BM44" s="87"/>
      <c r="BN44" s="43"/>
      <c r="BO44" s="43"/>
      <c r="BP44" s="43"/>
      <c r="BQ44" s="43"/>
      <c r="BR44" s="43"/>
      <c r="BS44" s="87"/>
      <c r="BT44" s="87"/>
      <c r="BU44" s="43"/>
      <c r="BV44" s="43"/>
      <c r="BW44" s="43"/>
      <c r="BX44" s="43"/>
      <c r="BY44" s="43"/>
      <c r="BZ44" s="87"/>
      <c r="CA44" s="87"/>
    </row>
    <row r="45" spans="1:79" s="5" customFormat="1" ht="30" customHeight="1" thickBot="1" x14ac:dyDescent="0.25">
      <c r="A45" s="46"/>
      <c r="B45" s="117">
        <v>14.5</v>
      </c>
      <c r="C45" s="250" t="s">
        <v>204</v>
      </c>
      <c r="D45" s="80"/>
      <c r="E45" s="251"/>
      <c r="F45" s="62">
        <v>8</v>
      </c>
      <c r="G45" s="62">
        <v>4</v>
      </c>
      <c r="H45" s="62" t="s">
        <v>164</v>
      </c>
      <c r="I45" s="58" t="s">
        <v>164</v>
      </c>
      <c r="J45" s="140"/>
      <c r="K45" s="97">
        <v>0</v>
      </c>
      <c r="L45" s="438">
        <v>44628</v>
      </c>
      <c r="M45" s="53">
        <f t="shared" si="5"/>
        <v>44614</v>
      </c>
      <c r="N45" s="53">
        <f>WORKDAY(M45+(F45-1),3)+G45</f>
        <v>44628</v>
      </c>
      <c r="O45" s="17"/>
      <c r="P45" s="17"/>
      <c r="Q45" s="43"/>
      <c r="R45" s="43"/>
      <c r="S45" s="43"/>
      <c r="T45" s="43"/>
      <c r="U45" s="43"/>
      <c r="V45" s="87"/>
      <c r="W45" s="87"/>
      <c r="X45" s="43"/>
      <c r="Y45" s="43"/>
      <c r="Z45" s="43"/>
      <c r="AA45" s="43"/>
      <c r="AB45" s="43"/>
      <c r="AC45" s="87"/>
      <c r="AD45" s="87"/>
      <c r="AE45" s="43"/>
      <c r="AF45" s="43"/>
      <c r="AG45" s="43"/>
      <c r="AH45" s="43"/>
      <c r="AI45" s="43"/>
      <c r="AJ45" s="87"/>
      <c r="AK45" s="87"/>
      <c r="AL45" s="43"/>
      <c r="AM45" s="43"/>
      <c r="AN45" s="43"/>
      <c r="AO45" s="188"/>
      <c r="AP45" s="43"/>
      <c r="AQ45" s="87"/>
      <c r="AR45" s="87"/>
      <c r="AS45" s="188"/>
      <c r="AT45" s="43"/>
      <c r="AU45" s="43"/>
      <c r="AV45" s="43"/>
      <c r="AW45" s="43"/>
      <c r="AX45" s="87"/>
      <c r="AY45" s="87"/>
      <c r="AZ45" s="43"/>
      <c r="BA45" s="43"/>
      <c r="BB45" s="43"/>
      <c r="BC45" s="43"/>
      <c r="BD45" s="43"/>
      <c r="BE45" s="87"/>
      <c r="BF45" s="87"/>
      <c r="BG45" s="43"/>
      <c r="BH45" s="43"/>
      <c r="BI45" s="43"/>
      <c r="BJ45" s="43"/>
      <c r="BK45" s="43"/>
      <c r="BL45" s="87"/>
      <c r="BM45" s="87"/>
      <c r="BN45" s="43"/>
      <c r="BO45" s="43"/>
      <c r="BP45" s="43"/>
      <c r="BQ45" s="43"/>
      <c r="BR45" s="43"/>
      <c r="BS45" s="87"/>
      <c r="BT45" s="87"/>
      <c r="BU45" s="43"/>
      <c r="BV45" s="43"/>
      <c r="BW45" s="43"/>
      <c r="BX45" s="43"/>
      <c r="BY45" s="43"/>
      <c r="BZ45" s="87"/>
      <c r="CA45" s="87"/>
    </row>
    <row r="46" spans="1:79" s="5" customFormat="1" ht="30" hidden="1" customHeight="1" x14ac:dyDescent="0.2">
      <c r="A46" s="46"/>
      <c r="B46" s="117">
        <v>14.6</v>
      </c>
      <c r="C46" s="252" t="s">
        <v>205</v>
      </c>
      <c r="D46" s="253"/>
      <c r="E46" s="254"/>
      <c r="F46" s="255"/>
      <c r="G46" s="255"/>
      <c r="H46" s="255" t="s">
        <v>164</v>
      </c>
      <c r="I46" s="58" t="s">
        <v>164</v>
      </c>
      <c r="J46" s="256"/>
      <c r="K46" s="257">
        <v>0</v>
      </c>
      <c r="L46" s="53"/>
      <c r="M46" s="53"/>
      <c r="N46" s="53"/>
      <c r="O46" s="17"/>
      <c r="P46" s="17"/>
      <c r="Q46" s="43"/>
      <c r="R46" s="43"/>
      <c r="S46" s="43"/>
      <c r="T46" s="43"/>
      <c r="U46" s="43"/>
      <c r="V46" s="87"/>
      <c r="W46" s="87"/>
      <c r="X46" s="43"/>
      <c r="Y46" s="43"/>
      <c r="Z46" s="43"/>
      <c r="AA46" s="43"/>
      <c r="AB46" s="43"/>
      <c r="AC46" s="87"/>
      <c r="AD46" s="87"/>
      <c r="AE46" s="43"/>
      <c r="AF46" s="43"/>
      <c r="AG46" s="43"/>
      <c r="AH46" s="43"/>
      <c r="AI46" s="43"/>
      <c r="AJ46" s="87"/>
      <c r="AK46" s="87"/>
      <c r="AL46" s="43"/>
      <c r="AM46" s="43"/>
      <c r="AN46" s="43"/>
      <c r="AO46" s="188"/>
      <c r="AP46" s="43"/>
      <c r="AQ46" s="87"/>
      <c r="AR46" s="87"/>
      <c r="AS46" s="188"/>
      <c r="AT46" s="43"/>
      <c r="AU46" s="43"/>
      <c r="AV46" s="43"/>
      <c r="AW46" s="43"/>
      <c r="AX46" s="87"/>
      <c r="AY46" s="87"/>
      <c r="AZ46" s="43"/>
      <c r="BA46" s="43"/>
      <c r="BB46" s="43"/>
      <c r="BC46" s="43"/>
      <c r="BD46" s="43"/>
      <c r="BE46" s="87"/>
      <c r="BF46" s="87"/>
      <c r="BG46" s="43"/>
      <c r="BH46" s="43"/>
      <c r="BI46" s="43"/>
      <c r="BJ46" s="43"/>
      <c r="BK46" s="43"/>
      <c r="BL46" s="87"/>
      <c r="BM46" s="87"/>
      <c r="BN46" s="43"/>
      <c r="BO46" s="43"/>
      <c r="BP46" s="43"/>
      <c r="BQ46" s="43"/>
      <c r="BR46" s="43"/>
      <c r="BS46" s="87"/>
      <c r="BT46" s="87"/>
      <c r="BU46" s="43"/>
      <c r="BV46" s="43"/>
      <c r="BW46" s="43"/>
      <c r="BX46" s="43"/>
      <c r="BY46" s="43"/>
      <c r="BZ46" s="87"/>
      <c r="CA46" s="87"/>
    </row>
    <row r="47" spans="1:79" s="5" customFormat="1" ht="30" customHeight="1" thickBot="1" x14ac:dyDescent="0.25">
      <c r="A47" s="46"/>
      <c r="B47" s="117">
        <v>14.6</v>
      </c>
      <c r="C47" s="67" t="s">
        <v>206</v>
      </c>
      <c r="D47" s="80"/>
      <c r="E47" s="96"/>
      <c r="F47" s="62">
        <v>8</v>
      </c>
      <c r="G47" s="62">
        <v>4</v>
      </c>
      <c r="H47" s="62" t="s">
        <v>164</v>
      </c>
      <c r="I47" s="58" t="s">
        <v>164</v>
      </c>
      <c r="J47" s="140"/>
      <c r="K47" s="97">
        <v>0</v>
      </c>
      <c r="L47" s="438">
        <v>44628</v>
      </c>
      <c r="M47" s="53">
        <f t="shared" si="5"/>
        <v>44614</v>
      </c>
      <c r="N47" s="53">
        <f>WORKDAY(M47+(F47-1),3)+G47</f>
        <v>44628</v>
      </c>
      <c r="O47" s="17"/>
      <c r="P47" s="17"/>
      <c r="Q47" s="43"/>
      <c r="R47" s="43"/>
      <c r="S47" s="43"/>
      <c r="T47" s="43"/>
      <c r="U47" s="43"/>
      <c r="V47" s="87"/>
      <c r="W47" s="87"/>
      <c r="X47" s="43"/>
      <c r="Y47" s="43"/>
      <c r="Z47" s="43"/>
      <c r="AA47" s="43"/>
      <c r="AB47" s="43"/>
      <c r="AC47" s="87"/>
      <c r="AD47" s="87"/>
      <c r="AE47" s="43"/>
      <c r="AF47" s="43"/>
      <c r="AG47" s="43"/>
      <c r="AH47" s="43"/>
      <c r="AI47" s="43"/>
      <c r="AJ47" s="87"/>
      <c r="AK47" s="87"/>
      <c r="AL47" s="43"/>
      <c r="AM47" s="43"/>
      <c r="AN47" s="43"/>
      <c r="AO47" s="188"/>
      <c r="AP47" s="43"/>
      <c r="AQ47" s="87"/>
      <c r="AR47" s="87"/>
      <c r="AS47" s="188"/>
      <c r="AT47" s="43"/>
      <c r="AU47" s="43"/>
      <c r="AV47" s="43"/>
      <c r="AW47" s="43"/>
      <c r="AX47" s="87"/>
      <c r="AY47" s="87"/>
      <c r="AZ47" s="43"/>
      <c r="BA47" s="43"/>
      <c r="BB47" s="43"/>
      <c r="BC47" s="43"/>
      <c r="BD47" s="43"/>
      <c r="BE47" s="87"/>
      <c r="BF47" s="87"/>
      <c r="BG47" s="43"/>
      <c r="BH47" s="43"/>
      <c r="BI47" s="43"/>
      <c r="BJ47" s="43"/>
      <c r="BK47" s="43"/>
      <c r="BL47" s="87"/>
      <c r="BM47" s="87"/>
      <c r="BN47" s="43"/>
      <c r="BO47" s="43"/>
      <c r="BP47" s="43"/>
      <c r="BQ47" s="43"/>
      <c r="BR47" s="43"/>
      <c r="BS47" s="87"/>
      <c r="BT47" s="87"/>
      <c r="BU47" s="43"/>
      <c r="BV47" s="43"/>
      <c r="BW47" s="43"/>
      <c r="BX47" s="43"/>
      <c r="BY47" s="43"/>
      <c r="BZ47" s="87"/>
      <c r="CA47" s="87"/>
    </row>
    <row r="48" spans="1:79" s="5" customFormat="1" ht="30" customHeight="1" thickBot="1" x14ac:dyDescent="0.25">
      <c r="A48" s="46"/>
      <c r="B48" s="172">
        <v>14.7</v>
      </c>
      <c r="C48" s="270" t="s">
        <v>207</v>
      </c>
      <c r="D48" s="80"/>
      <c r="E48" s="96"/>
      <c r="F48" s="62"/>
      <c r="G48" s="62"/>
      <c r="H48" s="62" t="s">
        <v>164</v>
      </c>
      <c r="I48" s="58" t="s">
        <v>164</v>
      </c>
      <c r="J48" s="140"/>
      <c r="K48" s="97">
        <v>0</v>
      </c>
      <c r="L48" s="438">
        <v>44628</v>
      </c>
      <c r="M48" s="53">
        <f t="shared" si="5"/>
        <v>44614</v>
      </c>
      <c r="N48" s="53">
        <f>WORKDAY(M48+(F48-1),3)+G48</f>
        <v>44616</v>
      </c>
      <c r="O48" s="17"/>
      <c r="P48" s="17"/>
      <c r="Q48" s="43"/>
      <c r="R48" s="43"/>
      <c r="S48" s="43"/>
      <c r="T48" s="43"/>
      <c r="U48" s="43"/>
      <c r="V48" s="87"/>
      <c r="W48" s="87"/>
      <c r="X48" s="43"/>
      <c r="Y48" s="43"/>
      <c r="Z48" s="43"/>
      <c r="AA48" s="43"/>
      <c r="AB48" s="43"/>
      <c r="AC48" s="87"/>
      <c r="AD48" s="87"/>
      <c r="AE48" s="43"/>
      <c r="AF48" s="43"/>
      <c r="AG48" s="43"/>
      <c r="AH48" s="43"/>
      <c r="AI48" s="43"/>
      <c r="AJ48" s="87"/>
      <c r="AK48" s="87"/>
      <c r="AL48" s="43"/>
      <c r="AM48" s="43"/>
      <c r="AN48" s="43"/>
      <c r="AO48" s="188"/>
      <c r="AP48" s="43"/>
      <c r="AQ48" s="87"/>
      <c r="AR48" s="87"/>
      <c r="AS48" s="188"/>
      <c r="AT48" s="43"/>
      <c r="AU48" s="43"/>
      <c r="AV48" s="43"/>
      <c r="AW48" s="43"/>
      <c r="AX48" s="87"/>
      <c r="AY48" s="87"/>
      <c r="AZ48" s="43"/>
      <c r="BA48" s="43"/>
      <c r="BB48" s="43"/>
      <c r="BC48" s="43"/>
      <c r="BD48" s="43"/>
      <c r="BE48" s="87"/>
      <c r="BF48" s="87"/>
      <c r="BG48" s="43"/>
      <c r="BH48" s="43"/>
      <c r="BI48" s="43"/>
      <c r="BJ48" s="43"/>
      <c r="BK48" s="43"/>
      <c r="BL48" s="87"/>
      <c r="BM48" s="87"/>
      <c r="BN48" s="43"/>
      <c r="BO48" s="43"/>
      <c r="BP48" s="43"/>
      <c r="BQ48" s="43"/>
      <c r="BR48" s="43"/>
      <c r="BS48" s="87"/>
      <c r="BT48" s="87"/>
      <c r="BU48" s="43"/>
      <c r="BV48" s="43"/>
      <c r="BW48" s="43"/>
      <c r="BX48" s="43"/>
      <c r="BY48" s="43"/>
      <c r="BZ48" s="87"/>
      <c r="CA48" s="87"/>
    </row>
    <row r="49" spans="1:79" s="5" customFormat="1" ht="30" customHeight="1" x14ac:dyDescent="0.2">
      <c r="A49" s="46"/>
      <c r="B49" s="172">
        <v>14.8</v>
      </c>
      <c r="C49" s="270" t="s">
        <v>208</v>
      </c>
      <c r="D49" s="80"/>
      <c r="E49" s="96"/>
      <c r="F49" s="62">
        <v>8</v>
      </c>
      <c r="G49" s="62">
        <v>3</v>
      </c>
      <c r="H49" s="62" t="s">
        <v>164</v>
      </c>
      <c r="I49" s="58" t="s">
        <v>164</v>
      </c>
      <c r="J49" s="140"/>
      <c r="K49" s="97">
        <v>0</v>
      </c>
      <c r="L49" s="238">
        <v>44629</v>
      </c>
      <c r="M49" s="53">
        <f t="shared" si="5"/>
        <v>44614</v>
      </c>
      <c r="N49" s="53">
        <f>WORKDAY(M49+(F49-1),2)+G49</f>
        <v>44626</v>
      </c>
      <c r="O49" s="17"/>
      <c r="P49" s="17"/>
      <c r="Q49" s="43"/>
      <c r="R49" s="43"/>
      <c r="S49" s="43"/>
      <c r="T49" s="43"/>
      <c r="U49" s="43"/>
      <c r="V49" s="87"/>
      <c r="W49" s="87"/>
      <c r="X49" s="43"/>
      <c r="Y49" s="43"/>
      <c r="Z49" s="43"/>
      <c r="AA49" s="43"/>
      <c r="AB49" s="43"/>
      <c r="AC49" s="87"/>
      <c r="AD49" s="87"/>
      <c r="AE49" s="43"/>
      <c r="AF49" s="43"/>
      <c r="AG49" s="43"/>
      <c r="AH49" s="43"/>
      <c r="AI49" s="43"/>
      <c r="AJ49" s="87"/>
      <c r="AK49" s="87"/>
      <c r="AL49" s="43"/>
      <c r="AM49" s="43"/>
      <c r="AN49" s="43"/>
      <c r="AO49" s="188"/>
      <c r="AP49" s="43"/>
      <c r="AQ49" s="87"/>
      <c r="AR49" s="87"/>
      <c r="AS49" s="188"/>
      <c r="AT49" s="43"/>
      <c r="AU49" s="43"/>
      <c r="AV49" s="43"/>
      <c r="AW49" s="43"/>
      <c r="AX49" s="87"/>
      <c r="AY49" s="87"/>
      <c r="AZ49" s="43"/>
      <c r="BA49" s="43"/>
      <c r="BB49" s="43"/>
      <c r="BC49" s="43"/>
      <c r="BD49" s="43"/>
      <c r="BE49" s="87"/>
      <c r="BF49" s="87"/>
      <c r="BG49" s="43"/>
      <c r="BH49" s="43"/>
      <c r="BI49" s="43"/>
      <c r="BJ49" s="43"/>
      <c r="BK49" s="43"/>
      <c r="BL49" s="87"/>
      <c r="BM49" s="87"/>
      <c r="BN49" s="43"/>
      <c r="BO49" s="43"/>
      <c r="BP49" s="43"/>
      <c r="BQ49" s="43"/>
      <c r="BR49" s="43"/>
      <c r="BS49" s="87"/>
      <c r="BT49" s="87"/>
      <c r="BU49" s="43"/>
      <c r="BV49" s="43"/>
      <c r="BW49" s="43"/>
      <c r="BX49" s="43"/>
      <c r="BY49" s="43"/>
      <c r="BZ49" s="87"/>
      <c r="CA49" s="87"/>
    </row>
    <row r="50" spans="1:79" s="5" customFormat="1" ht="30" customHeight="1" thickBot="1" x14ac:dyDescent="0.25">
      <c r="A50" s="46"/>
      <c r="B50" s="117">
        <v>14.9</v>
      </c>
      <c r="C50" s="67" t="s">
        <v>132</v>
      </c>
      <c r="D50" s="80"/>
      <c r="E50" s="96"/>
      <c r="F50" s="62">
        <v>14</v>
      </c>
      <c r="G50" s="62">
        <v>1</v>
      </c>
      <c r="H50" s="62" t="s">
        <v>164</v>
      </c>
      <c r="I50" s="58" t="s">
        <v>164</v>
      </c>
      <c r="J50" s="140"/>
      <c r="K50" s="97">
        <v>0</v>
      </c>
      <c r="L50" s="438">
        <v>44628</v>
      </c>
      <c r="M50" s="53">
        <v>44610</v>
      </c>
      <c r="N50" s="53">
        <f>WORKDAY(M50+(F50-1),2)+G50</f>
        <v>44628</v>
      </c>
      <c r="O50" s="17"/>
      <c r="P50" s="17"/>
      <c r="Q50" s="43"/>
      <c r="R50" s="43"/>
      <c r="S50" s="43"/>
      <c r="T50" s="43"/>
      <c r="U50" s="43"/>
      <c r="V50" s="87"/>
      <c r="W50" s="87"/>
      <c r="X50" s="43"/>
      <c r="Y50" s="43"/>
      <c r="Z50" s="43"/>
      <c r="AA50" s="43"/>
      <c r="AB50" s="43"/>
      <c r="AC50" s="87"/>
      <c r="AD50" s="87"/>
      <c r="AE50" s="43"/>
      <c r="AF50" s="43"/>
      <c r="AG50" s="43"/>
      <c r="AH50" s="43"/>
      <c r="AI50" s="43"/>
      <c r="AJ50" s="87"/>
      <c r="AK50" s="87"/>
      <c r="AL50" s="43"/>
      <c r="AM50" s="43"/>
      <c r="AN50" s="43"/>
      <c r="AO50" s="188"/>
      <c r="AP50" s="43"/>
      <c r="AQ50" s="87"/>
      <c r="AR50" s="87"/>
      <c r="AS50" s="188"/>
      <c r="AT50" s="43"/>
      <c r="AU50" s="43"/>
      <c r="AV50" s="43"/>
      <c r="AW50" s="43"/>
      <c r="AX50" s="87"/>
      <c r="AY50" s="87"/>
      <c r="AZ50" s="43"/>
      <c r="BA50" s="43"/>
      <c r="BB50" s="43"/>
      <c r="BC50" s="43"/>
      <c r="BD50" s="43"/>
      <c r="BE50" s="87"/>
      <c r="BF50" s="87"/>
      <c r="BG50" s="43"/>
      <c r="BH50" s="43"/>
      <c r="BI50" s="43"/>
      <c r="BJ50" s="43"/>
      <c r="BK50" s="43"/>
      <c r="BL50" s="87"/>
      <c r="BM50" s="87"/>
      <c r="BN50" s="43"/>
      <c r="BO50" s="43"/>
      <c r="BP50" s="43"/>
      <c r="BQ50" s="43"/>
      <c r="BR50" s="43"/>
      <c r="BS50" s="87"/>
      <c r="BT50" s="87"/>
      <c r="BU50" s="43"/>
      <c r="BV50" s="43"/>
      <c r="BW50" s="43"/>
      <c r="BX50" s="43"/>
      <c r="BY50" s="43"/>
      <c r="BZ50" s="87"/>
      <c r="CA50" s="87"/>
    </row>
    <row r="51" spans="1:79" s="5" customFormat="1" ht="30" hidden="1" customHeight="1" x14ac:dyDescent="0.2">
      <c r="A51" s="46"/>
      <c r="B51" s="265">
        <v>14.1</v>
      </c>
      <c r="C51" s="264" t="s">
        <v>184</v>
      </c>
      <c r="D51" s="266"/>
      <c r="E51" s="267"/>
      <c r="F51" s="267">
        <v>8</v>
      </c>
      <c r="G51" s="264"/>
      <c r="H51" s="268" t="s">
        <v>164</v>
      </c>
      <c r="I51" s="58" t="s">
        <v>164</v>
      </c>
      <c r="J51" s="269"/>
      <c r="K51" s="257"/>
      <c r="L51" s="53"/>
      <c r="M51" s="258"/>
      <c r="N51" s="258"/>
      <c r="O51" s="17"/>
      <c r="P51" s="17"/>
      <c r="Q51" s="43"/>
      <c r="R51" s="43"/>
      <c r="S51" s="43"/>
      <c r="T51" s="43"/>
      <c r="U51" s="43"/>
      <c r="V51" s="87"/>
      <c r="W51" s="87"/>
      <c r="X51" s="43"/>
      <c r="Y51" s="43"/>
      <c r="Z51" s="43"/>
      <c r="AA51" s="43"/>
      <c r="AB51" s="43"/>
      <c r="AC51" s="87"/>
      <c r="AD51" s="87"/>
      <c r="AE51" s="43"/>
      <c r="AF51" s="43"/>
      <c r="AG51" s="43"/>
      <c r="AH51" s="43"/>
      <c r="AI51" s="43"/>
      <c r="AJ51" s="87"/>
      <c r="AK51" s="87"/>
      <c r="AL51" s="43"/>
      <c r="AM51" s="43"/>
      <c r="AN51" s="43"/>
      <c r="AO51" s="188"/>
      <c r="AP51" s="43"/>
      <c r="AQ51" s="87"/>
      <c r="AR51" s="87"/>
      <c r="AS51" s="188"/>
      <c r="AT51" s="43"/>
      <c r="AU51" s="43"/>
      <c r="AV51" s="43"/>
      <c r="AW51" s="43"/>
      <c r="AX51" s="87"/>
      <c r="AY51" s="87"/>
      <c r="AZ51" s="43"/>
      <c r="BA51" s="43"/>
      <c r="BB51" s="43"/>
      <c r="BC51" s="43"/>
      <c r="BD51" s="43"/>
      <c r="BE51" s="87"/>
      <c r="BF51" s="87"/>
      <c r="BG51" s="43"/>
      <c r="BH51" s="43"/>
      <c r="BI51" s="43"/>
      <c r="BJ51" s="43"/>
      <c r="BK51" s="43"/>
      <c r="BL51" s="87"/>
      <c r="BM51" s="87"/>
      <c r="BN51" s="43"/>
      <c r="BO51" s="43"/>
      <c r="BP51" s="43"/>
      <c r="BQ51" s="43"/>
      <c r="BR51" s="43"/>
      <c r="BS51" s="87"/>
      <c r="BT51" s="87"/>
      <c r="BU51" s="43"/>
      <c r="BV51" s="43"/>
      <c r="BW51" s="43"/>
      <c r="BX51" s="43"/>
      <c r="BY51" s="43"/>
      <c r="BZ51" s="87"/>
      <c r="CA51" s="87"/>
    </row>
    <row r="52" spans="1:79" s="5" customFormat="1" ht="30" customHeight="1" thickBot="1" x14ac:dyDescent="0.25">
      <c r="A52" s="46"/>
      <c r="B52" s="117">
        <v>14.11</v>
      </c>
      <c r="C52" s="100" t="s">
        <v>209</v>
      </c>
      <c r="D52" s="80"/>
      <c r="E52" s="96"/>
      <c r="F52" s="62">
        <v>14</v>
      </c>
      <c r="G52" s="62">
        <v>1</v>
      </c>
      <c r="H52" s="62" t="s">
        <v>164</v>
      </c>
      <c r="I52" s="58" t="s">
        <v>164</v>
      </c>
      <c r="J52" s="140"/>
      <c r="K52" s="97">
        <v>0</v>
      </c>
      <c r="L52" s="438">
        <v>44628</v>
      </c>
      <c r="M52" s="53">
        <v>44610</v>
      </c>
      <c r="N52" s="53">
        <f>WORKDAY(M52+(F52-1),2)+G52</f>
        <v>44628</v>
      </c>
      <c r="O52" s="17"/>
      <c r="P52" s="17"/>
      <c r="Q52" s="43"/>
      <c r="R52" s="43"/>
      <c r="S52" s="43"/>
      <c r="T52" s="43"/>
      <c r="U52" s="43"/>
      <c r="V52" s="87"/>
      <c r="W52" s="87"/>
      <c r="X52" s="43"/>
      <c r="Y52" s="43"/>
      <c r="Z52" s="43"/>
      <c r="AA52" s="43"/>
      <c r="AB52" s="43"/>
      <c r="AC52" s="87"/>
      <c r="AD52" s="87"/>
      <c r="AE52" s="43"/>
      <c r="AF52" s="43"/>
      <c r="AG52" s="43"/>
      <c r="AH52" s="43"/>
      <c r="AI52" s="43"/>
      <c r="AJ52" s="87"/>
      <c r="AK52" s="87"/>
      <c r="AL52" s="43"/>
      <c r="AM52" s="43"/>
      <c r="AN52" s="43"/>
      <c r="AO52" s="188"/>
      <c r="AP52" s="43"/>
      <c r="AQ52" s="87"/>
      <c r="AR52" s="87"/>
      <c r="AS52" s="188"/>
      <c r="AT52" s="43"/>
      <c r="AU52" s="43"/>
      <c r="AV52" s="43"/>
      <c r="AW52" s="43"/>
      <c r="AX52" s="87"/>
      <c r="AY52" s="87"/>
      <c r="AZ52" s="43"/>
      <c r="BA52" s="43"/>
      <c r="BB52" s="43"/>
      <c r="BC52" s="43"/>
      <c r="BD52" s="43"/>
      <c r="BE52" s="87"/>
      <c r="BF52" s="87"/>
      <c r="BG52" s="43"/>
      <c r="BH52" s="43"/>
      <c r="BI52" s="43"/>
      <c r="BJ52" s="43"/>
      <c r="BK52" s="43"/>
      <c r="BL52" s="87"/>
      <c r="BM52" s="87"/>
      <c r="BN52" s="43"/>
      <c r="BO52" s="43"/>
      <c r="BP52" s="43"/>
      <c r="BQ52" s="43"/>
      <c r="BR52" s="43"/>
      <c r="BS52" s="87"/>
      <c r="BT52" s="87"/>
      <c r="BU52" s="43"/>
      <c r="BV52" s="43"/>
      <c r="BW52" s="43"/>
      <c r="BX52" s="43"/>
      <c r="BY52" s="43"/>
      <c r="BZ52" s="87"/>
      <c r="CA52" s="87"/>
    </row>
    <row r="53" spans="1:79" s="5" customFormat="1" ht="30" customHeight="1" thickBot="1" x14ac:dyDescent="0.25">
      <c r="A53" s="46"/>
      <c r="B53" s="172">
        <v>14.12</v>
      </c>
      <c r="C53" s="260" t="s">
        <v>210</v>
      </c>
      <c r="D53" s="80"/>
      <c r="E53" s="96"/>
      <c r="F53" s="62"/>
      <c r="G53" s="62"/>
      <c r="H53" s="62" t="s">
        <v>164</v>
      </c>
      <c r="I53" s="58" t="s">
        <v>164</v>
      </c>
      <c r="J53" s="140"/>
      <c r="K53" s="97">
        <v>0</v>
      </c>
      <c r="L53" s="238">
        <v>44629</v>
      </c>
      <c r="M53" s="53"/>
      <c r="N53" s="53"/>
      <c r="O53" s="17"/>
      <c r="P53" s="17"/>
      <c r="Q53" s="43"/>
      <c r="R53" s="43"/>
      <c r="S53" s="43"/>
      <c r="T53" s="43"/>
      <c r="U53" s="43"/>
      <c r="V53" s="87"/>
      <c r="W53" s="87"/>
      <c r="X53" s="43"/>
      <c r="Y53" s="43"/>
      <c r="Z53" s="43"/>
      <c r="AA53" s="43"/>
      <c r="AB53" s="43"/>
      <c r="AC53" s="87"/>
      <c r="AD53" s="87"/>
      <c r="AE53" s="43"/>
      <c r="AF53" s="43"/>
      <c r="AG53" s="43"/>
      <c r="AH53" s="43"/>
      <c r="AI53" s="43"/>
      <c r="AJ53" s="87"/>
      <c r="AK53" s="87"/>
      <c r="AL53" s="43"/>
      <c r="AM53" s="43"/>
      <c r="AN53" s="43"/>
      <c r="AO53" s="188"/>
      <c r="AP53" s="43"/>
      <c r="AQ53" s="87"/>
      <c r="AR53" s="87"/>
      <c r="AS53" s="188"/>
      <c r="AT53" s="43"/>
      <c r="AU53" s="43"/>
      <c r="AV53" s="43"/>
      <c r="AW53" s="43"/>
      <c r="AX53" s="87"/>
      <c r="AY53" s="87"/>
      <c r="AZ53" s="43"/>
      <c r="BA53" s="43"/>
      <c r="BB53" s="43"/>
      <c r="BC53" s="43"/>
      <c r="BD53" s="43"/>
      <c r="BE53" s="87"/>
      <c r="BF53" s="87"/>
      <c r="BG53" s="43"/>
      <c r="BH53" s="43"/>
      <c r="BI53" s="43"/>
      <c r="BJ53" s="43"/>
      <c r="BK53" s="43"/>
      <c r="BL53" s="87"/>
      <c r="BM53" s="87"/>
      <c r="BN53" s="43"/>
      <c r="BO53" s="43"/>
      <c r="BP53" s="43"/>
      <c r="BQ53" s="43"/>
      <c r="BR53" s="43"/>
      <c r="BS53" s="87"/>
      <c r="BT53" s="87"/>
      <c r="BU53" s="43"/>
      <c r="BV53" s="43"/>
      <c r="BW53" s="43"/>
      <c r="BX53" s="43"/>
      <c r="BY53" s="43"/>
      <c r="BZ53" s="87"/>
      <c r="CA53" s="87"/>
    </row>
    <row r="54" spans="1:79" s="5" customFormat="1" ht="30" customHeight="1" x14ac:dyDescent="0.2">
      <c r="A54" s="46"/>
      <c r="B54" s="117">
        <v>14.13</v>
      </c>
      <c r="C54" s="100" t="s">
        <v>103</v>
      </c>
      <c r="D54" s="80"/>
      <c r="E54" s="96"/>
      <c r="F54" s="62">
        <v>8</v>
      </c>
      <c r="G54" s="62"/>
      <c r="H54" s="62" t="s">
        <v>164</v>
      </c>
      <c r="I54" s="58" t="s">
        <v>164</v>
      </c>
      <c r="J54" s="140"/>
      <c r="K54" s="97">
        <v>0</v>
      </c>
      <c r="L54" s="438">
        <v>44629</v>
      </c>
      <c r="M54" s="53">
        <f t="shared" si="5"/>
        <v>44614</v>
      </c>
      <c r="N54" s="53">
        <f>WORKDAY(M54+(F54-1),2)+G54</f>
        <v>44623</v>
      </c>
      <c r="O54" s="17"/>
      <c r="P54" s="17"/>
      <c r="Q54" s="43"/>
      <c r="R54" s="43"/>
      <c r="S54" s="43"/>
      <c r="T54" s="43"/>
      <c r="U54" s="43"/>
      <c r="V54" s="87"/>
      <c r="W54" s="87"/>
      <c r="X54" s="43"/>
      <c r="Y54" s="43"/>
      <c r="Z54" s="43"/>
      <c r="AA54" s="43"/>
      <c r="AB54" s="43"/>
      <c r="AC54" s="87"/>
      <c r="AD54" s="87"/>
      <c r="AE54" s="43"/>
      <c r="AF54" s="43"/>
      <c r="AG54" s="43"/>
      <c r="AH54" s="43"/>
      <c r="AI54" s="43"/>
      <c r="AJ54" s="87"/>
      <c r="AK54" s="87"/>
      <c r="AL54" s="43"/>
      <c r="AM54" s="43"/>
      <c r="AN54" s="43"/>
      <c r="AO54" s="188"/>
      <c r="AP54" s="43"/>
      <c r="AQ54" s="87"/>
      <c r="AR54" s="87"/>
      <c r="AS54" s="188"/>
      <c r="AT54" s="43"/>
      <c r="AU54" s="43"/>
      <c r="AV54" s="43"/>
      <c r="AW54" s="43"/>
      <c r="AX54" s="87"/>
      <c r="AY54" s="87"/>
      <c r="AZ54" s="43"/>
      <c r="BA54" s="43"/>
      <c r="BB54" s="43"/>
      <c r="BC54" s="43"/>
      <c r="BD54" s="43"/>
      <c r="BE54" s="87"/>
      <c r="BF54" s="87"/>
      <c r="BG54" s="43"/>
      <c r="BH54" s="43"/>
      <c r="BI54" s="43"/>
      <c r="BJ54" s="43"/>
      <c r="BK54" s="43"/>
      <c r="BL54" s="87"/>
      <c r="BM54" s="87"/>
      <c r="BN54" s="43"/>
      <c r="BO54" s="43"/>
      <c r="BP54" s="43"/>
      <c r="BQ54" s="43"/>
      <c r="BR54" s="43"/>
      <c r="BS54" s="87"/>
      <c r="BT54" s="87"/>
      <c r="BU54" s="43"/>
      <c r="BV54" s="43"/>
      <c r="BW54" s="43"/>
      <c r="BX54" s="43"/>
      <c r="BY54" s="43"/>
      <c r="BZ54" s="87"/>
      <c r="CA54" s="87"/>
    </row>
    <row r="55" spans="1:79" s="5" customFormat="1" ht="30" customHeight="1" x14ac:dyDescent="0.2">
      <c r="A55" s="46"/>
      <c r="B55" s="117">
        <v>14.14</v>
      </c>
      <c r="C55" s="100" t="s">
        <v>211</v>
      </c>
      <c r="D55" s="80"/>
      <c r="E55" s="96"/>
      <c r="F55" s="120">
        <v>2</v>
      </c>
      <c r="G55" s="120"/>
      <c r="H55" s="62" t="s">
        <v>164</v>
      </c>
      <c r="I55" s="58" t="s">
        <v>164</v>
      </c>
      <c r="J55" s="140"/>
      <c r="K55" s="97">
        <v>0</v>
      </c>
      <c r="L55" s="438">
        <v>44628</v>
      </c>
      <c r="M55" s="53">
        <v>44623</v>
      </c>
      <c r="N55" s="53">
        <f>WORKDAY(M55+(F55-1),2)+G55</f>
        <v>44628</v>
      </c>
      <c r="O55" s="17"/>
      <c r="P55" s="17"/>
      <c r="Q55" s="43"/>
      <c r="R55" s="43"/>
      <c r="S55" s="43"/>
      <c r="T55" s="43"/>
      <c r="U55" s="43"/>
      <c r="V55" s="87"/>
      <c r="W55" s="87"/>
      <c r="X55" s="43"/>
      <c r="Y55" s="43"/>
      <c r="Z55" s="43"/>
      <c r="AA55" s="43"/>
      <c r="AB55" s="43"/>
      <c r="AC55" s="87"/>
      <c r="AD55" s="87"/>
      <c r="AE55" s="43"/>
      <c r="AF55" s="43"/>
      <c r="AG55" s="43"/>
      <c r="AH55" s="43"/>
      <c r="AI55" s="43"/>
      <c r="AJ55" s="87"/>
      <c r="AK55" s="87"/>
      <c r="AL55" s="43"/>
      <c r="AM55" s="43"/>
      <c r="AN55" s="43"/>
      <c r="AO55" s="188"/>
      <c r="AP55" s="43"/>
      <c r="AQ55" s="87"/>
      <c r="AR55" s="87"/>
      <c r="AS55" s="188"/>
      <c r="AT55" s="43"/>
      <c r="AU55" s="43"/>
      <c r="AV55" s="43"/>
      <c r="AW55" s="43"/>
      <c r="AX55" s="87"/>
      <c r="AY55" s="87"/>
      <c r="AZ55" s="43"/>
      <c r="BA55" s="43"/>
      <c r="BB55" s="43"/>
      <c r="BC55" s="43"/>
      <c r="BD55" s="43"/>
      <c r="BE55" s="87"/>
      <c r="BF55" s="87"/>
      <c r="BG55" s="43"/>
      <c r="BH55" s="43"/>
      <c r="BI55" s="43"/>
      <c r="BJ55" s="43"/>
      <c r="BK55" s="43"/>
      <c r="BL55" s="87"/>
      <c r="BM55" s="87"/>
      <c r="BN55" s="43"/>
      <c r="BO55" s="43"/>
      <c r="BP55" s="43"/>
      <c r="BQ55" s="43"/>
      <c r="BR55" s="43"/>
      <c r="BS55" s="87"/>
      <c r="BT55" s="87"/>
      <c r="BU55" s="43"/>
      <c r="BV55" s="43"/>
      <c r="BW55" s="43"/>
      <c r="BX55" s="43"/>
      <c r="BY55" s="43"/>
      <c r="BZ55" s="87"/>
      <c r="CA55" s="87"/>
    </row>
    <row r="56" spans="1:79" s="5" customFormat="1" ht="30" customHeight="1" thickBot="1" x14ac:dyDescent="0.25">
      <c r="A56" s="46"/>
      <c r="B56" s="117">
        <v>15</v>
      </c>
      <c r="C56" s="32" t="s">
        <v>212</v>
      </c>
      <c r="D56" s="79"/>
      <c r="E56" s="61"/>
      <c r="F56" s="61"/>
      <c r="G56" s="61"/>
      <c r="H56" s="61"/>
      <c r="I56" s="61"/>
      <c r="J56" s="61"/>
      <c r="K56" s="33"/>
      <c r="L56" s="32"/>
      <c r="M56" s="34">
        <f>MIN(M57:M58)</f>
        <v>44614</v>
      </c>
      <c r="N56" s="35">
        <f>MAX(N57:N58)</f>
        <v>44627</v>
      </c>
      <c r="O56" s="17"/>
      <c r="P56" s="17"/>
      <c r="Q56" s="43"/>
      <c r="R56" s="43"/>
      <c r="S56" s="43"/>
      <c r="T56" s="43"/>
      <c r="U56" s="43"/>
      <c r="V56" s="87"/>
      <c r="W56" s="87"/>
      <c r="X56" s="43"/>
      <c r="Y56" s="43"/>
      <c r="Z56" s="43"/>
      <c r="AA56" s="43"/>
      <c r="AB56" s="43"/>
      <c r="AC56" s="87"/>
      <c r="AD56" s="87"/>
      <c r="AE56" s="43"/>
      <c r="AF56" s="43"/>
      <c r="AG56" s="43"/>
      <c r="AH56" s="43"/>
      <c r="AI56" s="43"/>
      <c r="AJ56" s="87"/>
      <c r="AK56" s="87"/>
      <c r="AL56" s="43"/>
      <c r="AM56" s="43"/>
      <c r="AN56" s="43"/>
      <c r="AO56" s="188"/>
      <c r="AP56" s="43"/>
      <c r="AQ56" s="87"/>
      <c r="AR56" s="87"/>
      <c r="AS56" s="188"/>
      <c r="AT56" s="43"/>
      <c r="AU56" s="43"/>
      <c r="AV56" s="43"/>
      <c r="AW56" s="43"/>
      <c r="AX56" s="87"/>
      <c r="AY56" s="87"/>
      <c r="AZ56" s="43"/>
      <c r="BA56" s="43"/>
      <c r="BB56" s="43"/>
      <c r="BC56" s="43"/>
      <c r="BD56" s="43"/>
      <c r="BE56" s="87"/>
      <c r="BF56" s="87"/>
      <c r="BG56" s="43"/>
      <c r="BH56" s="43"/>
      <c r="BI56" s="43"/>
      <c r="BJ56" s="43"/>
      <c r="BK56" s="43"/>
      <c r="BL56" s="87"/>
      <c r="BM56" s="87"/>
      <c r="BN56" s="43"/>
      <c r="BO56" s="43"/>
      <c r="BP56" s="43"/>
      <c r="BQ56" s="43"/>
      <c r="BR56" s="43"/>
      <c r="BS56" s="87"/>
      <c r="BT56" s="87"/>
      <c r="BU56" s="43"/>
      <c r="BV56" s="43"/>
      <c r="BW56" s="43"/>
      <c r="BX56" s="43"/>
      <c r="BY56" s="43"/>
      <c r="BZ56" s="87"/>
      <c r="CA56" s="87"/>
    </row>
    <row r="57" spans="1:79" s="5" customFormat="1" ht="30" customHeight="1" thickBot="1" x14ac:dyDescent="0.25">
      <c r="A57" s="46"/>
      <c r="B57" s="172">
        <v>15.1</v>
      </c>
      <c r="C57" s="270" t="s">
        <v>213</v>
      </c>
      <c r="D57" s="80"/>
      <c r="E57" s="96"/>
      <c r="F57" s="62">
        <v>8</v>
      </c>
      <c r="G57" s="62">
        <v>4</v>
      </c>
      <c r="H57" s="62" t="s">
        <v>164</v>
      </c>
      <c r="I57" s="58" t="s">
        <v>164</v>
      </c>
      <c r="J57" s="140"/>
      <c r="K57" s="97">
        <v>0</v>
      </c>
      <c r="L57" s="238">
        <v>44629</v>
      </c>
      <c r="M57" s="53">
        <f>WORKDAY($L$41,1)</f>
        <v>44614</v>
      </c>
      <c r="N57" s="53">
        <f>WORKDAY(M57+(F57-1),2)+G57</f>
        <v>44627</v>
      </c>
      <c r="O57" s="17"/>
      <c r="P57" s="17"/>
      <c r="Q57" s="43"/>
      <c r="R57" s="43"/>
      <c r="S57" s="43"/>
      <c r="T57" s="43"/>
      <c r="U57" s="43"/>
      <c r="V57" s="87"/>
      <c r="W57" s="87"/>
      <c r="X57" s="43"/>
      <c r="Y57" s="43"/>
      <c r="Z57" s="43"/>
      <c r="AA57" s="43"/>
      <c r="AB57" s="43"/>
      <c r="AC57" s="87"/>
      <c r="AD57" s="87"/>
      <c r="AE57" s="43"/>
      <c r="AF57" s="43"/>
      <c r="AG57" s="43"/>
      <c r="AH57" s="43"/>
      <c r="AI57" s="43"/>
      <c r="AJ57" s="87"/>
      <c r="AK57" s="87"/>
      <c r="AL57" s="43"/>
      <c r="AM57" s="43"/>
      <c r="AN57" s="43"/>
      <c r="AO57" s="188"/>
      <c r="AP57" s="43"/>
      <c r="AQ57" s="87"/>
      <c r="AR57" s="87"/>
      <c r="AS57" s="188"/>
      <c r="AT57" s="43"/>
      <c r="AU57" s="43"/>
      <c r="AV57" s="43"/>
      <c r="AW57" s="43"/>
      <c r="AX57" s="87"/>
      <c r="AY57" s="87"/>
      <c r="AZ57" s="43"/>
      <c r="BA57" s="43"/>
      <c r="BB57" s="43"/>
      <c r="BC57" s="43"/>
      <c r="BD57" s="43"/>
      <c r="BE57" s="87"/>
      <c r="BF57" s="87"/>
      <c r="BG57" s="43"/>
      <c r="BH57" s="43"/>
      <c r="BI57" s="43"/>
      <c r="BJ57" s="43"/>
      <c r="BK57" s="43"/>
      <c r="BL57" s="87"/>
      <c r="BM57" s="87"/>
      <c r="BN57" s="43"/>
      <c r="BO57" s="43"/>
      <c r="BP57" s="43"/>
      <c r="BQ57" s="43"/>
      <c r="BR57" s="43"/>
      <c r="BS57" s="87"/>
      <c r="BT57" s="87"/>
      <c r="BU57" s="43"/>
      <c r="BV57" s="43"/>
      <c r="BW57" s="43"/>
      <c r="BX57" s="43"/>
      <c r="BY57" s="43"/>
      <c r="BZ57" s="87"/>
      <c r="CA57" s="87"/>
    </row>
    <row r="58" spans="1:79" s="5" customFormat="1" ht="30" customHeight="1" thickBot="1" x14ac:dyDescent="0.25">
      <c r="A58" s="46"/>
      <c r="B58" s="172">
        <v>15.2</v>
      </c>
      <c r="C58" s="270" t="s">
        <v>214</v>
      </c>
      <c r="D58" s="80"/>
      <c r="E58" s="96"/>
      <c r="F58" s="120">
        <v>8</v>
      </c>
      <c r="G58" s="120"/>
      <c r="H58" s="62" t="s">
        <v>164</v>
      </c>
      <c r="I58" s="58" t="s">
        <v>164</v>
      </c>
      <c r="J58" s="140"/>
      <c r="K58" s="97">
        <v>0</v>
      </c>
      <c r="L58" s="238">
        <v>44629</v>
      </c>
      <c r="M58" s="53">
        <f>WORKDAY($L$41,1)</f>
        <v>44614</v>
      </c>
      <c r="N58" s="53">
        <f>WORKDAY(M58+(F58-1),2)+G58</f>
        <v>44623</v>
      </c>
      <c r="O58" s="17"/>
      <c r="P58" s="17">
        <f>IF(OR(ISBLANK(task_start),ISBLANK(task_end)),"",task_end-task_start+1)</f>
        <v>10</v>
      </c>
      <c r="Q58" s="43"/>
      <c r="R58" s="43"/>
      <c r="S58" s="43"/>
      <c r="T58" s="43"/>
      <c r="U58" s="43"/>
      <c r="V58" s="87"/>
      <c r="W58" s="87"/>
      <c r="X58" s="43"/>
      <c r="Y58" s="43"/>
      <c r="Z58" s="43"/>
      <c r="AA58" s="43"/>
      <c r="AB58" s="43"/>
      <c r="AC58" s="87"/>
      <c r="AD58" s="87"/>
      <c r="AE58" s="43"/>
      <c r="AF58" s="43"/>
      <c r="AG58" s="43"/>
      <c r="AH58" s="43"/>
      <c r="AI58" s="43"/>
      <c r="AJ58" s="87"/>
      <c r="AK58" s="87"/>
      <c r="AL58" s="43"/>
      <c r="AM58" s="43"/>
      <c r="AN58" s="43"/>
      <c r="AO58" s="188"/>
      <c r="AP58" s="43"/>
      <c r="AQ58" s="87"/>
      <c r="AR58" s="87"/>
      <c r="AS58" s="188"/>
      <c r="AT58" s="43"/>
      <c r="AU58" s="43"/>
      <c r="AV58" s="43"/>
      <c r="AW58" s="43"/>
      <c r="AX58" s="87"/>
      <c r="AY58" s="87"/>
      <c r="AZ58" s="43"/>
      <c r="BA58" s="43"/>
      <c r="BB58" s="43"/>
      <c r="BC58" s="43"/>
      <c r="BD58" s="43"/>
      <c r="BE58" s="87"/>
      <c r="BF58" s="87"/>
      <c r="BG58" s="43"/>
      <c r="BH58" s="43"/>
      <c r="BI58" s="43"/>
      <c r="BJ58" s="43"/>
      <c r="BK58" s="43"/>
      <c r="BL58" s="87"/>
      <c r="BM58" s="87"/>
      <c r="BN58" s="43"/>
      <c r="BO58" s="43"/>
      <c r="BP58" s="43"/>
      <c r="BQ58" s="43"/>
      <c r="BR58" s="43"/>
      <c r="BS58" s="87"/>
      <c r="BT58" s="87"/>
      <c r="BU58" s="43"/>
      <c r="BV58" s="43"/>
      <c r="BW58" s="43"/>
      <c r="BX58" s="43"/>
      <c r="BY58" s="43"/>
      <c r="BZ58" s="87"/>
      <c r="CA58" s="87"/>
    </row>
    <row r="59" spans="1:79" s="5" customFormat="1" ht="30" customHeight="1" thickBot="1" x14ac:dyDescent="0.25">
      <c r="A59" s="46"/>
      <c r="B59" s="117">
        <v>15.3</v>
      </c>
      <c r="C59" s="32" t="s">
        <v>215</v>
      </c>
      <c r="D59" s="79"/>
      <c r="E59" s="61"/>
      <c r="F59" s="61"/>
      <c r="G59" s="61"/>
      <c r="H59" s="62" t="s">
        <v>164</v>
      </c>
      <c r="I59" s="58" t="s">
        <v>164</v>
      </c>
      <c r="J59" s="61"/>
      <c r="K59" s="33"/>
      <c r="L59" s="238">
        <v>44634</v>
      </c>
      <c r="M59" s="34"/>
      <c r="N59" s="35"/>
      <c r="O59" s="17"/>
      <c r="P59" s="17"/>
      <c r="Q59" s="43"/>
      <c r="R59" s="43"/>
      <c r="S59" s="43"/>
      <c r="T59" s="43"/>
      <c r="U59" s="43"/>
      <c r="V59" s="87"/>
      <c r="W59" s="87"/>
      <c r="X59" s="43"/>
      <c r="Y59" s="43"/>
      <c r="Z59" s="43"/>
      <c r="AA59" s="43"/>
      <c r="AB59" s="43"/>
      <c r="AC59" s="87"/>
      <c r="AD59" s="87"/>
      <c r="AE59" s="43"/>
      <c r="AF59" s="43"/>
      <c r="AG59" s="43"/>
      <c r="AH59" s="43"/>
      <c r="AI59" s="43"/>
      <c r="AJ59" s="87"/>
      <c r="AK59" s="87"/>
      <c r="AL59" s="43"/>
      <c r="AM59" s="43"/>
      <c r="AN59" s="43"/>
      <c r="AO59" s="188"/>
      <c r="AP59" s="43"/>
      <c r="AQ59" s="87"/>
      <c r="AR59" s="87"/>
      <c r="AS59" s="188"/>
      <c r="AT59" s="43"/>
      <c r="AU59" s="43"/>
      <c r="AV59" s="43"/>
      <c r="AW59" s="43"/>
      <c r="AX59" s="87"/>
      <c r="AY59" s="87"/>
      <c r="AZ59" s="43"/>
      <c r="BA59" s="43"/>
      <c r="BB59" s="43"/>
      <c r="BC59" s="43"/>
      <c r="BD59" s="43"/>
      <c r="BE59" s="87"/>
      <c r="BF59" s="87"/>
      <c r="BG59" s="43"/>
      <c r="BH59" s="43"/>
      <c r="BI59" s="43"/>
      <c r="BJ59" s="43"/>
      <c r="BK59" s="43"/>
      <c r="BL59" s="87"/>
      <c r="BM59" s="87"/>
      <c r="BN59" s="43"/>
      <c r="BO59" s="43"/>
      <c r="BP59" s="43"/>
      <c r="BQ59" s="43"/>
      <c r="BR59" s="43"/>
      <c r="BS59" s="87"/>
      <c r="BT59" s="87"/>
      <c r="BU59" s="43"/>
      <c r="BV59" s="43"/>
      <c r="BW59" s="43"/>
      <c r="BX59" s="43"/>
      <c r="BY59" s="43"/>
      <c r="BZ59" s="87"/>
      <c r="CA59" s="87"/>
    </row>
    <row r="60" spans="1:79" s="5" customFormat="1" ht="30" customHeight="1" thickBot="1" x14ac:dyDescent="0.25">
      <c r="A60" s="46" t="s">
        <v>142</v>
      </c>
      <c r="B60" s="117">
        <v>16</v>
      </c>
      <c r="C60" s="193" t="s">
        <v>141</v>
      </c>
      <c r="D60" s="194"/>
      <c r="E60" s="195"/>
      <c r="F60" s="195"/>
      <c r="G60" s="195"/>
      <c r="H60" s="195"/>
      <c r="I60" s="195"/>
      <c r="J60" s="195"/>
      <c r="K60" s="196"/>
      <c r="L60" s="193"/>
      <c r="M60" s="197">
        <f>MIN(M61:M61)</f>
        <v>44628</v>
      </c>
      <c r="N60" s="197">
        <v>44630</v>
      </c>
      <c r="O60" s="54" t="s">
        <v>216</v>
      </c>
      <c r="P60" s="54" t="s">
        <v>217</v>
      </c>
      <c r="Q60" s="43"/>
      <c r="R60" s="43"/>
      <c r="S60" s="43"/>
      <c r="T60" s="43"/>
      <c r="U60" s="43"/>
      <c r="V60" s="43"/>
      <c r="W60" s="43"/>
      <c r="X60" s="43"/>
      <c r="Y60" s="43"/>
      <c r="Z60" s="43"/>
      <c r="AA60" s="43"/>
      <c r="AB60" s="43"/>
      <c r="AC60" s="43"/>
      <c r="AD60" s="43"/>
      <c r="AE60" s="43"/>
      <c r="AF60" s="43"/>
      <c r="AG60" s="43"/>
      <c r="AH60" s="43"/>
      <c r="AI60" s="43"/>
      <c r="AJ60" s="43"/>
      <c r="AK60" s="43"/>
      <c r="AL60" s="43"/>
      <c r="AM60" s="43"/>
      <c r="AN60" s="43"/>
      <c r="AO60" s="43"/>
      <c r="AP60" s="43"/>
      <c r="AQ60" s="43"/>
      <c r="AR60" s="43"/>
      <c r="AS60" s="43"/>
      <c r="AT60" s="43"/>
      <c r="AU60" s="43"/>
      <c r="AV60" s="43"/>
      <c r="AW60" s="43"/>
      <c r="AX60" s="43"/>
      <c r="AY60" s="43"/>
      <c r="AZ60" s="43"/>
      <c r="BA60" s="43"/>
      <c r="BB60" s="43"/>
      <c r="BC60" s="43"/>
      <c r="BD60" s="43"/>
      <c r="BE60" s="43"/>
      <c r="BF60" s="43"/>
      <c r="BG60" s="43"/>
      <c r="BH60" s="43"/>
      <c r="BI60" s="43"/>
      <c r="BJ60" s="43"/>
      <c r="BK60" s="43"/>
      <c r="BL60" s="43"/>
      <c r="BM60" s="43"/>
      <c r="BN60" s="43"/>
      <c r="BO60" s="43"/>
      <c r="BP60" s="43"/>
      <c r="BQ60" s="43"/>
      <c r="BR60" s="43"/>
      <c r="BS60" s="43"/>
      <c r="BT60" s="43"/>
      <c r="BU60" s="43"/>
      <c r="BV60" s="43"/>
      <c r="BW60" s="43"/>
      <c r="BX60" s="43"/>
      <c r="BY60" s="43"/>
      <c r="BZ60" s="43"/>
      <c r="CA60" s="43"/>
    </row>
    <row r="61" spans="1:79" s="5" customFormat="1" ht="30" customHeight="1" thickBot="1" x14ac:dyDescent="0.25">
      <c r="A61" s="47" t="s">
        <v>143</v>
      </c>
      <c r="B61" s="118">
        <v>16.100000000000001</v>
      </c>
      <c r="C61" s="198" t="s">
        <v>218</v>
      </c>
      <c r="D61" s="199"/>
      <c r="E61" s="200"/>
      <c r="F61" s="200">
        <v>1</v>
      </c>
      <c r="G61" s="200"/>
      <c r="H61" s="58" t="s">
        <v>164</v>
      </c>
      <c r="I61" s="58" t="s">
        <v>164</v>
      </c>
      <c r="J61" s="201"/>
      <c r="K61" s="202">
        <v>0</v>
      </c>
      <c r="L61" s="203">
        <v>44630</v>
      </c>
      <c r="M61" s="204">
        <f>WORKDAY(MAX(N56,N41),0)</f>
        <v>44628</v>
      </c>
      <c r="N61" s="204">
        <f>M61+F61</f>
        <v>44629</v>
      </c>
      <c r="O61" s="42"/>
      <c r="P61" s="42">
        <f>IF(OR(ISBLANK(task_start),ISBLANK(task_end)),"",task_end-task_start+1)</f>
        <v>2</v>
      </c>
      <c r="Q61" s="44"/>
      <c r="R61" s="44"/>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c r="AR61" s="44"/>
      <c r="AS61" s="44"/>
      <c r="AT61" s="44"/>
      <c r="AU61" s="44"/>
      <c r="AV61" s="44"/>
      <c r="AW61" s="44"/>
      <c r="AX61" s="44"/>
      <c r="AY61" s="44"/>
      <c r="AZ61" s="44"/>
      <c r="BA61" s="44"/>
      <c r="BB61" s="44"/>
      <c r="BC61" s="44"/>
      <c r="BD61" s="44"/>
      <c r="BE61" s="44"/>
      <c r="BF61" s="44"/>
      <c r="BG61" s="44"/>
      <c r="BH61" s="44"/>
      <c r="BI61" s="44"/>
      <c r="BJ61" s="44"/>
      <c r="BK61" s="44"/>
      <c r="BL61" s="44"/>
      <c r="BM61" s="44"/>
      <c r="BN61" s="44"/>
      <c r="BO61" s="44"/>
      <c r="BP61" s="44"/>
      <c r="BQ61" s="44"/>
      <c r="BR61" s="44"/>
      <c r="BS61" s="44"/>
      <c r="BT61" s="44"/>
      <c r="BU61" s="44"/>
      <c r="BV61" s="44"/>
      <c r="BW61" s="44"/>
      <c r="BX61" s="44"/>
      <c r="BY61" s="44"/>
      <c r="BZ61" s="44"/>
      <c r="CA61" s="44"/>
    </row>
    <row r="62" spans="1:79" ht="30" customHeight="1" thickBot="1" x14ac:dyDescent="0.25">
      <c r="C62" s="198" t="s">
        <v>219</v>
      </c>
      <c r="D62" s="199"/>
      <c r="E62" s="200"/>
      <c r="F62" s="200"/>
      <c r="G62" s="200"/>
      <c r="H62" s="58" t="s">
        <v>164</v>
      </c>
      <c r="I62" s="58" t="s">
        <v>164</v>
      </c>
      <c r="J62" s="201"/>
      <c r="K62" s="202">
        <v>0</v>
      </c>
      <c r="L62" s="203">
        <v>44630</v>
      </c>
      <c r="M62" s="204">
        <f>WORKDAY(MAX(N56,N41),1)</f>
        <v>44629</v>
      </c>
      <c r="N62" s="204">
        <v>44630</v>
      </c>
      <c r="O62" s="7"/>
    </row>
    <row r="63" spans="1:79" ht="30" customHeight="1" thickBot="1" x14ac:dyDescent="0.25">
      <c r="C63" s="230" t="s">
        <v>141</v>
      </c>
      <c r="D63" s="231"/>
      <c r="E63" s="232"/>
      <c r="F63" s="232"/>
      <c r="G63" s="232"/>
      <c r="H63" s="232"/>
      <c r="I63" s="232"/>
      <c r="J63" s="233"/>
      <c r="K63" s="234"/>
      <c r="L63" s="235"/>
      <c r="M63" s="236">
        <f>L59</f>
        <v>44634</v>
      </c>
      <c r="N63" s="236">
        <f>M63</f>
        <v>44634</v>
      </c>
    </row>
    <row r="64" spans="1:79" ht="30" customHeight="1" x14ac:dyDescent="0.2">
      <c r="D64" s="124"/>
      <c r="E64" s="15"/>
      <c r="F64" s="15"/>
      <c r="G64" s="15"/>
      <c r="H64" s="15"/>
      <c r="I64" s="15"/>
    </row>
    <row r="65" spans="1:79" ht="30" customHeight="1" x14ac:dyDescent="0.2">
      <c r="D65" s="124"/>
    </row>
    <row r="66" spans="1:79" ht="30" customHeight="1" x14ac:dyDescent="0.2">
      <c r="E66" s="14"/>
      <c r="F66" s="14"/>
      <c r="G66" s="14"/>
    </row>
    <row r="67" spans="1:79" ht="15" x14ac:dyDescent="0.2">
      <c r="D67" s="124"/>
      <c r="E67" s="15"/>
      <c r="F67" s="15"/>
      <c r="G67" s="15"/>
    </row>
    <row r="68" spans="1:79" ht="15" x14ac:dyDescent="0.2">
      <c r="D68" s="124"/>
    </row>
    <row r="69" spans="1:79" s="72" customFormat="1" ht="15" x14ac:dyDescent="0.2">
      <c r="A69" s="46"/>
      <c r="B69" s="117"/>
      <c r="C69" s="122"/>
      <c r="D69" s="123"/>
      <c r="E69" s="109"/>
      <c r="F69"/>
      <c r="G69"/>
      <c r="H69"/>
      <c r="I69"/>
      <c r="J69"/>
      <c r="K69"/>
      <c r="L69"/>
      <c r="M69" s="6"/>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row>
    <row r="70" spans="1:79" s="72" customFormat="1" ht="26" customHeight="1" x14ac:dyDescent="0.2">
      <c r="A70" s="46"/>
      <c r="B70" s="117"/>
      <c r="C70"/>
      <c r="D70" s="6"/>
      <c r="E70"/>
      <c r="F70"/>
      <c r="G70"/>
      <c r="H70"/>
      <c r="I70"/>
      <c r="J70"/>
      <c r="K70"/>
      <c r="L70"/>
      <c r="M70" s="6"/>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row>
    <row r="71" spans="1:79" s="72" customFormat="1" ht="30" customHeight="1" x14ac:dyDescent="0.2">
      <c r="A71" s="46"/>
      <c r="B71" s="117"/>
      <c r="C71" s="126"/>
      <c r="E71"/>
      <c r="F71"/>
      <c r="G71"/>
      <c r="H71"/>
      <c r="I71"/>
      <c r="J71"/>
      <c r="K71"/>
      <c r="L71"/>
      <c r="M71" s="6"/>
      <c r="N71"/>
      <c r="O71"/>
      <c r="P71"/>
      <c r="Q71"/>
      <c r="R71"/>
      <c r="S71"/>
      <c r="T71"/>
      <c r="U71"/>
      <c r="V71"/>
      <c r="W71"/>
      <c r="X71"/>
      <c r="Y71"/>
      <c r="Z71"/>
      <c r="AA71"/>
      <c r="AB71"/>
      <c r="AC71"/>
      <c r="AD71"/>
      <c r="AE71"/>
      <c r="AF71"/>
      <c r="AG71"/>
      <c r="AH71"/>
      <c r="AI71"/>
      <c r="AJ71"/>
      <c r="AK71"/>
      <c r="AL71"/>
      <c r="AM71"/>
      <c r="AN71"/>
      <c r="AO71"/>
      <c r="AP71"/>
      <c r="AQ71"/>
      <c r="AR71"/>
      <c r="AS71"/>
      <c r="AT71"/>
      <c r="AU71"/>
      <c r="AV71"/>
      <c r="AW71"/>
      <c r="AX71"/>
      <c r="AY71"/>
      <c r="AZ71"/>
      <c r="BA71"/>
      <c r="BB71"/>
      <c r="BC71"/>
      <c r="BD71"/>
      <c r="BE71"/>
      <c r="BF71"/>
      <c r="BG71"/>
      <c r="BH71"/>
      <c r="BI71"/>
      <c r="BJ71"/>
      <c r="BK71"/>
      <c r="BL71"/>
      <c r="BM71"/>
      <c r="BN71"/>
      <c r="BO71"/>
      <c r="BP71"/>
      <c r="BQ71"/>
      <c r="BR71"/>
      <c r="BS71"/>
      <c r="BT71"/>
      <c r="BU71"/>
      <c r="BV71"/>
      <c r="BW71"/>
      <c r="BX71"/>
      <c r="BY71"/>
      <c r="BZ71"/>
      <c r="CA71"/>
    </row>
    <row r="72" spans="1:79" s="72" customFormat="1" ht="30" customHeight="1" x14ac:dyDescent="0.2">
      <c r="A72" s="46"/>
      <c r="B72" s="117"/>
      <c r="C72"/>
      <c r="E72"/>
      <c r="F72"/>
      <c r="G72"/>
      <c r="H72"/>
      <c r="I72"/>
      <c r="J72"/>
      <c r="K72"/>
      <c r="L72"/>
      <c r="M72" s="6"/>
      <c r="N72"/>
      <c r="O72"/>
      <c r="P72"/>
      <c r="Q72"/>
      <c r="R72"/>
      <c r="S72"/>
      <c r="T72"/>
      <c r="U72"/>
      <c r="V72"/>
      <c r="W72"/>
      <c r="X72"/>
      <c r="Y72"/>
      <c r="Z72"/>
      <c r="AA72"/>
      <c r="AB72"/>
      <c r="AC72"/>
      <c r="AD72"/>
      <c r="AE72"/>
      <c r="AF72"/>
      <c r="AG72"/>
      <c r="AH72"/>
      <c r="AI72"/>
      <c r="AJ72"/>
      <c r="AK72"/>
      <c r="AL72"/>
      <c r="AM72"/>
      <c r="AN72"/>
      <c r="AO72"/>
      <c r="AP72"/>
      <c r="AQ72"/>
      <c r="AR72"/>
      <c r="AS72"/>
      <c r="AT72"/>
      <c r="AU72"/>
      <c r="AV72"/>
      <c r="AW72"/>
      <c r="AX72"/>
      <c r="AY72"/>
      <c r="AZ72"/>
      <c r="BA72"/>
      <c r="BB72"/>
      <c r="BC72"/>
      <c r="BD72"/>
      <c r="BE72"/>
      <c r="BF72"/>
      <c r="BG72"/>
      <c r="BH72"/>
      <c r="BI72"/>
      <c r="BJ72"/>
      <c r="BK72"/>
      <c r="BL72"/>
      <c r="BM72"/>
      <c r="BN72"/>
      <c r="BO72"/>
      <c r="BP72"/>
      <c r="BQ72"/>
      <c r="BR72"/>
      <c r="BS72"/>
      <c r="BT72"/>
      <c r="BU72"/>
      <c r="BV72"/>
      <c r="BW72"/>
      <c r="BX72"/>
      <c r="BY72"/>
      <c r="BZ72"/>
      <c r="CA72"/>
    </row>
    <row r="74" spans="1:79" s="72" customFormat="1" ht="30" customHeight="1" x14ac:dyDescent="0.2">
      <c r="A74" s="46"/>
      <c r="B74" s="117"/>
      <c r="C74" s="126"/>
      <c r="E74"/>
      <c r="F74"/>
      <c r="G74"/>
      <c r="H74"/>
      <c r="I74"/>
      <c r="J74"/>
      <c r="K74"/>
      <c r="L74"/>
      <c r="M74" s="6"/>
      <c r="N74"/>
      <c r="O74"/>
      <c r="P74"/>
      <c r="Q74"/>
      <c r="R74"/>
      <c r="S74"/>
      <c r="T74"/>
      <c r="U74"/>
      <c r="V74"/>
      <c r="W74"/>
      <c r="X74"/>
      <c r="Y74"/>
      <c r="Z74"/>
      <c r="AA74"/>
      <c r="AB74"/>
      <c r="AC74"/>
      <c r="AD74"/>
      <c r="AE74"/>
      <c r="AF74"/>
      <c r="AG74"/>
      <c r="AH74"/>
      <c r="AI74"/>
      <c r="AJ74"/>
      <c r="AK74"/>
      <c r="AL74"/>
      <c r="AM74"/>
      <c r="AN74"/>
      <c r="AO74"/>
      <c r="AP74"/>
      <c r="AQ74"/>
      <c r="AR74"/>
      <c r="AS74"/>
      <c r="AT74"/>
      <c r="AU74"/>
      <c r="AV74"/>
      <c r="AW74"/>
      <c r="AX74"/>
      <c r="AY74"/>
      <c r="AZ74"/>
      <c r="BA74"/>
      <c r="BB74"/>
      <c r="BC74"/>
      <c r="BD74"/>
      <c r="BE74"/>
      <c r="BF74"/>
      <c r="BG74"/>
      <c r="BH74"/>
      <c r="BI74"/>
      <c r="BJ74"/>
      <c r="BK74"/>
      <c r="BL74"/>
      <c r="BM74"/>
      <c r="BN74"/>
      <c r="BO74"/>
      <c r="BP74"/>
      <c r="BQ74"/>
      <c r="BR74"/>
      <c r="BS74"/>
      <c r="BT74"/>
      <c r="BU74"/>
      <c r="BV74"/>
      <c r="BW74"/>
      <c r="BX74"/>
      <c r="BY74"/>
      <c r="BZ74"/>
      <c r="CA74"/>
    </row>
  </sheetData>
  <mergeCells count="11">
    <mergeCell ref="M2:N2"/>
    <mergeCell ref="AZ4:BF4"/>
    <mergeCell ref="BG4:BM4"/>
    <mergeCell ref="BN4:BT4"/>
    <mergeCell ref="BU4:CA4"/>
    <mergeCell ref="M3:N3"/>
    <mergeCell ref="Q4:W4"/>
    <mergeCell ref="X4:AD4"/>
    <mergeCell ref="AE4:AK4"/>
    <mergeCell ref="AL4:AR4"/>
    <mergeCell ref="AS4:AY4"/>
  </mergeCells>
  <conditionalFormatting sqref="K7:L7">
    <cfRule type="dataBar" priority="95">
      <dataBar>
        <cfvo type="num" val="0"/>
        <cfvo type="num" val="1"/>
        <color theme="0" tint="-0.249977111117893"/>
      </dataBar>
      <extLst>
        <ext xmlns:x14="http://schemas.microsoft.com/office/spreadsheetml/2009/9/main" uri="{B025F937-C7B1-47D3-B67F-A62EFF666E3E}">
          <x14:id>{C8DF9B96-EF31-774F-B8A6-3320D7CE6641}</x14:id>
        </ext>
      </extLst>
    </cfRule>
  </conditionalFormatting>
  <conditionalFormatting sqref="Q5:CA61">
    <cfRule type="expression" dxfId="131" priority="98">
      <formula>AND(TODAY()&gt;=Q$5,TODAY()&lt;R$5)</formula>
    </cfRule>
  </conditionalFormatting>
  <conditionalFormatting sqref="Q7:CA61">
    <cfRule type="expression" dxfId="130" priority="96">
      <formula>AND(task_start&lt;=Q$5,ROUNDDOWN((task_end-task_start+1)*task_progress,0)+task_start-1&gt;=Q$5)</formula>
    </cfRule>
    <cfRule type="expression" dxfId="129" priority="97" stopIfTrue="1">
      <formula>AND(task_end&gt;=Q$5,task_start&lt;R$5)</formula>
    </cfRule>
  </conditionalFormatting>
  <conditionalFormatting sqref="K29:K32 K8:L10 K12:L16 K28:L28 K51 K46 K17:K24 L17:L18 L23 L26:L27 K42:L45 K33:L40 K47:L50 K52:L63">
    <cfRule type="dataBar" priority="46">
      <dataBar>
        <cfvo type="num" val="0"/>
        <cfvo type="num" val="1"/>
        <color theme="0" tint="-0.249977111117893"/>
      </dataBar>
      <extLst>
        <ext xmlns:x14="http://schemas.microsoft.com/office/spreadsheetml/2009/9/main" uri="{B025F937-C7B1-47D3-B67F-A62EFF666E3E}">
          <x14:id>{24E74270-5666-3F45-A51C-72F1C90164F0}</x14:id>
        </ext>
      </extLst>
    </cfRule>
  </conditionalFormatting>
  <conditionalFormatting sqref="K25">
    <cfRule type="dataBar" priority="45">
      <dataBar>
        <cfvo type="num" val="0"/>
        <cfvo type="num" val="1"/>
        <color theme="0" tint="-0.249977111117893"/>
      </dataBar>
      <extLst>
        <ext xmlns:x14="http://schemas.microsoft.com/office/spreadsheetml/2009/9/main" uri="{B025F937-C7B1-47D3-B67F-A62EFF666E3E}">
          <x14:id>{1E9EE256-EB9F-CE45-8545-D3628F57B708}</x14:id>
        </ext>
      </extLst>
    </cfRule>
  </conditionalFormatting>
  <conditionalFormatting sqref="K26:K27">
    <cfRule type="dataBar" priority="44">
      <dataBar>
        <cfvo type="num" val="0"/>
        <cfvo type="num" val="1"/>
        <color theme="0" tint="-0.249977111117893"/>
      </dataBar>
      <extLst>
        <ext xmlns:x14="http://schemas.microsoft.com/office/spreadsheetml/2009/9/main" uri="{B025F937-C7B1-47D3-B67F-A62EFF666E3E}">
          <x14:id>{CCBBC5DF-637D-1944-8276-E086A4C38BF5}</x14:id>
        </ext>
      </extLst>
    </cfRule>
  </conditionalFormatting>
  <conditionalFormatting sqref="H13:I63">
    <cfRule type="containsText" dxfId="128" priority="24" operator="containsText" text="Not Applicable">
      <formula>NOT(ISERROR(SEARCH("Not Applicable",H13)))</formula>
    </cfRule>
    <cfRule type="containsText" dxfId="127" priority="41" operator="containsText" text="On-track">
      <formula>NOT(ISERROR(SEARCH("On-track",H13)))</formula>
    </cfRule>
    <cfRule type="containsText" dxfId="126" priority="42" operator="containsText" text="Delayed">
      <formula>NOT(ISERROR(SEARCH("Delayed",H13)))</formula>
    </cfRule>
    <cfRule type="containsText" dxfId="125" priority="43" operator="containsText" text="Not Started">
      <formula>NOT(ISERROR(SEARCH("Not Started",H13)))</formula>
    </cfRule>
  </conditionalFormatting>
  <conditionalFormatting sqref="H13:I62">
    <cfRule type="containsText" dxfId="124" priority="40" operator="containsText" text="Completed">
      <formula>NOT(ISERROR(SEARCH("Completed",H13)))</formula>
    </cfRule>
  </conditionalFormatting>
  <conditionalFormatting sqref="K11">
    <cfRule type="dataBar" priority="39">
      <dataBar>
        <cfvo type="num" val="0"/>
        <cfvo type="num" val="1"/>
        <color theme="0" tint="-0.249977111117893"/>
      </dataBar>
      <extLst>
        <ext xmlns:x14="http://schemas.microsoft.com/office/spreadsheetml/2009/9/main" uri="{B025F937-C7B1-47D3-B67F-A62EFF666E3E}">
          <x14:id>{2D664645-51D7-804F-A068-CE1989346F4A}</x14:id>
        </ext>
      </extLst>
    </cfRule>
  </conditionalFormatting>
  <conditionalFormatting sqref="H12:I12 I8:I11 I13:I15">
    <cfRule type="containsText" dxfId="123" priority="36" operator="containsText" text="On-track">
      <formula>NOT(ISERROR(SEARCH("On-track",H8)))</formula>
    </cfRule>
    <cfRule type="containsText" dxfId="122" priority="37" operator="containsText" text="Delayed">
      <formula>NOT(ISERROR(SEARCH("Delayed",H8)))</formula>
    </cfRule>
    <cfRule type="containsText" dxfId="121" priority="38" operator="containsText" text="Not Started">
      <formula>NOT(ISERROR(SEARCH("Not Started",H8)))</formula>
    </cfRule>
  </conditionalFormatting>
  <conditionalFormatting sqref="H12:I12 I8:I11 I13:I15">
    <cfRule type="containsText" dxfId="120" priority="35" operator="containsText" text="Completed">
      <formula>NOT(ISERROR(SEARCH("Completed",H8)))</formula>
    </cfRule>
  </conditionalFormatting>
  <conditionalFormatting sqref="H8:I11 I12:I15 H10:H22">
    <cfRule type="containsText" dxfId="119" priority="25" operator="containsText" text="Not Applicable">
      <formula>NOT(ISERROR(SEARCH("Not Applicable",H8)))</formula>
    </cfRule>
    <cfRule type="containsText" dxfId="118" priority="32" operator="containsText" text="On-track">
      <formula>NOT(ISERROR(SEARCH("On-track",H8)))</formula>
    </cfRule>
    <cfRule type="containsText" dxfId="117" priority="33" operator="containsText" text="Delayed">
      <formula>NOT(ISERROR(SEARCH("Delayed",H8)))</formula>
    </cfRule>
    <cfRule type="containsText" dxfId="116" priority="34" operator="containsText" text="Not Started">
      <formula>NOT(ISERROR(SEARCH("Not Started",H8)))</formula>
    </cfRule>
  </conditionalFormatting>
  <conditionalFormatting sqref="H8:I11 I12:I15 H10:H22">
    <cfRule type="containsText" dxfId="115" priority="31" operator="containsText" text="Completed">
      <formula>NOT(ISERROR(SEARCH("Completed",H8)))</formula>
    </cfRule>
  </conditionalFormatting>
  <conditionalFormatting sqref="H8:I62">
    <cfRule type="containsText" dxfId="114" priority="29" operator="containsText" text="Pending">
      <formula>NOT(ISERROR(SEARCH("Pending",H8)))</formula>
    </cfRule>
    <cfRule type="containsText" dxfId="113" priority="30" operator="containsText" text="Risk">
      <formula>NOT(ISERROR(SEARCH("Risk",H8)))</formula>
    </cfRule>
  </conditionalFormatting>
  <conditionalFormatting sqref="L11">
    <cfRule type="dataBar" priority="27">
      <dataBar>
        <cfvo type="num" val="0"/>
        <cfvo type="num" val="1"/>
        <color theme="0" tint="-0.249977111117893"/>
      </dataBar>
      <extLst>
        <ext xmlns:x14="http://schemas.microsoft.com/office/spreadsheetml/2009/9/main" uri="{B025F937-C7B1-47D3-B67F-A62EFF666E3E}">
          <x14:id>{0D254284-5010-EA45-ADD9-D6F4ED6D86FB}</x14:id>
        </ext>
      </extLst>
    </cfRule>
  </conditionalFormatting>
  <conditionalFormatting sqref="K41">
    <cfRule type="dataBar" priority="26">
      <dataBar>
        <cfvo type="num" val="0"/>
        <cfvo type="num" val="1"/>
        <color theme="0" tint="-0.249977111117893"/>
      </dataBar>
      <extLst>
        <ext xmlns:x14="http://schemas.microsoft.com/office/spreadsheetml/2009/9/main" uri="{B025F937-C7B1-47D3-B67F-A62EFF666E3E}">
          <x14:id>{88AF25C9-14B9-D049-8730-03B06C7745F8}</x14:id>
        </ext>
      </extLst>
    </cfRule>
  </conditionalFormatting>
  <conditionalFormatting sqref="I12">
    <cfRule type="containsText" dxfId="112" priority="19" operator="containsText" text="Not Applicable">
      <formula>NOT(ISERROR(SEARCH("Not Applicable",I12)))</formula>
    </cfRule>
    <cfRule type="containsText" dxfId="111" priority="21" operator="containsText" text="On-track">
      <formula>NOT(ISERROR(SEARCH("On-track",I12)))</formula>
    </cfRule>
    <cfRule type="containsText" dxfId="110" priority="22" operator="containsText" text="Delayed">
      <formula>NOT(ISERROR(SEARCH("Delayed",I12)))</formula>
    </cfRule>
    <cfRule type="containsText" dxfId="109" priority="23" operator="containsText" text="Not Started">
      <formula>NOT(ISERROR(SEARCH("Not Started",I12)))</formula>
    </cfRule>
  </conditionalFormatting>
  <conditionalFormatting sqref="I12">
    <cfRule type="containsText" dxfId="108" priority="20" operator="containsText" text="Completed">
      <formula>NOT(ISERROR(SEARCH("Completed",I12)))</formula>
    </cfRule>
  </conditionalFormatting>
  <conditionalFormatting sqref="I11">
    <cfRule type="containsText" dxfId="107" priority="14" operator="containsText" text="Not Applicable">
      <formula>NOT(ISERROR(SEARCH("Not Applicable",I11)))</formula>
    </cfRule>
    <cfRule type="containsText" dxfId="106" priority="16" operator="containsText" text="On-track">
      <formula>NOT(ISERROR(SEARCH("On-track",I11)))</formula>
    </cfRule>
    <cfRule type="containsText" dxfId="105" priority="17" operator="containsText" text="Delayed">
      <formula>NOT(ISERROR(SEARCH("Delayed",I11)))</formula>
    </cfRule>
    <cfRule type="containsText" dxfId="104" priority="18" operator="containsText" text="Not Started">
      <formula>NOT(ISERROR(SEARCH("Not Started",I11)))</formula>
    </cfRule>
  </conditionalFormatting>
  <conditionalFormatting sqref="I11">
    <cfRule type="containsText" dxfId="103" priority="15" operator="containsText" text="Completed">
      <formula>NOT(ISERROR(SEARCH("Completed",I11)))</formula>
    </cfRule>
  </conditionalFormatting>
  <conditionalFormatting sqref="I10">
    <cfRule type="containsText" dxfId="102" priority="9" operator="containsText" text="Not Applicable">
      <formula>NOT(ISERROR(SEARCH("Not Applicable",I10)))</formula>
    </cfRule>
    <cfRule type="containsText" dxfId="101" priority="11" operator="containsText" text="On-track">
      <formula>NOT(ISERROR(SEARCH("On-track",I10)))</formula>
    </cfRule>
    <cfRule type="containsText" dxfId="100" priority="12" operator="containsText" text="Delayed">
      <formula>NOT(ISERROR(SEARCH("Delayed",I10)))</formula>
    </cfRule>
    <cfRule type="containsText" dxfId="99" priority="13" operator="containsText" text="Not Started">
      <formula>NOT(ISERROR(SEARCH("Not Started",I10)))</formula>
    </cfRule>
  </conditionalFormatting>
  <conditionalFormatting sqref="I10">
    <cfRule type="containsText" dxfId="98" priority="10" operator="containsText" text="Completed">
      <formula>NOT(ISERROR(SEARCH("Completed",I10)))</formula>
    </cfRule>
  </conditionalFormatting>
  <conditionalFormatting sqref="I8:I9">
    <cfRule type="containsText" dxfId="97" priority="4" operator="containsText" text="Not Applicable">
      <formula>NOT(ISERROR(SEARCH("Not Applicable",I8)))</formula>
    </cfRule>
    <cfRule type="containsText" dxfId="96" priority="6" operator="containsText" text="On-track">
      <formula>NOT(ISERROR(SEARCH("On-track",I8)))</formula>
    </cfRule>
    <cfRule type="containsText" dxfId="95" priority="7" operator="containsText" text="Delayed">
      <formula>NOT(ISERROR(SEARCH("Delayed",I8)))</formula>
    </cfRule>
    <cfRule type="containsText" dxfId="94" priority="8" operator="containsText" text="Not Started">
      <formula>NOT(ISERROR(SEARCH("Not Started",I8)))</formula>
    </cfRule>
  </conditionalFormatting>
  <conditionalFormatting sqref="I8:I9">
    <cfRule type="containsText" dxfId="93" priority="5" operator="containsText" text="Completed">
      <formula>NOT(ISERROR(SEARCH("Completed",I8)))</formula>
    </cfRule>
  </conditionalFormatting>
  <conditionalFormatting sqref="L29:L32">
    <cfRule type="dataBar" priority="3">
      <dataBar>
        <cfvo type="num" val="0"/>
        <cfvo type="num" val="1"/>
        <color theme="0" tint="-0.249977111117893"/>
      </dataBar>
      <extLst>
        <ext xmlns:x14="http://schemas.microsoft.com/office/spreadsheetml/2009/9/main" uri="{B025F937-C7B1-47D3-B67F-A62EFF666E3E}">
          <x14:id>{605587DC-212D-D540-B07F-DB7F87F75765}</x14:id>
        </ext>
      </extLst>
    </cfRule>
  </conditionalFormatting>
  <conditionalFormatting sqref="L24:L25">
    <cfRule type="dataBar" priority="2">
      <dataBar>
        <cfvo type="num" val="0"/>
        <cfvo type="num" val="1"/>
        <color theme="0" tint="-0.249977111117893"/>
      </dataBar>
      <extLst>
        <ext xmlns:x14="http://schemas.microsoft.com/office/spreadsheetml/2009/9/main" uri="{B025F937-C7B1-47D3-B67F-A62EFF666E3E}">
          <x14:id>{C6B80BF5-ECDE-B44F-B91E-439EB430AE58}</x14:id>
        </ext>
      </extLst>
    </cfRule>
  </conditionalFormatting>
  <dataValidations count="3">
    <dataValidation type="whole" operator="greaterThanOrEqual" allowBlank="1" showInputMessage="1" promptTitle="Display Week" prompt="Changing this number will scroll the Gantt Chart view." sqref="M4" xr:uid="{5C3FC9E6-373A-3B4E-B338-34493CAF9B8A}">
      <formula1>1</formula1>
    </dataValidation>
    <dataValidation type="list" allowBlank="1" showInputMessage="1" showErrorMessage="1" sqref="H63:I63" xr:uid="{DC1A128B-8FA5-3046-9F3E-85DD8305210F}">
      <formula1>"Not Started, On-Track, Pending, Delayed, Completed"</formula1>
    </dataValidation>
    <dataValidation type="list" allowBlank="1" showInputMessage="1" showErrorMessage="1" sqref="H8:I62" xr:uid="{393692B4-7486-B845-AD31-ED329CA12CD4}">
      <formula1>"Not Applicable, Risk, Not Started, On-Track, Pending, Delayed, Completed"</formula1>
    </dataValidation>
  </dataValidations>
  <printOptions horizontalCentered="1"/>
  <pageMargins left="0.35" right="0.35" top="0.35" bottom="0.5" header="0.3" footer="0.3"/>
  <pageSetup scale="35" fitToHeight="0" orientation="landscape" r:id="rId1"/>
  <headerFooter differentFirst="1" scaleWithDoc="0">
    <oddFooter>Page &amp;P of &amp;N</oddFooter>
  </headerFooter>
  <legacyDrawing r:id="rId2"/>
  <extLst>
    <ext xmlns:x14="http://schemas.microsoft.com/office/spreadsheetml/2009/9/main" uri="{78C0D931-6437-407d-A8EE-F0AAD7539E65}">
      <x14:conditionalFormattings>
        <x14:conditionalFormatting xmlns:xm="http://schemas.microsoft.com/office/excel/2006/main">
          <x14:cfRule type="dataBar" id="{C8DF9B96-EF31-774F-B8A6-3320D7CE6641}">
            <x14:dataBar minLength="0" maxLength="100" gradient="0">
              <x14:cfvo type="num">
                <xm:f>0</xm:f>
              </x14:cfvo>
              <x14:cfvo type="num">
                <xm:f>1</xm:f>
              </x14:cfvo>
              <x14:negativeFillColor rgb="FFFF0000"/>
              <x14:axisColor rgb="FF000000"/>
            </x14:dataBar>
          </x14:cfRule>
          <xm:sqref>K7:L7</xm:sqref>
        </x14:conditionalFormatting>
        <x14:conditionalFormatting xmlns:xm="http://schemas.microsoft.com/office/excel/2006/main">
          <x14:cfRule type="dataBar" id="{24E74270-5666-3F45-A51C-72F1C90164F0}">
            <x14:dataBar minLength="0" maxLength="100" gradient="0">
              <x14:cfvo type="num">
                <xm:f>0</xm:f>
              </x14:cfvo>
              <x14:cfvo type="num">
                <xm:f>1</xm:f>
              </x14:cfvo>
              <x14:negativeFillColor rgb="FFFF0000"/>
              <x14:axisColor rgb="FF000000"/>
            </x14:dataBar>
          </x14:cfRule>
          <xm:sqref>K29:K32 K8:L10 K12:L16 K28:L28 K51 K46 K17:K24 L17:L18 L23 L26:L27 K42:L45 K33:L40 K47:L50 K52:L63</xm:sqref>
        </x14:conditionalFormatting>
        <x14:conditionalFormatting xmlns:xm="http://schemas.microsoft.com/office/excel/2006/main">
          <x14:cfRule type="dataBar" id="{1E9EE256-EB9F-CE45-8545-D3628F57B708}">
            <x14:dataBar minLength="0" maxLength="100" gradient="0">
              <x14:cfvo type="num">
                <xm:f>0</xm:f>
              </x14:cfvo>
              <x14:cfvo type="num">
                <xm:f>1</xm:f>
              </x14:cfvo>
              <x14:negativeFillColor rgb="FFFF0000"/>
              <x14:axisColor rgb="FF000000"/>
            </x14:dataBar>
          </x14:cfRule>
          <xm:sqref>K25</xm:sqref>
        </x14:conditionalFormatting>
        <x14:conditionalFormatting xmlns:xm="http://schemas.microsoft.com/office/excel/2006/main">
          <x14:cfRule type="dataBar" id="{CCBBC5DF-637D-1944-8276-E086A4C38BF5}">
            <x14:dataBar minLength="0" maxLength="100" gradient="0">
              <x14:cfvo type="num">
                <xm:f>0</xm:f>
              </x14:cfvo>
              <x14:cfvo type="num">
                <xm:f>1</xm:f>
              </x14:cfvo>
              <x14:negativeFillColor rgb="FFFF0000"/>
              <x14:axisColor rgb="FF000000"/>
            </x14:dataBar>
          </x14:cfRule>
          <xm:sqref>K26:K27</xm:sqref>
        </x14:conditionalFormatting>
        <x14:conditionalFormatting xmlns:xm="http://schemas.microsoft.com/office/excel/2006/main">
          <x14:cfRule type="dataBar" id="{2D664645-51D7-804F-A068-CE1989346F4A}">
            <x14:dataBar minLength="0" maxLength="100" gradient="0">
              <x14:cfvo type="num">
                <xm:f>0</xm:f>
              </x14:cfvo>
              <x14:cfvo type="num">
                <xm:f>1</xm:f>
              </x14:cfvo>
              <x14:negativeFillColor rgb="FFFF0000"/>
              <x14:axisColor rgb="FF000000"/>
            </x14:dataBar>
          </x14:cfRule>
          <xm:sqref>K11</xm:sqref>
        </x14:conditionalFormatting>
        <x14:conditionalFormatting xmlns:xm="http://schemas.microsoft.com/office/excel/2006/main">
          <x14:cfRule type="dataBar" id="{0D254284-5010-EA45-ADD9-D6F4ED6D86FB}">
            <x14:dataBar minLength="0" maxLength="100" gradient="0">
              <x14:cfvo type="num">
                <xm:f>0</xm:f>
              </x14:cfvo>
              <x14:cfvo type="num">
                <xm:f>1</xm:f>
              </x14:cfvo>
              <x14:negativeFillColor rgb="FFFF0000"/>
              <x14:axisColor rgb="FF000000"/>
            </x14:dataBar>
          </x14:cfRule>
          <xm:sqref>L11</xm:sqref>
        </x14:conditionalFormatting>
        <x14:conditionalFormatting xmlns:xm="http://schemas.microsoft.com/office/excel/2006/main">
          <x14:cfRule type="dataBar" id="{88AF25C9-14B9-D049-8730-03B06C7745F8}">
            <x14:dataBar minLength="0" maxLength="100" gradient="0">
              <x14:cfvo type="num">
                <xm:f>0</xm:f>
              </x14:cfvo>
              <x14:cfvo type="num">
                <xm:f>1</xm:f>
              </x14:cfvo>
              <x14:negativeFillColor rgb="FFFF0000"/>
              <x14:axisColor rgb="FF000000"/>
            </x14:dataBar>
          </x14:cfRule>
          <xm:sqref>K41</xm:sqref>
        </x14:conditionalFormatting>
        <x14:conditionalFormatting xmlns:xm="http://schemas.microsoft.com/office/excel/2006/main">
          <x14:cfRule type="dataBar" id="{605587DC-212D-D540-B07F-DB7F87F75765}">
            <x14:dataBar minLength="0" maxLength="100" gradient="0">
              <x14:cfvo type="num">
                <xm:f>0</xm:f>
              </x14:cfvo>
              <x14:cfvo type="num">
                <xm:f>1</xm:f>
              </x14:cfvo>
              <x14:negativeFillColor rgb="FFFF0000"/>
              <x14:axisColor rgb="FF000000"/>
            </x14:dataBar>
          </x14:cfRule>
          <xm:sqref>L29:L32</xm:sqref>
        </x14:conditionalFormatting>
        <x14:conditionalFormatting xmlns:xm="http://schemas.microsoft.com/office/excel/2006/main">
          <x14:cfRule type="dataBar" id="{C6B80BF5-ECDE-B44F-B91E-439EB430AE58}">
            <x14:dataBar minLength="0" maxLength="100" gradient="0">
              <x14:cfvo type="num">
                <xm:f>0</xm:f>
              </x14:cfvo>
              <x14:cfvo type="num">
                <xm:f>1</xm:f>
              </x14:cfvo>
              <x14:negativeFillColor rgb="FFFF0000"/>
              <x14:axisColor rgb="FF000000"/>
            </x14:dataBar>
          </x14:cfRule>
          <xm:sqref>L24:L25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CA3EFB-C189-8747-9385-91EFA95FD066}">
  <sheetPr>
    <tabColor theme="5" tint="0.59999389629810485"/>
  </sheetPr>
  <dimension ref="B3:D76"/>
  <sheetViews>
    <sheetView zoomScale="125" workbookViewId="0">
      <selection activeCell="B20" sqref="B20"/>
    </sheetView>
  </sheetViews>
  <sheetFormatPr baseColWidth="10" defaultColWidth="11.5" defaultRowHeight="15" x14ac:dyDescent="0.2"/>
  <cols>
    <col min="2" max="2" width="90.1640625" customWidth="1"/>
    <col min="3" max="3" width="44" bestFit="1" customWidth="1"/>
    <col min="4" max="4" width="97.1640625" bestFit="1" customWidth="1"/>
  </cols>
  <sheetData>
    <row r="3" spans="2:3" x14ac:dyDescent="0.2">
      <c r="B3" s="126" t="s">
        <v>220</v>
      </c>
      <c r="C3" s="126" t="s">
        <v>221</v>
      </c>
    </row>
    <row r="5" spans="2:3" x14ac:dyDescent="0.2">
      <c r="B5" s="126" t="s">
        <v>222</v>
      </c>
      <c r="C5" t="s">
        <v>223</v>
      </c>
    </row>
    <row r="6" spans="2:3" x14ac:dyDescent="0.2">
      <c r="B6" t="s">
        <v>224</v>
      </c>
      <c r="C6" t="s">
        <v>225</v>
      </c>
    </row>
    <row r="7" spans="2:3" x14ac:dyDescent="0.2">
      <c r="B7" t="s">
        <v>226</v>
      </c>
      <c r="C7" t="s">
        <v>227</v>
      </c>
    </row>
    <row r="8" spans="2:3" ht="14" customHeight="1" x14ac:dyDescent="0.2">
      <c r="B8" t="s">
        <v>228</v>
      </c>
    </row>
    <row r="9" spans="2:3" ht="14" customHeight="1" x14ac:dyDescent="0.2"/>
    <row r="10" spans="2:3" x14ac:dyDescent="0.2">
      <c r="B10" s="126" t="s">
        <v>229</v>
      </c>
    </row>
    <row r="11" spans="2:3" ht="48" x14ac:dyDescent="0.2">
      <c r="B11" s="50" t="s">
        <v>230</v>
      </c>
      <c r="C11" t="s">
        <v>231</v>
      </c>
    </row>
    <row r="12" spans="2:3" x14ac:dyDescent="0.2">
      <c r="B12" t="s">
        <v>232</v>
      </c>
      <c r="C12" t="s">
        <v>233</v>
      </c>
    </row>
    <row r="13" spans="2:3" x14ac:dyDescent="0.2">
      <c r="B13" t="s">
        <v>234</v>
      </c>
      <c r="C13" t="s">
        <v>235</v>
      </c>
    </row>
    <row r="14" spans="2:3" x14ac:dyDescent="0.2">
      <c r="C14" t="s">
        <v>236</v>
      </c>
    </row>
    <row r="15" spans="2:3" x14ac:dyDescent="0.2">
      <c r="B15" s="126" t="s">
        <v>237</v>
      </c>
    </row>
    <row r="16" spans="2:3" x14ac:dyDescent="0.2">
      <c r="B16" t="s">
        <v>238</v>
      </c>
    </row>
    <row r="17" spans="2:4" x14ac:dyDescent="0.2">
      <c r="B17" t="s">
        <v>239</v>
      </c>
      <c r="C17" t="s">
        <v>240</v>
      </c>
    </row>
    <row r="18" spans="2:4" x14ac:dyDescent="0.2">
      <c r="C18" t="s">
        <v>241</v>
      </c>
    </row>
    <row r="19" spans="2:4" x14ac:dyDescent="0.2">
      <c r="B19" s="126" t="s">
        <v>242</v>
      </c>
    </row>
    <row r="20" spans="2:4" x14ac:dyDescent="0.2">
      <c r="B20" t="s">
        <v>243</v>
      </c>
      <c r="C20" t="s">
        <v>244</v>
      </c>
      <c r="D20" t="s">
        <v>245</v>
      </c>
    </row>
    <row r="21" spans="2:4" x14ac:dyDescent="0.2">
      <c r="B21" t="s">
        <v>246</v>
      </c>
      <c r="C21" t="s">
        <v>247</v>
      </c>
      <c r="D21" t="s">
        <v>248</v>
      </c>
    </row>
    <row r="22" spans="2:4" x14ac:dyDescent="0.2">
      <c r="C22" t="s">
        <v>249</v>
      </c>
    </row>
    <row r="24" spans="2:4" x14ac:dyDescent="0.2">
      <c r="C24" t="s">
        <v>250</v>
      </c>
    </row>
    <row r="27" spans="2:4" x14ac:dyDescent="0.2">
      <c r="B27" t="s">
        <v>251</v>
      </c>
      <c r="C27" t="s">
        <v>252</v>
      </c>
    </row>
    <row r="31" spans="2:4" ht="17" x14ac:dyDescent="0.2">
      <c r="B31" s="272"/>
    </row>
    <row r="58" spans="2:3" x14ac:dyDescent="0.2">
      <c r="B58" s="126" t="s">
        <v>253</v>
      </c>
      <c r="C58" s="126" t="s">
        <v>254</v>
      </c>
    </row>
    <row r="59" spans="2:3" x14ac:dyDescent="0.2">
      <c r="B59" t="s">
        <v>255</v>
      </c>
      <c r="C59" t="s">
        <v>256</v>
      </c>
    </row>
    <row r="60" spans="2:3" x14ac:dyDescent="0.2">
      <c r="B60" t="s">
        <v>257</v>
      </c>
      <c r="C60" t="s">
        <v>258</v>
      </c>
    </row>
    <row r="61" spans="2:3" x14ac:dyDescent="0.2">
      <c r="B61" t="s">
        <v>259</v>
      </c>
      <c r="C61" t="s">
        <v>260</v>
      </c>
    </row>
    <row r="62" spans="2:3" x14ac:dyDescent="0.2">
      <c r="B62" t="s">
        <v>261</v>
      </c>
      <c r="C62" t="s">
        <v>262</v>
      </c>
    </row>
    <row r="63" spans="2:3" x14ac:dyDescent="0.2">
      <c r="B63" t="s">
        <v>263</v>
      </c>
      <c r="C63" t="s">
        <v>264</v>
      </c>
    </row>
    <row r="64" spans="2:3" x14ac:dyDescent="0.2">
      <c r="B64" t="s">
        <v>265</v>
      </c>
    </row>
    <row r="65" spans="2:4" x14ac:dyDescent="0.2">
      <c r="B65" t="s">
        <v>266</v>
      </c>
      <c r="C65" s="126" t="s">
        <v>267</v>
      </c>
    </row>
    <row r="66" spans="2:4" x14ac:dyDescent="0.2">
      <c r="C66" t="s">
        <v>268</v>
      </c>
    </row>
    <row r="71" spans="2:4" x14ac:dyDescent="0.2">
      <c r="B71" s="126" t="s">
        <v>269</v>
      </c>
      <c r="C71" s="126" t="s">
        <v>270</v>
      </c>
    </row>
    <row r="72" spans="2:4" s="109" customFormat="1" ht="112" x14ac:dyDescent="0.2">
      <c r="B72" s="273" t="s">
        <v>271</v>
      </c>
      <c r="C72" s="273" t="s">
        <v>272</v>
      </c>
      <c r="D72" s="273" t="s">
        <v>273</v>
      </c>
    </row>
    <row r="73" spans="2:4" x14ac:dyDescent="0.2">
      <c r="B73" t="s">
        <v>274</v>
      </c>
    </row>
    <row r="74" spans="2:4" x14ac:dyDescent="0.2">
      <c r="B74" t="s">
        <v>275</v>
      </c>
    </row>
    <row r="75" spans="2:4" ht="32" x14ac:dyDescent="0.2">
      <c r="B75" s="50" t="s">
        <v>276</v>
      </c>
    </row>
    <row r="76" spans="2:4" x14ac:dyDescent="0.2">
      <c r="B76" t="s">
        <v>277</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98D8DA-6AC1-7C44-9352-DE42847D2981}">
  <dimension ref="B1:H20"/>
  <sheetViews>
    <sheetView topLeftCell="A4" zoomScale="156" workbookViewId="0">
      <selection activeCell="H7" sqref="H7"/>
    </sheetView>
  </sheetViews>
  <sheetFormatPr baseColWidth="10" defaultColWidth="11.5" defaultRowHeight="15" x14ac:dyDescent="0.2"/>
  <cols>
    <col min="1" max="1" width="4" customWidth="1"/>
    <col min="4" max="4" width="47.33203125" customWidth="1"/>
    <col min="5" max="5" width="21" customWidth="1"/>
    <col min="7" max="7" width="18.83203125" customWidth="1"/>
  </cols>
  <sheetData>
    <row r="1" spans="2:8" x14ac:dyDescent="0.2">
      <c r="B1" s="274"/>
    </row>
    <row r="2" spans="2:8" s="50" customFormat="1" ht="32" x14ac:dyDescent="0.2">
      <c r="B2" s="277" t="s">
        <v>9</v>
      </c>
      <c r="C2" s="277" t="s">
        <v>278</v>
      </c>
      <c r="D2" s="277" t="s">
        <v>279</v>
      </c>
      <c r="E2" s="277" t="s">
        <v>280</v>
      </c>
      <c r="F2" s="277" t="s">
        <v>281</v>
      </c>
      <c r="G2" s="277" t="s">
        <v>282</v>
      </c>
      <c r="H2" s="277" t="s">
        <v>150</v>
      </c>
    </row>
    <row r="3" spans="2:8" ht="192" x14ac:dyDescent="0.2">
      <c r="B3" s="278">
        <v>1</v>
      </c>
      <c r="C3" s="107" t="s">
        <v>283</v>
      </c>
      <c r="D3" s="279" t="s">
        <v>284</v>
      </c>
      <c r="E3" s="280">
        <v>45089</v>
      </c>
      <c r="F3" s="107" t="s">
        <v>285</v>
      </c>
      <c r="G3" s="107"/>
      <c r="H3" s="143" t="s">
        <v>27</v>
      </c>
    </row>
    <row r="4" spans="2:8" ht="144" x14ac:dyDescent="0.2">
      <c r="B4" s="278">
        <v>2</v>
      </c>
      <c r="C4" s="107" t="s">
        <v>283</v>
      </c>
      <c r="D4" s="107" t="s">
        <v>286</v>
      </c>
      <c r="E4" s="280">
        <v>45090</v>
      </c>
      <c r="F4" s="107" t="s">
        <v>287</v>
      </c>
      <c r="G4" s="107"/>
      <c r="H4" s="143" t="s">
        <v>27</v>
      </c>
    </row>
    <row r="5" spans="2:8" ht="144" x14ac:dyDescent="0.2">
      <c r="B5" s="278">
        <v>3</v>
      </c>
      <c r="C5" s="107" t="s">
        <v>283</v>
      </c>
      <c r="D5" s="107" t="s">
        <v>288</v>
      </c>
      <c r="E5" s="280">
        <v>45090</v>
      </c>
      <c r="F5" s="107" t="s">
        <v>289</v>
      </c>
      <c r="G5" s="107"/>
      <c r="H5" s="143" t="s">
        <v>290</v>
      </c>
    </row>
    <row r="6" spans="2:8" ht="64" x14ac:dyDescent="0.2">
      <c r="B6" s="278">
        <v>4</v>
      </c>
      <c r="C6" s="107" t="s">
        <v>291</v>
      </c>
      <c r="D6" s="107" t="s">
        <v>292</v>
      </c>
      <c r="E6" s="280">
        <v>45090</v>
      </c>
      <c r="F6" s="107" t="s">
        <v>289</v>
      </c>
      <c r="G6" s="107"/>
      <c r="H6" s="143" t="s">
        <v>290</v>
      </c>
    </row>
    <row r="7" spans="2:8" ht="80" x14ac:dyDescent="0.2">
      <c r="B7" s="278">
        <v>5</v>
      </c>
      <c r="C7" s="107" t="s">
        <v>293</v>
      </c>
      <c r="D7" s="107" t="s">
        <v>294</v>
      </c>
      <c r="E7" s="280">
        <v>45090</v>
      </c>
      <c r="F7" s="107" t="s">
        <v>295</v>
      </c>
      <c r="G7" s="107"/>
      <c r="H7" s="143" t="s">
        <v>290</v>
      </c>
    </row>
    <row r="8" spans="2:8" ht="16" x14ac:dyDescent="0.2">
      <c r="B8" s="278">
        <v>6</v>
      </c>
      <c r="C8" s="107"/>
      <c r="D8" s="107"/>
      <c r="E8" s="108"/>
      <c r="F8" s="107"/>
      <c r="G8" s="107"/>
      <c r="H8" s="143" t="s">
        <v>290</v>
      </c>
    </row>
    <row r="9" spans="2:8" ht="16" x14ac:dyDescent="0.2">
      <c r="B9" s="278">
        <v>7</v>
      </c>
      <c r="C9" s="107"/>
      <c r="D9" s="107"/>
      <c r="E9" s="108"/>
      <c r="F9" s="107"/>
      <c r="G9" s="459"/>
      <c r="H9" s="143" t="s">
        <v>290</v>
      </c>
    </row>
    <row r="10" spans="2:8" ht="16" x14ac:dyDescent="0.2">
      <c r="B10" s="278">
        <v>8</v>
      </c>
      <c r="C10" s="107"/>
      <c r="D10" s="107"/>
      <c r="E10" s="108"/>
      <c r="F10" s="107"/>
      <c r="G10" s="460"/>
      <c r="H10" s="143" t="s">
        <v>290</v>
      </c>
    </row>
    <row r="11" spans="2:8" ht="16" x14ac:dyDescent="0.2">
      <c r="B11" s="278">
        <v>9</v>
      </c>
      <c r="C11" s="107"/>
      <c r="D11" s="107"/>
      <c r="E11" s="108"/>
      <c r="F11" s="107"/>
      <c r="G11" s="461"/>
      <c r="H11" s="143" t="s">
        <v>290</v>
      </c>
    </row>
    <row r="12" spans="2:8" ht="16" x14ac:dyDescent="0.2">
      <c r="B12" s="278">
        <v>10</v>
      </c>
      <c r="C12" s="107"/>
      <c r="D12" s="107"/>
      <c r="E12" s="108"/>
      <c r="F12" s="107"/>
      <c r="G12" s="107"/>
      <c r="H12" s="143" t="s">
        <v>290</v>
      </c>
    </row>
    <row r="13" spans="2:8" ht="16" x14ac:dyDescent="0.2">
      <c r="B13" s="278">
        <v>11</v>
      </c>
      <c r="C13" s="107"/>
      <c r="D13" s="107"/>
      <c r="E13" s="108"/>
      <c r="F13" s="107"/>
      <c r="G13" s="107"/>
      <c r="H13" s="143" t="s">
        <v>290</v>
      </c>
    </row>
    <row r="14" spans="2:8" ht="16" x14ac:dyDescent="0.2">
      <c r="B14" s="278">
        <v>12</v>
      </c>
      <c r="C14" s="107"/>
      <c r="D14" s="107"/>
      <c r="E14" s="108"/>
      <c r="F14" s="107"/>
      <c r="G14" s="107"/>
      <c r="H14" s="143" t="s">
        <v>290</v>
      </c>
    </row>
    <row r="15" spans="2:8" ht="16" x14ac:dyDescent="0.2">
      <c r="B15" s="278">
        <v>13</v>
      </c>
      <c r="C15" s="107"/>
      <c r="D15" s="107"/>
      <c r="E15" s="108"/>
      <c r="F15" s="107"/>
      <c r="G15" s="107"/>
      <c r="H15" s="143" t="s">
        <v>290</v>
      </c>
    </row>
    <row r="16" spans="2:8" x14ac:dyDescent="0.2">
      <c r="B16" s="276"/>
    </row>
    <row r="17" spans="2:2" x14ac:dyDescent="0.2">
      <c r="B17" s="276"/>
    </row>
    <row r="18" spans="2:2" x14ac:dyDescent="0.2">
      <c r="B18" s="275"/>
    </row>
    <row r="19" spans="2:2" x14ac:dyDescent="0.2">
      <c r="B19" s="276"/>
    </row>
    <row r="20" spans="2:2" x14ac:dyDescent="0.2">
      <c r="B20" s="276"/>
    </row>
  </sheetData>
  <mergeCells count="1">
    <mergeCell ref="G9:G11"/>
  </mergeCells>
  <conditionalFormatting sqref="H3:H15">
    <cfRule type="containsText" dxfId="92" priority="1" operator="containsText" text="In-Progress">
      <formula>NOT(ISERROR(SEARCH("In-Progress",H3)))</formula>
    </cfRule>
    <cfRule type="containsText" dxfId="91" priority="2" operator="containsText" text="Not Started">
      <formula>NOT(ISERROR(SEARCH("Not Started",H3)))</formula>
    </cfRule>
    <cfRule type="containsText" dxfId="90" priority="3" operator="containsText" text="Pending">
      <formula>NOT(ISERROR(SEARCH("Pending",H3)))</formula>
    </cfRule>
    <cfRule type="containsText" dxfId="89" priority="4" operator="containsText" text="Risk">
      <formula>NOT(ISERROR(SEARCH("Risk",H3)))</formula>
    </cfRule>
    <cfRule type="containsText" dxfId="88" priority="5" operator="containsText" text="Completed">
      <formula>NOT(ISERROR(SEARCH("Completed",H3)))</formula>
    </cfRule>
    <cfRule type="containsText" dxfId="87" priority="6" operator="containsText" text="Risk">
      <formula>NOT(ISERROR(SEARCH("Risk",H3)))</formula>
    </cfRule>
    <cfRule type="containsText" dxfId="86" priority="7" operator="containsText" text="On-track">
      <formula>NOT(ISERROR(SEARCH("On-track",H3)))</formula>
    </cfRule>
    <cfRule type="containsText" dxfId="85" priority="8" operator="containsText" text="Pending">
      <formula>NOT(ISERROR(SEARCH("Pending",H3)))</formula>
    </cfRule>
    <cfRule type="containsText" dxfId="84" priority="9" operator="containsText" text="Done">
      <formula>NOT(ISERROR(SEARCH("Done",H3)))</formula>
    </cfRule>
  </conditionalFormatting>
  <dataValidations count="1">
    <dataValidation type="list" allowBlank="1" showInputMessage="1" showErrorMessage="1" sqref="H3:H15" xr:uid="{F4C8F83B-EF7B-564E-BA39-4D0F838E5B22}">
      <formula1>"Completed, In-Progress, Pending, Risk, Not Started"</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73AD88-8DE6-D647-A629-04ACC6D9D79E}">
  <dimension ref="B2:I9"/>
  <sheetViews>
    <sheetView zoomScale="150" workbookViewId="0">
      <selection activeCell="C6" sqref="C6"/>
    </sheetView>
  </sheetViews>
  <sheetFormatPr baseColWidth="10" defaultColWidth="11.5" defaultRowHeight="15" x14ac:dyDescent="0.2"/>
  <cols>
    <col min="3" max="3" width="14.33203125" customWidth="1"/>
    <col min="4" max="4" width="46.1640625" customWidth="1"/>
    <col min="5" max="5" width="19.6640625" bestFit="1" customWidth="1"/>
    <col min="6" max="6" width="23.6640625" customWidth="1"/>
    <col min="8" max="8" width="27.83203125" customWidth="1"/>
    <col min="9" max="9" width="11.33203125" customWidth="1"/>
  </cols>
  <sheetData>
    <row r="2" spans="2:9" s="273" customFormat="1" ht="32" x14ac:dyDescent="0.2">
      <c r="B2" s="380" t="s">
        <v>9</v>
      </c>
      <c r="C2" s="380" t="s">
        <v>278</v>
      </c>
      <c r="D2" s="380" t="s">
        <v>296</v>
      </c>
      <c r="E2" s="380" t="s">
        <v>297</v>
      </c>
      <c r="F2" s="380" t="s">
        <v>280</v>
      </c>
      <c r="G2" s="380" t="s">
        <v>281</v>
      </c>
      <c r="H2" s="380" t="s">
        <v>282</v>
      </c>
      <c r="I2" s="380" t="s">
        <v>150</v>
      </c>
    </row>
    <row r="3" spans="2:9" ht="32" x14ac:dyDescent="0.2">
      <c r="B3" s="278">
        <v>1</v>
      </c>
      <c r="C3" s="107" t="s">
        <v>298</v>
      </c>
      <c r="D3" s="279" t="s">
        <v>299</v>
      </c>
      <c r="E3" s="279" t="s">
        <v>300</v>
      </c>
      <c r="F3" s="280"/>
      <c r="G3" s="107" t="s">
        <v>301</v>
      </c>
      <c r="H3" s="107"/>
      <c r="I3" s="143" t="s">
        <v>290</v>
      </c>
    </row>
    <row r="4" spans="2:9" ht="64" x14ac:dyDescent="0.2">
      <c r="B4" s="278">
        <v>2</v>
      </c>
      <c r="C4" s="107" t="s">
        <v>302</v>
      </c>
      <c r="D4" s="279" t="s">
        <v>303</v>
      </c>
      <c r="E4" s="279" t="s">
        <v>300</v>
      </c>
      <c r="F4" s="280"/>
      <c r="G4" s="107" t="s">
        <v>301</v>
      </c>
      <c r="H4" s="107"/>
      <c r="I4" s="143" t="s">
        <v>290</v>
      </c>
    </row>
    <row r="5" spans="2:9" ht="256" x14ac:dyDescent="0.2">
      <c r="B5" s="278">
        <v>3</v>
      </c>
      <c r="C5" s="107" t="s">
        <v>304</v>
      </c>
      <c r="D5" s="279" t="s">
        <v>305</v>
      </c>
      <c r="E5" s="279" t="s">
        <v>306</v>
      </c>
      <c r="F5" s="280"/>
      <c r="G5" s="107" t="s">
        <v>307</v>
      </c>
      <c r="H5" s="107"/>
      <c r="I5" s="143" t="s">
        <v>56</v>
      </c>
    </row>
    <row r="6" spans="2:9" ht="16" x14ac:dyDescent="0.2">
      <c r="B6" s="278">
        <v>4</v>
      </c>
      <c r="C6" s="107"/>
      <c r="D6" s="279"/>
      <c r="E6" s="279"/>
      <c r="F6" s="280"/>
      <c r="G6" s="107"/>
      <c r="H6" s="107"/>
      <c r="I6" s="143" t="s">
        <v>56</v>
      </c>
    </row>
    <row r="7" spans="2:9" ht="16" x14ac:dyDescent="0.2">
      <c r="B7" s="278">
        <v>5</v>
      </c>
      <c r="C7" s="107"/>
      <c r="D7" s="279"/>
      <c r="E7" s="279"/>
      <c r="F7" s="280"/>
      <c r="G7" s="107"/>
      <c r="H7" s="107"/>
      <c r="I7" s="143" t="s">
        <v>56</v>
      </c>
    </row>
    <row r="8" spans="2:9" ht="16" x14ac:dyDescent="0.2">
      <c r="B8" s="278">
        <v>7</v>
      </c>
      <c r="C8" s="107"/>
      <c r="D8" s="279"/>
      <c r="E8" s="279"/>
      <c r="F8" s="280"/>
      <c r="G8" s="107"/>
      <c r="H8" s="107"/>
      <c r="I8" s="143" t="s">
        <v>56</v>
      </c>
    </row>
    <row r="9" spans="2:9" ht="16" x14ac:dyDescent="0.2">
      <c r="B9" s="278">
        <v>8</v>
      </c>
      <c r="C9" s="107"/>
      <c r="D9" s="279"/>
      <c r="E9" s="279"/>
      <c r="F9" s="280"/>
      <c r="G9" s="107"/>
      <c r="H9" s="107"/>
      <c r="I9" s="143" t="s">
        <v>56</v>
      </c>
    </row>
  </sheetData>
  <conditionalFormatting sqref="I3:I9">
    <cfRule type="containsText" dxfId="83" priority="1" operator="containsText" text="In-Progress">
      <formula>NOT(ISERROR(SEARCH("In-Progress",I3)))</formula>
    </cfRule>
    <cfRule type="containsText" dxfId="82" priority="2" operator="containsText" text="Not Started">
      <formula>NOT(ISERROR(SEARCH("Not Started",I3)))</formula>
    </cfRule>
    <cfRule type="containsText" dxfId="81" priority="3" operator="containsText" text="Pending">
      <formula>NOT(ISERROR(SEARCH("Pending",I3)))</formula>
    </cfRule>
    <cfRule type="containsText" dxfId="80" priority="4" operator="containsText" text="Risk">
      <formula>NOT(ISERROR(SEARCH("Risk",I3)))</formula>
    </cfRule>
    <cfRule type="containsText" dxfId="79" priority="5" operator="containsText" text="Completed">
      <formula>NOT(ISERROR(SEARCH("Completed",I3)))</formula>
    </cfRule>
    <cfRule type="containsText" dxfId="78" priority="6" operator="containsText" text="Risk">
      <formula>NOT(ISERROR(SEARCH("Risk",I3)))</formula>
    </cfRule>
    <cfRule type="containsText" dxfId="77" priority="7" operator="containsText" text="On-track">
      <formula>NOT(ISERROR(SEARCH("On-track",I3)))</formula>
    </cfRule>
    <cfRule type="containsText" dxfId="76" priority="8" operator="containsText" text="Pending">
      <formula>NOT(ISERROR(SEARCH("Pending",I3)))</formula>
    </cfRule>
    <cfRule type="containsText" dxfId="75" priority="9" operator="containsText" text="Done">
      <formula>NOT(ISERROR(SEARCH("Done",I3)))</formula>
    </cfRule>
  </conditionalFormatting>
  <dataValidations count="1">
    <dataValidation type="list" allowBlank="1" showInputMessage="1" showErrorMessage="1" sqref="I3:I9" xr:uid="{C09CFCBD-032B-4346-B740-A0FB6E71587C}">
      <formula1>"Completed, In-Progress, Pending, Risk, Not Started"</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2210CF-EEDB-A642-B119-EA3DBFEB2AD2}">
  <dimension ref="B2:H12"/>
  <sheetViews>
    <sheetView zoomScale="157" workbookViewId="0">
      <selection activeCell="H8" sqref="H8"/>
    </sheetView>
  </sheetViews>
  <sheetFormatPr baseColWidth="10" defaultColWidth="11.5" defaultRowHeight="15" x14ac:dyDescent="0.2"/>
  <cols>
    <col min="2" max="2" width="4" bestFit="1" customWidth="1"/>
    <col min="3" max="3" width="14.33203125" customWidth="1"/>
    <col min="4" max="4" width="49.83203125" customWidth="1"/>
    <col min="7" max="7" width="22" customWidth="1"/>
  </cols>
  <sheetData>
    <row r="2" spans="2:8" ht="48" x14ac:dyDescent="0.2">
      <c r="B2" s="380" t="s">
        <v>9</v>
      </c>
      <c r="C2" s="380" t="s">
        <v>278</v>
      </c>
      <c r="D2" s="380" t="s">
        <v>308</v>
      </c>
      <c r="E2" s="380" t="s">
        <v>280</v>
      </c>
      <c r="F2" s="380" t="s">
        <v>281</v>
      </c>
      <c r="G2" s="380" t="s">
        <v>282</v>
      </c>
      <c r="H2" s="380" t="s">
        <v>150</v>
      </c>
    </row>
    <row r="3" spans="2:8" ht="64" x14ac:dyDescent="0.2">
      <c r="B3" s="278">
        <v>1</v>
      </c>
      <c r="C3" s="107" t="s">
        <v>309</v>
      </c>
      <c r="D3" s="279" t="s">
        <v>310</v>
      </c>
      <c r="E3" s="280"/>
      <c r="F3" s="107" t="s">
        <v>311</v>
      </c>
      <c r="G3" s="107" t="s">
        <v>312</v>
      </c>
      <c r="H3" s="143" t="s">
        <v>27</v>
      </c>
    </row>
    <row r="4" spans="2:8" ht="64" x14ac:dyDescent="0.2">
      <c r="B4" s="278">
        <v>2</v>
      </c>
      <c r="C4" s="107" t="s">
        <v>313</v>
      </c>
      <c r="D4" s="279" t="s">
        <v>314</v>
      </c>
      <c r="E4" s="280"/>
      <c r="F4" s="107" t="s">
        <v>311</v>
      </c>
      <c r="G4" s="107" t="s">
        <v>315</v>
      </c>
      <c r="H4" s="143" t="s">
        <v>36</v>
      </c>
    </row>
    <row r="5" spans="2:8" ht="32" x14ac:dyDescent="0.2">
      <c r="B5" s="278">
        <v>3</v>
      </c>
      <c r="C5" s="107" t="s">
        <v>316</v>
      </c>
      <c r="D5" s="279" t="s">
        <v>317</v>
      </c>
      <c r="E5" s="280"/>
      <c r="F5" s="107" t="s">
        <v>295</v>
      </c>
      <c r="G5" s="107"/>
      <c r="H5" s="143" t="s">
        <v>290</v>
      </c>
    </row>
    <row r="6" spans="2:8" ht="48" x14ac:dyDescent="0.2">
      <c r="B6" s="278">
        <v>4</v>
      </c>
      <c r="C6" s="107" t="s">
        <v>318</v>
      </c>
      <c r="D6" s="279" t="s">
        <v>319</v>
      </c>
      <c r="E6" s="280"/>
      <c r="F6" s="107" t="s">
        <v>320</v>
      </c>
      <c r="G6" s="107"/>
      <c r="H6" s="143" t="s">
        <v>27</v>
      </c>
    </row>
    <row r="7" spans="2:8" ht="198" customHeight="1" x14ac:dyDescent="0.2">
      <c r="B7" s="278">
        <v>5</v>
      </c>
      <c r="C7" s="107" t="s">
        <v>321</v>
      </c>
      <c r="D7" s="279" t="s">
        <v>322</v>
      </c>
      <c r="E7" s="280"/>
      <c r="F7" s="107" t="s">
        <v>320</v>
      </c>
      <c r="G7" s="107" t="s">
        <v>323</v>
      </c>
      <c r="H7" s="143" t="s">
        <v>290</v>
      </c>
    </row>
    <row r="8" spans="2:8" ht="32" x14ac:dyDescent="0.2">
      <c r="B8" s="278">
        <v>6</v>
      </c>
      <c r="C8" s="107" t="s">
        <v>316</v>
      </c>
      <c r="D8" s="279" t="s">
        <v>324</v>
      </c>
      <c r="E8" s="280"/>
      <c r="F8" s="107" t="s">
        <v>325</v>
      </c>
      <c r="G8" s="107"/>
      <c r="H8" s="143" t="s">
        <v>36</v>
      </c>
    </row>
    <row r="9" spans="2:8" ht="32" x14ac:dyDescent="0.2">
      <c r="B9" s="278">
        <v>7</v>
      </c>
      <c r="C9" s="107" t="s">
        <v>326</v>
      </c>
      <c r="D9" s="279" t="s">
        <v>327</v>
      </c>
      <c r="E9" s="280"/>
      <c r="F9" s="107" t="s">
        <v>328</v>
      </c>
      <c r="G9" s="107"/>
      <c r="H9" s="143" t="s">
        <v>27</v>
      </c>
    </row>
    <row r="10" spans="2:8" ht="32" x14ac:dyDescent="0.2">
      <c r="B10" s="278">
        <v>8</v>
      </c>
      <c r="C10" s="107"/>
      <c r="D10" s="279" t="s">
        <v>329</v>
      </c>
      <c r="E10" s="280"/>
      <c r="F10" s="107" t="s">
        <v>325</v>
      </c>
      <c r="G10" s="107"/>
      <c r="H10" s="143" t="s">
        <v>27</v>
      </c>
    </row>
    <row r="11" spans="2:8" ht="16" x14ac:dyDescent="0.2">
      <c r="B11" s="278">
        <v>9</v>
      </c>
      <c r="C11" s="107" t="s">
        <v>330</v>
      </c>
      <c r="D11" s="107" t="s">
        <v>331</v>
      </c>
      <c r="E11" s="404"/>
      <c r="F11" s="107" t="s">
        <v>332</v>
      </c>
      <c r="G11" s="404"/>
      <c r="H11" s="143" t="s">
        <v>36</v>
      </c>
    </row>
    <row r="12" spans="2:8" ht="32" x14ac:dyDescent="0.2">
      <c r="B12" s="278">
        <v>10</v>
      </c>
      <c r="C12" s="107" t="s">
        <v>330</v>
      </c>
      <c r="D12" s="107" t="s">
        <v>333</v>
      </c>
      <c r="E12" s="91"/>
      <c r="F12" s="107" t="s">
        <v>332</v>
      </c>
      <c r="G12" s="91"/>
      <c r="H12" s="143" t="s">
        <v>27</v>
      </c>
    </row>
  </sheetData>
  <conditionalFormatting sqref="H3:H12">
    <cfRule type="containsText" dxfId="74" priority="1" operator="containsText" text="In-Progress">
      <formula>NOT(ISERROR(SEARCH("In-Progress",H3)))</formula>
    </cfRule>
    <cfRule type="containsText" dxfId="73" priority="2" operator="containsText" text="Not Started">
      <formula>NOT(ISERROR(SEARCH("Not Started",H3)))</formula>
    </cfRule>
    <cfRule type="containsText" dxfId="72" priority="3" operator="containsText" text="Pending">
      <formula>NOT(ISERROR(SEARCH("Pending",H3)))</formula>
    </cfRule>
    <cfRule type="containsText" dxfId="71" priority="4" operator="containsText" text="Risk">
      <formula>NOT(ISERROR(SEARCH("Risk",H3)))</formula>
    </cfRule>
    <cfRule type="containsText" dxfId="70" priority="5" operator="containsText" text="Completed">
      <formula>NOT(ISERROR(SEARCH("Completed",H3)))</formula>
    </cfRule>
    <cfRule type="containsText" dxfId="69" priority="6" operator="containsText" text="Risk">
      <formula>NOT(ISERROR(SEARCH("Risk",H3)))</formula>
    </cfRule>
    <cfRule type="containsText" dxfId="68" priority="7" operator="containsText" text="On-track">
      <formula>NOT(ISERROR(SEARCH("On-track",H3)))</formula>
    </cfRule>
    <cfRule type="containsText" dxfId="67" priority="8" operator="containsText" text="Pending">
      <formula>NOT(ISERROR(SEARCH("Pending",H3)))</formula>
    </cfRule>
    <cfRule type="containsText" dxfId="66" priority="9" operator="containsText" text="Done">
      <formula>NOT(ISERROR(SEARCH("Done",H3)))</formula>
    </cfRule>
  </conditionalFormatting>
  <dataValidations count="1">
    <dataValidation type="list" allowBlank="1" showInputMessage="1" showErrorMessage="1" sqref="H3:H12" xr:uid="{4389835B-1A46-9D48-BCA2-87EF4D3F6FE4}">
      <formula1>"Completed, In-Progress, Pending, Risk, Not Started"</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C6815A-9138-3541-B18A-2D0E6153EB16}">
  <dimension ref="B2:L15"/>
  <sheetViews>
    <sheetView zoomScale="75" zoomScaleNormal="130" workbookViewId="0">
      <pane ySplit="6" topLeftCell="A7" activePane="bottomLeft" state="frozen"/>
      <selection pane="bottomLeft" activeCell="D8" sqref="D8"/>
    </sheetView>
  </sheetViews>
  <sheetFormatPr baseColWidth="10" defaultColWidth="10.83203125" defaultRowHeight="19" x14ac:dyDescent="0.25"/>
  <cols>
    <col min="1" max="1" width="6.33203125" style="410" customWidth="1"/>
    <col min="2" max="2" width="5.5" style="414" customWidth="1"/>
    <col min="3" max="3" width="19.6640625" style="415" customWidth="1"/>
    <col min="4" max="4" width="26.83203125" style="416" customWidth="1"/>
    <col min="5" max="5" width="11.1640625" style="415" customWidth="1"/>
    <col min="6" max="6" width="5.83203125" style="417" customWidth="1"/>
    <col min="7" max="7" width="0.1640625" style="417" hidden="1" customWidth="1"/>
    <col min="8" max="8" width="10.5" style="417" bestFit="1" customWidth="1"/>
    <col min="9" max="9" width="10.83203125" style="420" customWidth="1"/>
    <col min="10" max="10" width="14.33203125" style="417" customWidth="1"/>
    <col min="11" max="11" width="57.83203125" style="416" customWidth="1"/>
    <col min="12" max="12" width="34.33203125" style="410" bestFit="1" customWidth="1"/>
    <col min="13" max="16384" width="10.83203125" style="410"/>
  </cols>
  <sheetData>
    <row r="2" spans="2:12" ht="20" thickBot="1" x14ac:dyDescent="0.3">
      <c r="L2" s="439"/>
    </row>
    <row r="3" spans="2:12" ht="52" customHeight="1" x14ac:dyDescent="0.2">
      <c r="B3" s="411" t="s">
        <v>9</v>
      </c>
      <c r="C3" s="411" t="s">
        <v>334</v>
      </c>
      <c r="D3" s="412" t="s">
        <v>335</v>
      </c>
      <c r="E3" s="413" t="s">
        <v>336</v>
      </c>
      <c r="F3" s="412" t="s">
        <v>337</v>
      </c>
      <c r="G3" s="412" t="s">
        <v>222</v>
      </c>
      <c r="H3" s="412" t="s">
        <v>338</v>
      </c>
      <c r="I3" s="412" t="s">
        <v>339</v>
      </c>
      <c r="J3" s="412" t="s">
        <v>340</v>
      </c>
      <c r="K3" s="413" t="s">
        <v>341</v>
      </c>
      <c r="L3" s="439"/>
    </row>
    <row r="4" spans="2:12" ht="54" hidden="1" customHeight="1" x14ac:dyDescent="0.2">
      <c r="B4" s="440"/>
      <c r="C4" s="441" t="s">
        <v>342</v>
      </c>
      <c r="D4" s="441" t="s">
        <v>343</v>
      </c>
      <c r="E4" s="441" t="s">
        <v>27</v>
      </c>
      <c r="F4" s="440">
        <v>1</v>
      </c>
      <c r="G4" s="440"/>
      <c r="H4" s="440"/>
      <c r="I4" s="440"/>
      <c r="J4" s="440"/>
      <c r="K4" s="441"/>
      <c r="L4" s="439"/>
    </row>
    <row r="5" spans="2:12" ht="54" hidden="1" customHeight="1" x14ac:dyDescent="0.2">
      <c r="B5" s="440"/>
      <c r="C5" s="441" t="s">
        <v>342</v>
      </c>
      <c r="D5" s="441" t="s">
        <v>344</v>
      </c>
      <c r="E5" s="441" t="s">
        <v>27</v>
      </c>
      <c r="F5" s="440">
        <v>1</v>
      </c>
      <c r="G5" s="440"/>
      <c r="H5" s="440"/>
      <c r="I5" s="440"/>
      <c r="J5" s="440"/>
      <c r="K5" s="441"/>
      <c r="L5" s="439"/>
    </row>
    <row r="6" spans="2:12" ht="54" hidden="1" customHeight="1" x14ac:dyDescent="0.2">
      <c r="B6" s="440"/>
      <c r="C6" s="441" t="s">
        <v>342</v>
      </c>
      <c r="D6" s="441" t="s">
        <v>345</v>
      </c>
      <c r="E6" s="441" t="s">
        <v>27</v>
      </c>
      <c r="F6" s="440">
        <v>3</v>
      </c>
      <c r="G6" s="440"/>
      <c r="H6" s="440"/>
      <c r="I6" s="440"/>
      <c r="J6" s="440"/>
      <c r="K6" s="441"/>
      <c r="L6" s="439"/>
    </row>
    <row r="7" spans="2:12" ht="272" x14ac:dyDescent="0.2">
      <c r="B7" s="440">
        <v>1</v>
      </c>
      <c r="C7" s="441" t="s">
        <v>346</v>
      </c>
      <c r="D7" s="441" t="s">
        <v>347</v>
      </c>
      <c r="E7" s="441" t="s">
        <v>348</v>
      </c>
      <c r="F7" s="442">
        <v>2</v>
      </c>
      <c r="G7" s="442" t="s">
        <v>349</v>
      </c>
      <c r="H7" s="442" t="s">
        <v>349</v>
      </c>
      <c r="I7" s="440" t="s">
        <v>350</v>
      </c>
      <c r="J7" s="442"/>
      <c r="K7" s="441" t="s">
        <v>351</v>
      </c>
      <c r="L7" s="439"/>
    </row>
    <row r="8" spans="2:12" ht="407" customHeight="1" x14ac:dyDescent="0.2">
      <c r="B8" s="440">
        <v>2</v>
      </c>
      <c r="C8" s="441" t="s">
        <v>352</v>
      </c>
      <c r="D8" s="441" t="s">
        <v>353</v>
      </c>
      <c r="E8" s="441" t="s">
        <v>354</v>
      </c>
      <c r="F8" s="462">
        <v>1</v>
      </c>
      <c r="G8" s="444">
        <v>45115</v>
      </c>
      <c r="H8" s="444">
        <v>45117</v>
      </c>
      <c r="I8" s="445" t="s">
        <v>355</v>
      </c>
      <c r="J8" s="443">
        <v>1</v>
      </c>
      <c r="K8" s="441" t="s">
        <v>356</v>
      </c>
      <c r="L8" s="446"/>
    </row>
    <row r="9" spans="2:12" ht="187" x14ac:dyDescent="0.2">
      <c r="B9" s="440">
        <v>3</v>
      </c>
      <c r="C9" s="441" t="s">
        <v>357</v>
      </c>
      <c r="D9" s="441" t="s">
        <v>358</v>
      </c>
      <c r="E9" s="441" t="s">
        <v>354</v>
      </c>
      <c r="F9" s="463"/>
      <c r="G9" s="444">
        <v>45115</v>
      </c>
      <c r="H9" s="444">
        <v>45117</v>
      </c>
      <c r="I9" s="445" t="s">
        <v>355</v>
      </c>
      <c r="J9" s="447">
        <v>1</v>
      </c>
      <c r="K9" s="441" t="s">
        <v>359</v>
      </c>
      <c r="L9" s="439"/>
    </row>
    <row r="10" spans="2:12" ht="119" x14ac:dyDescent="0.2">
      <c r="B10" s="440">
        <v>4</v>
      </c>
      <c r="C10" s="441" t="s">
        <v>360</v>
      </c>
      <c r="D10" s="441" t="s">
        <v>361</v>
      </c>
      <c r="E10" s="441" t="s">
        <v>27</v>
      </c>
      <c r="F10" s="462">
        <v>3</v>
      </c>
      <c r="G10" s="444" t="s">
        <v>362</v>
      </c>
      <c r="H10" s="444" t="s">
        <v>363</v>
      </c>
      <c r="I10" s="445" t="s">
        <v>363</v>
      </c>
      <c r="J10" s="442">
        <v>1</v>
      </c>
      <c r="K10" s="441" t="s">
        <v>364</v>
      </c>
      <c r="L10" s="439"/>
    </row>
    <row r="11" spans="2:12" ht="136" x14ac:dyDescent="0.2">
      <c r="B11" s="440">
        <v>5</v>
      </c>
      <c r="C11" s="440" t="s">
        <v>365</v>
      </c>
      <c r="D11" s="440" t="s">
        <v>366</v>
      </c>
      <c r="E11" s="441" t="s">
        <v>348</v>
      </c>
      <c r="F11" s="463"/>
      <c r="G11" s="444" t="s">
        <v>362</v>
      </c>
      <c r="H11" s="444" t="s">
        <v>363</v>
      </c>
      <c r="I11" s="445" t="s">
        <v>367</v>
      </c>
      <c r="J11" s="440" t="s">
        <v>368</v>
      </c>
      <c r="K11" s="441" t="s">
        <v>369</v>
      </c>
      <c r="L11" s="439"/>
    </row>
    <row r="12" spans="2:12" ht="53" customHeight="1" x14ac:dyDescent="0.2">
      <c r="B12" s="440">
        <v>6</v>
      </c>
      <c r="C12" s="440" t="s">
        <v>370</v>
      </c>
      <c r="D12" s="440" t="s">
        <v>371</v>
      </c>
      <c r="E12" s="441" t="s">
        <v>56</v>
      </c>
      <c r="F12" s="440"/>
      <c r="G12" s="448" t="s">
        <v>372</v>
      </c>
      <c r="H12" s="448"/>
      <c r="I12" s="449" t="s">
        <v>373</v>
      </c>
      <c r="J12" s="448" t="s">
        <v>374</v>
      </c>
      <c r="K12" s="448" t="s">
        <v>375</v>
      </c>
      <c r="L12" s="439"/>
    </row>
    <row r="13" spans="2:12" ht="15" customHeight="1" x14ac:dyDescent="0.25">
      <c r="C13" s="418"/>
      <c r="L13" s="439"/>
    </row>
    <row r="14" spans="2:12" x14ac:dyDescent="0.25">
      <c r="D14" s="419"/>
      <c r="L14" s="439"/>
    </row>
    <row r="15" spans="2:12" ht="15" customHeight="1" x14ac:dyDescent="0.25">
      <c r="L15" s="439"/>
    </row>
  </sheetData>
  <mergeCells count="2">
    <mergeCell ref="F8:F9"/>
    <mergeCell ref="F10:F11"/>
  </mergeCells>
  <conditionalFormatting sqref="E4:E12">
    <cfRule type="containsText" dxfId="65" priority="11" operator="containsText" text="In-Progress">
      <formula>NOT(ISERROR(SEARCH("In-Progress",E4)))</formula>
    </cfRule>
    <cfRule type="containsText" dxfId="64" priority="12" operator="containsText" text="Not Started">
      <formula>NOT(ISERROR(SEARCH("Not Started",E4)))</formula>
    </cfRule>
    <cfRule type="containsText" dxfId="63" priority="13" operator="containsText" text="Pending">
      <formula>NOT(ISERROR(SEARCH("Pending",E4)))</formula>
    </cfRule>
    <cfRule type="containsText" dxfId="62" priority="14" operator="containsText" text="At-Risk">
      <formula>NOT(ISERROR(SEARCH("At-Risk",E4)))</formula>
    </cfRule>
    <cfRule type="containsText" dxfId="61" priority="15" operator="containsText" text="Completed">
      <formula>NOT(ISERROR(SEARCH("Completed",E4)))</formula>
    </cfRule>
  </conditionalFormatting>
  <conditionalFormatting sqref="F4:K6">
    <cfRule type="containsText" dxfId="60" priority="1" operator="containsText" text="In-Progress">
      <formula>NOT(ISERROR(SEARCH("In-Progress",F4)))</formula>
    </cfRule>
    <cfRule type="containsText" dxfId="59" priority="2" operator="containsText" text="Not Started">
      <formula>NOT(ISERROR(SEARCH("Not Started",F4)))</formula>
    </cfRule>
    <cfRule type="containsText" dxfId="58" priority="3" operator="containsText" text="Pending">
      <formula>NOT(ISERROR(SEARCH("Pending",F4)))</formula>
    </cfRule>
    <cfRule type="containsText" dxfId="57" priority="4" operator="containsText" text="At-Risk">
      <formula>NOT(ISERROR(SEARCH("At-Risk",F4)))</formula>
    </cfRule>
    <cfRule type="containsText" dxfId="56" priority="5" operator="containsText" text="Completed">
      <formula>NOT(ISERROR(SEARCH("Completed",F4)))</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213F5641-3486-1D48-AAD4-9C4A6609550E}">
          <x14:formula1>
            <xm:f>Sheet2!$B$4:$B$10</xm:f>
          </x14:formula1>
          <xm:sqref>E4:E12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E7968-036C-EF41-A724-C75A0795DEFD}">
  <dimension ref="B2:H18"/>
  <sheetViews>
    <sheetView topLeftCell="A3" zoomScale="150" workbookViewId="0">
      <selection activeCell="G4" sqref="G4"/>
    </sheetView>
  </sheetViews>
  <sheetFormatPr baseColWidth="10" defaultColWidth="11.5" defaultRowHeight="15" x14ac:dyDescent="0.2"/>
  <cols>
    <col min="2" max="2" width="13.33203125" customWidth="1"/>
    <col min="3" max="3" width="14.6640625" bestFit="1" customWidth="1"/>
    <col min="4" max="4" width="14.6640625" customWidth="1"/>
    <col min="5" max="6" width="11.5" hidden="1" customWidth="1"/>
    <col min="7" max="7" width="35.5" style="91" customWidth="1"/>
  </cols>
  <sheetData>
    <row r="2" spans="2:8" ht="48" x14ac:dyDescent="0.2">
      <c r="B2" s="421" t="s">
        <v>334</v>
      </c>
      <c r="C2" s="422" t="s">
        <v>147</v>
      </c>
      <c r="D2" s="422" t="s">
        <v>376</v>
      </c>
      <c r="E2" s="422" t="s">
        <v>377</v>
      </c>
      <c r="F2" s="500" t="s">
        <v>378</v>
      </c>
      <c r="G2" s="421" t="s">
        <v>335</v>
      </c>
    </row>
    <row r="3" spans="2:8" ht="168" x14ac:dyDescent="0.2">
      <c r="B3" s="423" t="s">
        <v>379</v>
      </c>
      <c r="C3" s="424">
        <v>45124</v>
      </c>
      <c r="D3" s="425" t="s">
        <v>380</v>
      </c>
      <c r="E3" s="425" t="s">
        <v>381</v>
      </c>
      <c r="F3" s="437" t="s">
        <v>382</v>
      </c>
      <c r="G3" s="502" t="s">
        <v>996</v>
      </c>
    </row>
    <row r="4" spans="2:8" ht="126" x14ac:dyDescent="0.2">
      <c r="B4" s="423" t="s">
        <v>384</v>
      </c>
      <c r="C4" s="424">
        <v>45124</v>
      </c>
      <c r="D4" s="425" t="s">
        <v>380</v>
      </c>
      <c r="E4" s="425"/>
      <c r="F4" s="437" t="s">
        <v>385</v>
      </c>
      <c r="G4" s="502" t="s">
        <v>997</v>
      </c>
    </row>
    <row r="5" spans="2:8" ht="112" x14ac:dyDescent="0.2">
      <c r="B5" s="423" t="s">
        <v>386</v>
      </c>
      <c r="C5" s="424">
        <v>45124</v>
      </c>
      <c r="D5" s="425" t="s">
        <v>380</v>
      </c>
      <c r="E5" s="425" t="s">
        <v>387</v>
      </c>
      <c r="F5" s="437" t="s">
        <v>388</v>
      </c>
      <c r="G5" s="502" t="s">
        <v>389</v>
      </c>
    </row>
    <row r="6" spans="2:8" ht="84" x14ac:dyDescent="0.2">
      <c r="B6" s="423" t="s">
        <v>390</v>
      </c>
      <c r="C6" s="424" t="s">
        <v>391</v>
      </c>
      <c r="D6" s="425" t="s">
        <v>380</v>
      </c>
      <c r="E6" s="425" t="s">
        <v>392</v>
      </c>
      <c r="F6" s="437" t="s">
        <v>393</v>
      </c>
      <c r="G6" s="502" t="s">
        <v>394</v>
      </c>
    </row>
    <row r="7" spans="2:8" ht="154" x14ac:dyDescent="0.2">
      <c r="B7" s="423" t="s">
        <v>395</v>
      </c>
      <c r="C7" s="426" t="s">
        <v>396</v>
      </c>
      <c r="D7" s="425" t="s">
        <v>380</v>
      </c>
      <c r="E7" s="425" t="s">
        <v>397</v>
      </c>
      <c r="F7" s="437"/>
      <c r="G7" s="502" t="s">
        <v>398</v>
      </c>
    </row>
    <row r="8" spans="2:8" ht="112" x14ac:dyDescent="0.2">
      <c r="B8" s="423" t="s">
        <v>399</v>
      </c>
      <c r="C8" s="424">
        <v>45131</v>
      </c>
      <c r="D8" s="425" t="s">
        <v>400</v>
      </c>
      <c r="E8" s="425" t="s">
        <v>401</v>
      </c>
      <c r="F8" s="437"/>
      <c r="G8" s="502" t="s">
        <v>402</v>
      </c>
    </row>
    <row r="9" spans="2:8" ht="98" x14ac:dyDescent="0.2">
      <c r="B9" s="423" t="s">
        <v>403</v>
      </c>
      <c r="C9" s="424" t="s">
        <v>404</v>
      </c>
      <c r="D9" s="425" t="s">
        <v>380</v>
      </c>
      <c r="E9" s="425" t="s">
        <v>405</v>
      </c>
      <c r="F9" s="437" t="s">
        <v>406</v>
      </c>
      <c r="G9" s="502" t="s">
        <v>407</v>
      </c>
      <c r="H9" s="427" t="s">
        <v>408</v>
      </c>
    </row>
    <row r="10" spans="2:8" ht="182" x14ac:dyDescent="0.2">
      <c r="B10" s="423" t="s">
        <v>409</v>
      </c>
      <c r="C10" s="424">
        <v>45134</v>
      </c>
      <c r="D10" s="425" t="s">
        <v>380</v>
      </c>
      <c r="E10" s="425" t="s">
        <v>410</v>
      </c>
      <c r="F10" s="437" t="s">
        <v>411</v>
      </c>
      <c r="G10" s="502" t="s">
        <v>412</v>
      </c>
    </row>
    <row r="11" spans="2:8" ht="70" x14ac:dyDescent="0.2">
      <c r="B11" s="423" t="s">
        <v>413</v>
      </c>
      <c r="C11" s="424">
        <v>45135</v>
      </c>
      <c r="D11" s="425" t="s">
        <v>400</v>
      </c>
      <c r="E11" s="425" t="s">
        <v>414</v>
      </c>
      <c r="F11" s="437"/>
      <c r="G11" s="502" t="s">
        <v>415</v>
      </c>
    </row>
    <row r="12" spans="2:8" ht="98" x14ac:dyDescent="0.2">
      <c r="B12" s="423" t="s">
        <v>416</v>
      </c>
      <c r="C12" s="424">
        <v>45135</v>
      </c>
      <c r="D12" s="425" t="s">
        <v>400</v>
      </c>
      <c r="E12" s="425" t="s">
        <v>417</v>
      </c>
      <c r="F12" s="437" t="s">
        <v>418</v>
      </c>
      <c r="G12" s="502" t="s">
        <v>419</v>
      </c>
    </row>
    <row r="13" spans="2:8" ht="70" x14ac:dyDescent="0.2">
      <c r="B13" s="423" t="s">
        <v>420</v>
      </c>
      <c r="C13" s="424">
        <v>45138</v>
      </c>
      <c r="D13" s="425" t="s">
        <v>400</v>
      </c>
      <c r="E13" s="425" t="s">
        <v>421</v>
      </c>
      <c r="F13" s="437" t="s">
        <v>422</v>
      </c>
      <c r="G13" s="502" t="s">
        <v>423</v>
      </c>
    </row>
    <row r="14" spans="2:8" ht="112" x14ac:dyDescent="0.2">
      <c r="B14" s="423" t="s">
        <v>424</v>
      </c>
      <c r="C14" s="424">
        <v>45108</v>
      </c>
      <c r="D14" s="425" t="s">
        <v>380</v>
      </c>
      <c r="E14" s="425" t="s">
        <v>425</v>
      </c>
      <c r="F14" s="437" t="s">
        <v>426</v>
      </c>
      <c r="G14" s="502" t="s">
        <v>427</v>
      </c>
    </row>
    <row r="15" spans="2:8" ht="56" x14ac:dyDescent="0.2">
      <c r="B15" s="423" t="s">
        <v>428</v>
      </c>
      <c r="C15" s="424">
        <v>45139</v>
      </c>
      <c r="D15" s="425" t="s">
        <v>380</v>
      </c>
      <c r="E15" s="425" t="s">
        <v>429</v>
      </c>
      <c r="F15" s="437"/>
      <c r="G15" s="502" t="s">
        <v>430</v>
      </c>
    </row>
    <row r="16" spans="2:8" ht="210" x14ac:dyDescent="0.2">
      <c r="B16" s="423" t="s">
        <v>431</v>
      </c>
      <c r="C16" s="424">
        <v>45139</v>
      </c>
      <c r="D16" s="425" t="s">
        <v>400</v>
      </c>
      <c r="E16" s="425" t="s">
        <v>432</v>
      </c>
      <c r="F16" s="437" t="s">
        <v>433</v>
      </c>
      <c r="G16" s="502" t="s">
        <v>999</v>
      </c>
    </row>
    <row r="17" spans="2:7" ht="173" customHeight="1" x14ac:dyDescent="0.2">
      <c r="B17" s="497" t="s">
        <v>994</v>
      </c>
      <c r="C17" s="498">
        <v>45140</v>
      </c>
      <c r="D17" s="499" t="s">
        <v>995</v>
      </c>
      <c r="E17" s="499"/>
      <c r="F17" s="501"/>
      <c r="G17" s="503" t="s">
        <v>998</v>
      </c>
    </row>
    <row r="18" spans="2:7" ht="70" x14ac:dyDescent="0.2">
      <c r="B18" s="423" t="s">
        <v>435</v>
      </c>
      <c r="C18" s="424">
        <v>45140</v>
      </c>
      <c r="D18" s="425" t="s">
        <v>400</v>
      </c>
      <c r="E18" s="425"/>
      <c r="F18" s="437"/>
      <c r="G18" s="502" t="s">
        <v>436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21</vt:i4>
      </vt:variant>
      <vt:variant>
        <vt:lpstr>Named Ranges</vt:lpstr>
      </vt:variant>
      <vt:variant>
        <vt:i4>30</vt:i4>
      </vt:variant>
    </vt:vector>
  </HeadingPairs>
  <TitlesOfParts>
    <vt:vector size="51" baseType="lpstr">
      <vt:lpstr>Project Schedule (v1)</vt:lpstr>
      <vt:lpstr>Risk log</vt:lpstr>
      <vt:lpstr>Project Schedule (wip)</vt:lpstr>
      <vt:lpstr>Working Sheet</vt:lpstr>
      <vt:lpstr>Tracking Admin</vt:lpstr>
      <vt:lpstr>Risk mitigation plan</vt:lpstr>
      <vt:lpstr>Pending items</vt:lpstr>
      <vt:lpstr>Timeline - Schedule</vt:lpstr>
      <vt:lpstr>Showcase Dates</vt:lpstr>
      <vt:lpstr>BTS</vt:lpstr>
      <vt:lpstr>WIP</vt:lpstr>
      <vt:lpstr>Technical criteria align</vt:lpstr>
      <vt:lpstr>Sheet2</vt:lpstr>
      <vt:lpstr>Sheet3</vt:lpstr>
      <vt:lpstr>Sheet1</vt:lpstr>
      <vt:lpstr>Project Schedule (OCBC Env)</vt:lpstr>
      <vt:lpstr>Project Schedule (Internal Env)</vt:lpstr>
      <vt:lpstr>Risk &amp; Assumption log</vt:lpstr>
      <vt:lpstr>Duty Rooster (On-site)</vt:lpstr>
      <vt:lpstr>Team Structure</vt:lpstr>
      <vt:lpstr>Project Schedule (Old draft)</vt:lpstr>
      <vt:lpstr>'Project Schedule (Internal Env)'!Display_Week</vt:lpstr>
      <vt:lpstr>'Project Schedule (OCBC Env)'!Display_Week</vt:lpstr>
      <vt:lpstr>'Project Schedule (v1)'!Display_Week</vt:lpstr>
      <vt:lpstr>'Project Schedule (wip)'!Display_Week</vt:lpstr>
      <vt:lpstr>Display_Week</vt:lpstr>
      <vt:lpstr>'Project Schedule (Internal Env)'!Print_Titles</vt:lpstr>
      <vt:lpstr>'Project Schedule (OCBC Env)'!Print_Titles</vt:lpstr>
      <vt:lpstr>'Project Schedule (Old draft)'!Print_Titles</vt:lpstr>
      <vt:lpstr>'Project Schedule (v1)'!Print_Titles</vt:lpstr>
      <vt:lpstr>'Project Schedule (wip)'!Print_Titles</vt:lpstr>
      <vt:lpstr>'Project Schedule (Internal Env)'!Project_Start</vt:lpstr>
      <vt:lpstr>'Project Schedule (OCBC Env)'!Project_Start</vt:lpstr>
      <vt:lpstr>'Project Schedule (v1)'!Project_Start</vt:lpstr>
      <vt:lpstr>'Project Schedule (wip)'!Project_Start</vt:lpstr>
      <vt:lpstr>Project_Start</vt:lpstr>
      <vt:lpstr>'Project Schedule (Internal Env)'!task_end</vt:lpstr>
      <vt:lpstr>'Project Schedule (OCBC Env)'!task_end</vt:lpstr>
      <vt:lpstr>'Project Schedule (Old draft)'!task_end</vt:lpstr>
      <vt:lpstr>'Project Schedule (v1)'!task_end</vt:lpstr>
      <vt:lpstr>'Project Schedule (wip)'!task_end</vt:lpstr>
      <vt:lpstr>'Project Schedule (Internal Env)'!task_progress</vt:lpstr>
      <vt:lpstr>'Project Schedule (OCBC Env)'!task_progress</vt:lpstr>
      <vt:lpstr>'Project Schedule (Old draft)'!task_progress</vt:lpstr>
      <vt:lpstr>'Project Schedule (v1)'!task_progress</vt:lpstr>
      <vt:lpstr>'Project Schedule (wip)'!task_progress</vt:lpstr>
      <vt:lpstr>'Project Schedule (Internal Env)'!task_start</vt:lpstr>
      <vt:lpstr>'Project Schedule (OCBC Env)'!task_start</vt:lpstr>
      <vt:lpstr>'Project Schedule (Old draft)'!task_start</vt:lpstr>
      <vt:lpstr>'Project Schedule (v1)'!task_start</vt:lpstr>
      <vt:lpstr>'Project Schedule (wip)'!task_start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2019-03-19T17:17:03Z</dcterms:created>
  <dcterms:modified xsi:type="dcterms:W3CDTF">2023-07-14T08:43:47Z</dcterms:modified>
  <cp:category/>
  <cp:contentStatus/>
</cp:coreProperties>
</file>