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rol" sheetId="1" r:id="rId3"/>
    <sheet state="visible" name="Experiment" sheetId="2" r:id="rId4"/>
  </sheets>
  <definedNames/>
  <calcPr/>
</workbook>
</file>

<file path=xl/sharedStrings.xml><?xml version="1.0" encoding="utf-8"?>
<sst xmlns="http://schemas.openxmlformats.org/spreadsheetml/2006/main" count="103" uniqueCount="57">
  <si>
    <t>Date</t>
  </si>
  <si>
    <t>Pageviews</t>
  </si>
  <si>
    <t>Clicks</t>
  </si>
  <si>
    <t>Enrollments</t>
  </si>
  <si>
    <t>Payments</t>
  </si>
  <si>
    <t>total Num</t>
  </si>
  <si>
    <t>Sat, Oct 11</t>
  </si>
  <si>
    <t>SE</t>
  </si>
  <si>
    <t>m</t>
  </si>
  <si>
    <t>lower</t>
  </si>
  <si>
    <t>uper</t>
  </si>
  <si>
    <t>p control</t>
  </si>
  <si>
    <t>Sun, Oct 12</t>
  </si>
  <si>
    <t>pageviews&gt;&gt;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</si>
  <si>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</si>
  <si>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</si>
  <si>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</si>
  <si>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</si>
  <si>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</si>
  <si>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</si>
  <si>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</si>
  <si>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</si>
  <si>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</si>
  <si>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</si>
  <si>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</si>
  <si>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</si>
  <si>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</si>
  <si>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</si>
  <si>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</si>
  <si>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</si>
  <si>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</si>
  <si>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</si>
  <si>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</si>
  <si>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</si>
  <si>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</si>
  <si>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</si>
  <si>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</si>
  <si>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</si>
  <si>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</si>
  <si>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</si>
  <si>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</si>
  <si>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</si>
  <si>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</si>
  <si>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</si>
  <si>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</si>
  <si>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</si>
  <si>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</si>
  <si>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</si>
  <si>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</si>
  <si>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clicks&gt;&gt;</t>
  </si>
  <si>
    <t>clicks probability&gt;&gt;</t>
  </si>
  <si>
    <t>Gross conversion&gt;</t>
  </si>
  <si>
    <t>p-pool&gt;</t>
  </si>
  <si>
    <t>SE-pool&gt;</t>
  </si>
  <si>
    <t>d^</t>
  </si>
  <si>
    <t>m&gt;</t>
  </si>
  <si>
    <t>Net conversion&gt;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</si>
</sst>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</font>
    <font/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2" fontId="2" numFmtId="0" xfId="0" applyAlignment="1" applyFill="1" applyFont="1">
      <alignment horizontal="right" readingOrder="0"/>
    </xf>
    <xf borderId="0" fillId="2" fontId="2" numFmtId="0" xfId="0" applyAlignment="1" applyFont="1">
      <alignment readingOrder="0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8" width="14.43"/>
    <col customWidth="1" min="9" max="9" width="16.86"/>
    <col customWidth="1" min="11" max="11" width="16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J1" s="2" t="s">
        <v>5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</row>
    <row r="2" ht="15.75" customHeight="1">
      <c r="A2" s="1" t="s">
        <v>6</v>
      </c>
      <c r="B2" s="3">
        <v>7723.0</v>
      </c>
      <c r="C2" s="3">
        <v>687.0</v>
      </c>
      <c r="D2" s="3">
        <v>134.0</v>
      </c>
      <c r="E2" s="3">
        <v>70.0</v>
      </c>
      <c r="F2" s="3">
        <f t="shared" ref="F2:F24" si="1">E2/C2</f>
        <v>0.1018922853</v>
      </c>
      <c r="G2">
        <v>0.04956268221574344</v>
      </c>
      <c r="H2">
        <f t="shared" ref="H2:H24" si="2">G2-F2</f>
        <v>-0.05232960308</v>
      </c>
      <c r="I2" s="4" t="s">
        <v>13</v>
      </c>
      <c r="J2" s="5">
        <f>345543+344660</f>
        <v>690203</v>
      </c>
      <c r="K2" s="6">
        <f>(0.25/690203)^0.5</f>
        <v>0.0006018407403</v>
      </c>
      <c r="L2" s="6">
        <f>K2*1.96</f>
        <v>0.001179607851</v>
      </c>
      <c r="M2" s="6">
        <f>0.5-L2</f>
        <v>0.4988203921</v>
      </c>
      <c r="N2" s="6">
        <f>0.5+L2</f>
        <v>0.5011796079</v>
      </c>
      <c r="O2" s="6">
        <f>345543/690203</f>
        <v>0.5006396669</v>
      </c>
    </row>
    <row r="3" ht="15.75" customHeight="1">
      <c r="A3" s="1" t="s">
        <v>12</v>
      </c>
      <c r="B3" s="3">
        <v>9102.0</v>
      </c>
      <c r="C3" s="3">
        <v>779.0</v>
      </c>
      <c r="D3" s="3">
        <v>147.0</v>
      </c>
      <c r="E3" s="3">
        <v>70.0</v>
      </c>
      <c r="F3" s="3">
        <f t="shared" si="1"/>
        <v>0.08985879332</v>
      </c>
      <c r="G3">
        <v>0.1159235668789809</v>
      </c>
      <c r="H3">
        <f t="shared" si="2"/>
        <v>0.02606477355</v>
      </c>
      <c r="I3" s="6"/>
      <c r="J3" s="6"/>
      <c r="K3" s="6"/>
      <c r="L3" s="6"/>
      <c r="M3" s="6">
        <f>J2*M2</f>
        <v>344287.3311</v>
      </c>
      <c r="N3" s="6">
        <f>J2*N2</f>
        <v>345915.6689</v>
      </c>
      <c r="O3" s="6"/>
    </row>
    <row r="4" ht="15.75" customHeight="1">
      <c r="A4" s="1" t="s">
        <v>14</v>
      </c>
      <c r="B4" s="3">
        <v>10511.0</v>
      </c>
      <c r="C4" s="3">
        <v>909.0</v>
      </c>
      <c r="D4" s="3">
        <v>167.0</v>
      </c>
      <c r="E4" s="3">
        <v>95.0</v>
      </c>
      <c r="F4" s="3">
        <f t="shared" si="1"/>
        <v>0.104510451</v>
      </c>
      <c r="G4">
        <v>0.08936651583710407</v>
      </c>
      <c r="H4">
        <f t="shared" si="2"/>
        <v>-0.01514393521</v>
      </c>
    </row>
    <row r="5" ht="15.75" customHeight="1">
      <c r="A5" s="1" t="s">
        <v>15</v>
      </c>
      <c r="B5" s="3">
        <v>9871.0</v>
      </c>
      <c r="C5" s="3">
        <v>836.0</v>
      </c>
      <c r="D5" s="3">
        <v>156.0</v>
      </c>
      <c r="E5" s="3">
        <v>105.0</v>
      </c>
      <c r="F5" s="3">
        <f t="shared" si="1"/>
        <v>0.1255980861</v>
      </c>
      <c r="G5">
        <v>0.11124546553808948</v>
      </c>
      <c r="H5">
        <f t="shared" si="2"/>
        <v>-0.01435262059</v>
      </c>
    </row>
    <row r="6" ht="15.75" customHeight="1">
      <c r="A6" s="1" t="s">
        <v>16</v>
      </c>
      <c r="B6" s="3">
        <v>10014.0</v>
      </c>
      <c r="C6" s="3">
        <v>837.0</v>
      </c>
      <c r="D6" s="3">
        <v>163.0</v>
      </c>
      <c r="E6" s="3">
        <v>64.0</v>
      </c>
      <c r="F6" s="3">
        <f t="shared" si="1"/>
        <v>0.07646356033</v>
      </c>
      <c r="G6">
        <v>0.11298076923076923</v>
      </c>
      <c r="H6">
        <f t="shared" si="2"/>
        <v>0.0365172089</v>
      </c>
    </row>
    <row r="7" ht="15.75" customHeight="1">
      <c r="A7" s="1" t="s">
        <v>17</v>
      </c>
      <c r="B7" s="3">
        <v>9670.0</v>
      </c>
      <c r="C7" s="3">
        <v>823.0</v>
      </c>
      <c r="D7" s="3">
        <v>138.0</v>
      </c>
      <c r="E7" s="3">
        <v>82.0</v>
      </c>
      <c r="F7" s="3">
        <f t="shared" si="1"/>
        <v>0.09963547995</v>
      </c>
      <c r="G7">
        <v>0.07741116751269035</v>
      </c>
      <c r="H7">
        <f t="shared" si="2"/>
        <v>-0.02222431244</v>
      </c>
      <c r="I7" s="4" t="s">
        <v>49</v>
      </c>
      <c r="J7" s="6">
        <f>28325+28378</f>
        <v>56703</v>
      </c>
      <c r="K7" s="6">
        <f>(0.25/56703)^0.5</f>
        <v>0.00209974708</v>
      </c>
      <c r="L7" s="6">
        <f>1.96*K7</f>
        <v>0.004115504276</v>
      </c>
      <c r="M7" s="6">
        <f>0.5-L7</f>
        <v>0.4958844957</v>
      </c>
      <c r="N7" s="6">
        <f>0.5+L7</f>
        <v>0.5041155043</v>
      </c>
      <c r="O7" s="6">
        <f>28378/J7</f>
        <v>0.5004673474</v>
      </c>
    </row>
    <row r="8" ht="15.75" customHeight="1">
      <c r="A8" s="1" t="s">
        <v>18</v>
      </c>
      <c r="B8" s="3">
        <v>9008.0</v>
      </c>
      <c r="C8" s="3">
        <v>748.0</v>
      </c>
      <c r="D8" s="3">
        <v>146.0</v>
      </c>
      <c r="E8" s="3">
        <v>76.0</v>
      </c>
      <c r="F8" s="3">
        <f t="shared" si="1"/>
        <v>0.1016042781</v>
      </c>
      <c r="G8">
        <v>0.05641025641025641</v>
      </c>
      <c r="H8">
        <f t="shared" si="2"/>
        <v>-0.04519402166</v>
      </c>
      <c r="I8" s="6"/>
      <c r="J8" s="6"/>
      <c r="K8" s="6"/>
      <c r="L8" s="6"/>
      <c r="M8" s="6">
        <f>J7*M7</f>
        <v>28118.13856</v>
      </c>
      <c r="N8" s="6">
        <f>J7*N7</f>
        <v>28584.86144</v>
      </c>
      <c r="O8" s="6"/>
    </row>
    <row r="9" ht="15.75" customHeight="1">
      <c r="A9" s="1" t="s">
        <v>19</v>
      </c>
      <c r="B9" s="3">
        <v>7434.0</v>
      </c>
      <c r="C9" s="3">
        <v>632.0</v>
      </c>
      <c r="D9" s="3">
        <v>110.0</v>
      </c>
      <c r="E9" s="3">
        <v>70.0</v>
      </c>
      <c r="F9" s="3">
        <f t="shared" si="1"/>
        <v>0.1107594937</v>
      </c>
      <c r="G9">
        <v>0.0950920245398773</v>
      </c>
      <c r="H9">
        <f t="shared" si="2"/>
        <v>-0.01566746913</v>
      </c>
    </row>
    <row r="10" ht="15.75" customHeight="1">
      <c r="A10" s="1" t="s">
        <v>20</v>
      </c>
      <c r="B10" s="3">
        <v>8459.0</v>
      </c>
      <c r="C10" s="3">
        <v>691.0</v>
      </c>
      <c r="D10" s="3">
        <v>131.0</v>
      </c>
      <c r="E10" s="3">
        <v>60.0</v>
      </c>
      <c r="F10" s="3">
        <f t="shared" si="1"/>
        <v>0.08683068017</v>
      </c>
      <c r="G10">
        <v>0.11047345767575323</v>
      </c>
      <c r="H10">
        <f t="shared" si="2"/>
        <v>0.0236427775</v>
      </c>
    </row>
    <row r="11" ht="15.75" customHeight="1">
      <c r="A11" s="1" t="s">
        <v>21</v>
      </c>
      <c r="B11" s="3">
        <v>10667.0</v>
      </c>
      <c r="C11" s="3">
        <v>861.0</v>
      </c>
      <c r="D11" s="3">
        <v>165.0</v>
      </c>
      <c r="E11" s="3">
        <v>97.0</v>
      </c>
      <c r="F11" s="3">
        <f t="shared" si="1"/>
        <v>0.112659698</v>
      </c>
      <c r="G11">
        <v>0.11395348837209303</v>
      </c>
      <c r="H11">
        <f t="shared" si="2"/>
        <v>0.001293790347</v>
      </c>
    </row>
    <row r="12" ht="15.75" customHeight="1">
      <c r="A12" s="1" t="s">
        <v>22</v>
      </c>
      <c r="B12" s="3">
        <v>10660.0</v>
      </c>
      <c r="C12" s="3">
        <v>867.0</v>
      </c>
      <c r="D12" s="3">
        <v>196.0</v>
      </c>
      <c r="E12" s="3">
        <v>105.0</v>
      </c>
      <c r="F12" s="3">
        <f t="shared" si="1"/>
        <v>0.1211072664</v>
      </c>
      <c r="G12">
        <v>0.08217592592592593</v>
      </c>
      <c r="H12">
        <f t="shared" si="2"/>
        <v>-0.03893134051</v>
      </c>
      <c r="I12" s="4" t="s">
        <v>50</v>
      </c>
      <c r="J12" s="5">
        <v>345543.0</v>
      </c>
      <c r="K12" s="6">
        <f>((I13*(1-I13))/345543)^0.5</f>
        <v>0.0004670682766</v>
      </c>
      <c r="L12" s="6">
        <f>1.96*K12</f>
        <v>0.000915453822</v>
      </c>
      <c r="M12" s="6">
        <f>I13-L12</f>
        <v>0.08121035975</v>
      </c>
      <c r="N12" s="6">
        <f>I13+L12</f>
        <v>0.0830412674</v>
      </c>
      <c r="O12" s="6">
        <f>28378/345543</f>
        <v>0.08212581357</v>
      </c>
    </row>
    <row r="13" ht="15.75" customHeight="1">
      <c r="A13" s="1" t="s">
        <v>23</v>
      </c>
      <c r="B13" s="3">
        <v>9947.0</v>
      </c>
      <c r="C13" s="3">
        <v>838.0</v>
      </c>
      <c r="D13" s="3">
        <v>162.0</v>
      </c>
      <c r="E13" s="3">
        <v>92.0</v>
      </c>
      <c r="F13" s="3">
        <f t="shared" si="1"/>
        <v>0.1097852029</v>
      </c>
      <c r="G13">
        <v>0.08739076154806492</v>
      </c>
      <c r="H13">
        <f t="shared" si="2"/>
        <v>-0.02239444132</v>
      </c>
      <c r="I13" s="6">
        <f>C40/B40</f>
        <v>0.08212581357</v>
      </c>
      <c r="J13" s="6"/>
      <c r="K13" s="6"/>
      <c r="L13" s="6"/>
      <c r="M13" s="6"/>
      <c r="N13" s="6"/>
      <c r="O13" s="6"/>
    </row>
    <row r="14" ht="15.75" customHeight="1">
      <c r="A14" s="1" t="s">
        <v>24</v>
      </c>
      <c r="B14" s="3">
        <v>8324.0</v>
      </c>
      <c r="C14" s="3">
        <v>665.0</v>
      </c>
      <c r="D14" s="3">
        <v>127.0</v>
      </c>
      <c r="E14" s="3">
        <v>56.0</v>
      </c>
      <c r="F14" s="3">
        <f t="shared" si="1"/>
        <v>0.08421052632</v>
      </c>
      <c r="G14">
        <v>0.1059190031152648</v>
      </c>
      <c r="H14">
        <f t="shared" si="2"/>
        <v>0.0217084768</v>
      </c>
      <c r="J14" s="2"/>
    </row>
    <row r="15" ht="15.75" customHeight="1">
      <c r="A15" s="1" t="s">
        <v>25</v>
      </c>
      <c r="B15" s="3">
        <v>9434.0</v>
      </c>
      <c r="C15" s="3">
        <v>673.0</v>
      </c>
      <c r="D15" s="3">
        <v>220.0</v>
      </c>
      <c r="E15" s="3">
        <v>122.0</v>
      </c>
      <c r="F15" s="3">
        <f t="shared" si="1"/>
        <v>0.1812778603</v>
      </c>
      <c r="G15">
        <v>0.13486370157819225</v>
      </c>
      <c r="H15">
        <f t="shared" si="2"/>
        <v>-0.04641415875</v>
      </c>
    </row>
    <row r="16" ht="15.75" customHeight="1">
      <c r="A16" s="1" t="s">
        <v>26</v>
      </c>
      <c r="B16" s="3">
        <v>8687.0</v>
      </c>
      <c r="C16" s="3">
        <v>691.0</v>
      </c>
      <c r="D16" s="3">
        <v>176.0</v>
      </c>
      <c r="E16" s="3">
        <v>128.0</v>
      </c>
      <c r="F16" s="3">
        <f t="shared" si="1"/>
        <v>0.1852387844</v>
      </c>
      <c r="G16">
        <v>0.1210762331838565</v>
      </c>
      <c r="H16">
        <f t="shared" si="2"/>
        <v>-0.06416255119</v>
      </c>
    </row>
    <row r="17" ht="15.75" customHeight="1">
      <c r="A17" s="1" t="s">
        <v>27</v>
      </c>
      <c r="B17" s="3">
        <v>8896.0</v>
      </c>
      <c r="C17" s="3">
        <v>708.0</v>
      </c>
      <c r="D17" s="3">
        <v>161.0</v>
      </c>
      <c r="E17" s="3">
        <v>104.0</v>
      </c>
      <c r="F17" s="3">
        <f t="shared" si="1"/>
        <v>0.1468926554</v>
      </c>
      <c r="G17">
        <v>0.14574314574314573</v>
      </c>
      <c r="H17">
        <f t="shared" si="2"/>
        <v>-0.001149509624</v>
      </c>
      <c r="I17" s="4" t="s">
        <v>51</v>
      </c>
      <c r="J17" s="6"/>
      <c r="K17" s="6"/>
      <c r="L17" s="6"/>
      <c r="M17" s="6"/>
      <c r="N17" s="6"/>
    </row>
    <row r="18" ht="15.75" customHeight="1">
      <c r="A18" s="1" t="s">
        <v>28</v>
      </c>
      <c r="B18" s="3">
        <v>9535.0</v>
      </c>
      <c r="C18" s="3">
        <v>759.0</v>
      </c>
      <c r="D18" s="3">
        <v>233.0</v>
      </c>
      <c r="E18" s="3">
        <v>124.0</v>
      </c>
      <c r="F18" s="3">
        <f t="shared" si="1"/>
        <v>0.163372859</v>
      </c>
      <c r="G18">
        <v>0.1543450064850843</v>
      </c>
      <c r="H18">
        <f t="shared" si="2"/>
        <v>-0.00902785254</v>
      </c>
      <c r="I18" s="4" t="s">
        <v>52</v>
      </c>
      <c r="J18" s="6">
        <f>(3785+3423)/(17293+17260)</f>
        <v>0.2086070674</v>
      </c>
      <c r="K18" s="6"/>
      <c r="L18" s="6"/>
      <c r="M18" s="6"/>
      <c r="N18" s="6"/>
    </row>
    <row r="19" ht="15.75" customHeight="1">
      <c r="A19" s="1" t="s">
        <v>29</v>
      </c>
      <c r="B19" s="3">
        <v>9363.0</v>
      </c>
      <c r="C19" s="3">
        <v>736.0</v>
      </c>
      <c r="D19" s="3">
        <v>154.0</v>
      </c>
      <c r="E19" s="3">
        <v>91.0</v>
      </c>
      <c r="F19" s="3">
        <f t="shared" si="1"/>
        <v>0.1236413043</v>
      </c>
      <c r="G19">
        <v>0.16304347826086957</v>
      </c>
      <c r="H19">
        <f t="shared" si="2"/>
        <v>0.03940217391</v>
      </c>
      <c r="I19" s="4" t="s">
        <v>53</v>
      </c>
      <c r="J19" s="6">
        <f>sqrt((J18*(1-J18))*((1/17293)+(1/17260)))</f>
        <v>0.004371675385</v>
      </c>
      <c r="K19" s="6"/>
      <c r="L19" s="6"/>
      <c r="M19" s="6"/>
      <c r="N19" s="6"/>
    </row>
    <row r="20" ht="15.75" customHeight="1">
      <c r="A20" s="1" t="s">
        <v>30</v>
      </c>
      <c r="B20" s="3">
        <v>9327.0</v>
      </c>
      <c r="C20" s="3">
        <v>739.0</v>
      </c>
      <c r="D20" s="3">
        <v>196.0</v>
      </c>
      <c r="E20" s="3">
        <v>86.0</v>
      </c>
      <c r="F20" s="3">
        <f t="shared" si="1"/>
        <v>0.1163734777</v>
      </c>
      <c r="G20">
        <v>0.13204951856946354</v>
      </c>
      <c r="H20">
        <f t="shared" si="2"/>
        <v>0.0156760409</v>
      </c>
      <c r="I20" s="4" t="s">
        <v>54</v>
      </c>
      <c r="J20" s="6">
        <f>(3423/17260)-(3785/17293)</f>
        <v>-0.02055487458</v>
      </c>
      <c r="K20" s="6"/>
      <c r="L20" s="6"/>
      <c r="M20" s="6"/>
      <c r="N20" s="6"/>
    </row>
    <row r="21" ht="15.75" customHeight="1">
      <c r="A21" s="1" t="s">
        <v>31</v>
      </c>
      <c r="B21" s="3">
        <v>9345.0</v>
      </c>
      <c r="C21" s="3">
        <v>734.0</v>
      </c>
      <c r="D21" s="3">
        <v>167.0</v>
      </c>
      <c r="E21" s="3">
        <v>75.0</v>
      </c>
      <c r="F21" s="3">
        <f t="shared" si="1"/>
        <v>0.1021798365</v>
      </c>
      <c r="G21">
        <v>0.09203296703296704</v>
      </c>
      <c r="H21">
        <f t="shared" si="2"/>
        <v>-0.01014686948</v>
      </c>
      <c r="I21" s="4" t="s">
        <v>55</v>
      </c>
      <c r="J21" s="6">
        <f>J19*1.96</f>
        <v>0.008568483755</v>
      </c>
      <c r="K21" s="6"/>
      <c r="L21" s="6"/>
      <c r="M21" s="6">
        <f>J20-J21</f>
        <v>-0.02912335834</v>
      </c>
      <c r="N21" s="6">
        <f>J20+J21</f>
        <v>-0.01198639083</v>
      </c>
    </row>
    <row r="22" ht="15.75" customHeight="1">
      <c r="A22" s="1" t="s">
        <v>32</v>
      </c>
      <c r="B22" s="3">
        <v>8890.0</v>
      </c>
      <c r="C22" s="3">
        <v>706.0</v>
      </c>
      <c r="D22" s="3">
        <v>174.0</v>
      </c>
      <c r="E22" s="3">
        <v>101.0</v>
      </c>
      <c r="F22" s="3">
        <f t="shared" si="1"/>
        <v>0.1430594901</v>
      </c>
      <c r="G22">
        <v>0.1703601108033241</v>
      </c>
      <c r="H22">
        <f t="shared" si="2"/>
        <v>0.02730062072</v>
      </c>
    </row>
    <row r="23" ht="15.75" customHeight="1">
      <c r="A23" s="1" t="s">
        <v>33</v>
      </c>
      <c r="B23" s="3">
        <v>8460.0</v>
      </c>
      <c r="C23" s="3">
        <v>681.0</v>
      </c>
      <c r="D23" s="3">
        <v>156.0</v>
      </c>
      <c r="E23" s="3">
        <v>93.0</v>
      </c>
      <c r="F23" s="3">
        <f t="shared" si="1"/>
        <v>0.1365638767</v>
      </c>
      <c r="G23">
        <v>0.14388489208633093</v>
      </c>
      <c r="H23">
        <f t="shared" si="2"/>
        <v>0.007321015434</v>
      </c>
    </row>
    <row r="24" ht="15.75" customHeight="1">
      <c r="A24" s="1" t="s">
        <v>34</v>
      </c>
      <c r="B24" s="3">
        <v>8836.0</v>
      </c>
      <c r="C24" s="3">
        <v>693.0</v>
      </c>
      <c r="D24" s="3">
        <v>206.0</v>
      </c>
      <c r="E24" s="3">
        <v>67.0</v>
      </c>
      <c r="F24" s="3">
        <f t="shared" si="1"/>
        <v>0.09668109668</v>
      </c>
      <c r="G24">
        <v>0.14226519337016574</v>
      </c>
      <c r="H24">
        <f t="shared" si="2"/>
        <v>0.04558409669</v>
      </c>
    </row>
    <row r="25" ht="15.75" customHeight="1">
      <c r="A25" s="1" t="s">
        <v>35</v>
      </c>
      <c r="B25" s="3">
        <v>9437.0</v>
      </c>
      <c r="C25" s="3">
        <v>788.0</v>
      </c>
      <c r="D25" s="1"/>
      <c r="E25" s="1"/>
      <c r="F25" s="1"/>
      <c r="G25" s="1"/>
      <c r="H25" s="1"/>
      <c r="I25" s="4" t="s">
        <v>56</v>
      </c>
      <c r="J25" s="6"/>
      <c r="K25" s="6"/>
      <c r="L25" s="6"/>
      <c r="M25" s="6"/>
      <c r="N25" s="6"/>
    </row>
    <row r="26" ht="15.75" customHeight="1">
      <c r="A26" s="1" t="s">
        <v>36</v>
      </c>
      <c r="B26" s="3">
        <v>9420.0</v>
      </c>
      <c r="C26" s="3">
        <v>781.0</v>
      </c>
      <c r="D26" s="1"/>
      <c r="E26" s="1"/>
      <c r="F26" s="1"/>
      <c r="G26" s="1"/>
      <c r="H26" s="1"/>
      <c r="I26" s="4" t="s">
        <v>52</v>
      </c>
      <c r="J26" s="6">
        <f>(2033+1945)/(17293+17260)</f>
        <v>0.1151274853</v>
      </c>
      <c r="K26" s="6"/>
      <c r="L26" s="6"/>
      <c r="M26" s="6"/>
      <c r="N26" s="6"/>
    </row>
    <row r="27" ht="15.75" customHeight="1">
      <c r="A27" s="1" t="s">
        <v>37</v>
      </c>
      <c r="B27" s="3">
        <v>9570.0</v>
      </c>
      <c r="C27" s="3">
        <v>805.0</v>
      </c>
      <c r="D27" s="1"/>
      <c r="E27" s="1"/>
      <c r="F27" s="1"/>
      <c r="G27" s="1"/>
      <c r="H27" s="1"/>
      <c r="I27" s="4" t="s">
        <v>53</v>
      </c>
      <c r="J27" s="6">
        <f>sqrt((J26*(1-J26))*((1/17293)+(1/17260)))</f>
        <v>0.003434133513</v>
      </c>
      <c r="K27" s="6"/>
      <c r="L27" s="6"/>
      <c r="M27" s="6"/>
      <c r="N27" s="6"/>
    </row>
    <row r="28" ht="15.75" customHeight="1">
      <c r="A28" s="1" t="s">
        <v>38</v>
      </c>
      <c r="B28" s="3">
        <v>9921.0</v>
      </c>
      <c r="C28" s="3">
        <v>830.0</v>
      </c>
      <c r="D28" s="1"/>
      <c r="E28" s="1"/>
      <c r="F28" s="1"/>
      <c r="G28" s="1"/>
      <c r="H28" s="1"/>
      <c r="I28" s="4" t="s">
        <v>54</v>
      </c>
      <c r="J28" s="6">
        <f>(1945/17260)-(2033/17293)</f>
        <v>-0.004873722675</v>
      </c>
      <c r="K28" s="6"/>
      <c r="L28" s="6"/>
      <c r="M28" s="6"/>
      <c r="N28" s="6"/>
    </row>
    <row r="29" ht="15.75" customHeight="1">
      <c r="A29" s="1" t="s">
        <v>39</v>
      </c>
      <c r="B29" s="3">
        <v>9424.0</v>
      </c>
      <c r="C29" s="3">
        <v>781.0</v>
      </c>
      <c r="D29" s="1"/>
      <c r="E29" s="1"/>
      <c r="F29" s="1"/>
      <c r="G29" s="1"/>
      <c r="H29" s="1"/>
      <c r="I29" s="4" t="s">
        <v>55</v>
      </c>
      <c r="J29" s="6">
        <f>J27*1.96</f>
        <v>0.006730901685</v>
      </c>
      <c r="K29" s="6"/>
      <c r="L29" s="6"/>
      <c r="M29" s="6">
        <f>J28-J29</f>
        <v>-0.01160462436</v>
      </c>
      <c r="N29" s="6">
        <f>J28+J29</f>
        <v>0.001857179011</v>
      </c>
    </row>
    <row r="30" ht="15.75" customHeight="1">
      <c r="A30" s="1" t="s">
        <v>40</v>
      </c>
      <c r="B30" s="3">
        <v>9010.0</v>
      </c>
      <c r="C30" s="3">
        <v>756.0</v>
      </c>
      <c r="D30" s="1"/>
      <c r="E30" s="1"/>
      <c r="F30" s="1"/>
      <c r="G30" s="1"/>
      <c r="H30" s="1"/>
    </row>
    <row r="31" ht="15.75" customHeight="1">
      <c r="A31" s="1" t="s">
        <v>41</v>
      </c>
      <c r="B31" s="3">
        <v>9656.0</v>
      </c>
      <c r="C31" s="3">
        <v>825.0</v>
      </c>
      <c r="D31" s="1"/>
      <c r="E31" s="1"/>
      <c r="F31" s="1"/>
      <c r="G31" s="1"/>
      <c r="H31" s="1"/>
    </row>
    <row r="32" ht="15.75" customHeight="1">
      <c r="A32" s="1" t="s">
        <v>42</v>
      </c>
      <c r="B32" s="3">
        <v>10419.0</v>
      </c>
      <c r="C32" s="3">
        <v>874.0</v>
      </c>
      <c r="D32" s="1"/>
      <c r="E32" s="1"/>
      <c r="F32" s="1"/>
      <c r="G32" s="1"/>
      <c r="H32" s="1"/>
    </row>
    <row r="33" ht="15.75" customHeight="1">
      <c r="A33" s="1" t="s">
        <v>43</v>
      </c>
      <c r="B33" s="3">
        <v>9880.0</v>
      </c>
      <c r="C33" s="3">
        <v>830.0</v>
      </c>
      <c r="D33" s="1"/>
      <c r="E33" s="1"/>
      <c r="F33" s="1"/>
      <c r="G33" s="1"/>
      <c r="H33" s="1"/>
    </row>
    <row r="34" ht="15.75" customHeight="1">
      <c r="A34" s="1" t="s">
        <v>44</v>
      </c>
      <c r="B34" s="3">
        <v>10134.0</v>
      </c>
      <c r="C34" s="3">
        <v>801.0</v>
      </c>
      <c r="D34" s="1"/>
      <c r="E34" s="1"/>
      <c r="F34" s="1"/>
      <c r="G34" s="1"/>
      <c r="H34" s="1"/>
    </row>
    <row r="35" ht="15.75" customHeight="1">
      <c r="A35" s="1" t="s">
        <v>45</v>
      </c>
      <c r="B35" s="3">
        <v>9717.0</v>
      </c>
      <c r="C35" s="3">
        <v>814.0</v>
      </c>
      <c r="D35" s="1"/>
      <c r="E35" s="1"/>
      <c r="F35" s="1"/>
      <c r="G35" s="1"/>
      <c r="H35" s="1"/>
    </row>
    <row r="36" ht="15.75" customHeight="1">
      <c r="A36" s="1" t="s">
        <v>46</v>
      </c>
      <c r="B36" s="3">
        <v>9192.0</v>
      </c>
      <c r="C36" s="3">
        <v>735.0</v>
      </c>
      <c r="D36" s="1"/>
      <c r="E36" s="1"/>
      <c r="F36" s="1"/>
      <c r="G36" s="1"/>
      <c r="H36" s="1"/>
    </row>
    <row r="37" ht="15.75" customHeight="1">
      <c r="A37" s="1" t="s">
        <v>47</v>
      </c>
      <c r="B37" s="3">
        <v>8630.0</v>
      </c>
      <c r="C37" s="3">
        <v>743.0</v>
      </c>
      <c r="D37" s="1"/>
      <c r="E37" s="1"/>
      <c r="F37" s="1"/>
      <c r="G37" s="1"/>
      <c r="H37" s="1"/>
    </row>
    <row r="38" ht="15.75" customHeight="1">
      <c r="A38" s="1" t="s">
        <v>48</v>
      </c>
      <c r="B38" s="3">
        <v>8970.0</v>
      </c>
      <c r="C38" s="3">
        <v>722.0</v>
      </c>
      <c r="D38" s="1"/>
      <c r="E38" s="1"/>
      <c r="F38" s="1"/>
      <c r="G38" s="1"/>
      <c r="H38" s="1"/>
    </row>
    <row r="39" ht="15.75" customHeight="1">
      <c r="A39" s="1"/>
      <c r="B39" s="3"/>
      <c r="C39" s="3">
        <f>sum(C2:C24)</f>
        <v>17293</v>
      </c>
      <c r="D39" s="1"/>
      <c r="E39" s="1"/>
      <c r="F39" s="1"/>
      <c r="G39" s="1"/>
      <c r="H39" s="1"/>
    </row>
    <row r="40" ht="15.75" customHeight="1">
      <c r="A40" s="1"/>
      <c r="B40" s="3">
        <f t="shared" ref="B40:C40" si="3">sum(B2:B38)</f>
        <v>345543</v>
      </c>
      <c r="C40" s="3">
        <f t="shared" si="3"/>
        <v>28378</v>
      </c>
      <c r="D40" s="1">
        <f t="shared" ref="D40:E40" si="4">sum(D2:D24)</f>
        <v>3785</v>
      </c>
      <c r="E40" s="1">
        <f t="shared" si="4"/>
        <v>2033</v>
      </c>
      <c r="F40" s="1"/>
      <c r="G40" s="1"/>
      <c r="H40" s="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1" t="s">
        <v>6</v>
      </c>
      <c r="B2" s="3">
        <v>7716.0</v>
      </c>
      <c r="C2" s="3">
        <v>686.0</v>
      </c>
      <c r="D2" s="3">
        <v>105.0</v>
      </c>
      <c r="E2" s="3">
        <v>34.0</v>
      </c>
      <c r="F2">
        <f t="shared" ref="F2:F24" si="1">E2/C2</f>
        <v>0.04956268222</v>
      </c>
    </row>
    <row r="3" ht="15.75" customHeight="1">
      <c r="A3" s="1" t="s">
        <v>12</v>
      </c>
      <c r="B3" s="3">
        <v>9288.0</v>
      </c>
      <c r="C3" s="3">
        <v>785.0</v>
      </c>
      <c r="D3" s="3">
        <v>116.0</v>
      </c>
      <c r="E3" s="3">
        <v>91.0</v>
      </c>
      <c r="F3">
        <f t="shared" si="1"/>
        <v>0.1159235669</v>
      </c>
    </row>
    <row r="4" ht="15.75" customHeight="1">
      <c r="A4" s="1" t="s">
        <v>14</v>
      </c>
      <c r="B4" s="3">
        <v>10480.0</v>
      </c>
      <c r="C4" s="3">
        <v>884.0</v>
      </c>
      <c r="D4" s="3">
        <v>145.0</v>
      </c>
      <c r="E4" s="3">
        <v>79.0</v>
      </c>
      <c r="F4">
        <f t="shared" si="1"/>
        <v>0.08936651584</v>
      </c>
    </row>
    <row r="5" ht="15.75" customHeight="1">
      <c r="A5" s="1" t="s">
        <v>15</v>
      </c>
      <c r="B5" s="3">
        <v>9867.0</v>
      </c>
      <c r="C5" s="3">
        <v>827.0</v>
      </c>
      <c r="D5" s="3">
        <v>138.0</v>
      </c>
      <c r="E5" s="3">
        <v>92.0</v>
      </c>
      <c r="F5">
        <f t="shared" si="1"/>
        <v>0.1112454655</v>
      </c>
    </row>
    <row r="6" ht="15.75" customHeight="1">
      <c r="A6" s="1" t="s">
        <v>16</v>
      </c>
      <c r="B6" s="3">
        <v>9793.0</v>
      </c>
      <c r="C6" s="3">
        <v>832.0</v>
      </c>
      <c r="D6" s="3">
        <v>140.0</v>
      </c>
      <c r="E6" s="3">
        <v>94.0</v>
      </c>
      <c r="F6">
        <f t="shared" si="1"/>
        <v>0.1129807692</v>
      </c>
    </row>
    <row r="7" ht="15.75" customHeight="1">
      <c r="A7" s="1" t="s">
        <v>17</v>
      </c>
      <c r="B7" s="3">
        <v>9500.0</v>
      </c>
      <c r="C7" s="3">
        <v>788.0</v>
      </c>
      <c r="D7" s="3">
        <v>129.0</v>
      </c>
      <c r="E7" s="3">
        <v>61.0</v>
      </c>
      <c r="F7">
        <f t="shared" si="1"/>
        <v>0.07741116751</v>
      </c>
    </row>
    <row r="8" ht="15.75" customHeight="1">
      <c r="A8" s="1" t="s">
        <v>18</v>
      </c>
      <c r="B8" s="3">
        <v>9088.0</v>
      </c>
      <c r="C8" s="3">
        <v>780.0</v>
      </c>
      <c r="D8" s="3">
        <v>127.0</v>
      </c>
      <c r="E8" s="3">
        <v>44.0</v>
      </c>
      <c r="F8">
        <f t="shared" si="1"/>
        <v>0.05641025641</v>
      </c>
    </row>
    <row r="9" ht="15.75" customHeight="1">
      <c r="A9" s="1" t="s">
        <v>19</v>
      </c>
      <c r="B9" s="3">
        <v>7664.0</v>
      </c>
      <c r="C9" s="3">
        <v>652.0</v>
      </c>
      <c r="D9" s="3">
        <v>94.0</v>
      </c>
      <c r="E9" s="3">
        <v>62.0</v>
      </c>
      <c r="F9">
        <f t="shared" si="1"/>
        <v>0.09509202454</v>
      </c>
    </row>
    <row r="10" ht="15.75" customHeight="1">
      <c r="A10" s="1" t="s">
        <v>20</v>
      </c>
      <c r="B10" s="3">
        <v>8434.0</v>
      </c>
      <c r="C10" s="3">
        <v>697.0</v>
      </c>
      <c r="D10" s="3">
        <v>120.0</v>
      </c>
      <c r="E10" s="3">
        <v>77.0</v>
      </c>
      <c r="F10">
        <f t="shared" si="1"/>
        <v>0.1104734577</v>
      </c>
    </row>
    <row r="11" ht="15.75" customHeight="1">
      <c r="A11" s="1" t="s">
        <v>21</v>
      </c>
      <c r="B11" s="3">
        <v>10496.0</v>
      </c>
      <c r="C11" s="3">
        <v>860.0</v>
      </c>
      <c r="D11" s="3">
        <v>153.0</v>
      </c>
      <c r="E11" s="3">
        <v>98.0</v>
      </c>
      <c r="F11">
        <f t="shared" si="1"/>
        <v>0.1139534884</v>
      </c>
    </row>
    <row r="12" ht="15.75" customHeight="1">
      <c r="A12" s="1" t="s">
        <v>22</v>
      </c>
      <c r="B12" s="3">
        <v>10551.0</v>
      </c>
      <c r="C12" s="3">
        <v>864.0</v>
      </c>
      <c r="D12" s="3">
        <v>143.0</v>
      </c>
      <c r="E12" s="3">
        <v>71.0</v>
      </c>
      <c r="F12">
        <f t="shared" si="1"/>
        <v>0.08217592593</v>
      </c>
    </row>
    <row r="13" ht="15.75" customHeight="1">
      <c r="A13" s="1" t="s">
        <v>23</v>
      </c>
      <c r="B13" s="3">
        <v>9737.0</v>
      </c>
      <c r="C13" s="3">
        <v>801.0</v>
      </c>
      <c r="D13" s="3">
        <v>128.0</v>
      </c>
      <c r="E13" s="3">
        <v>70.0</v>
      </c>
      <c r="F13">
        <f t="shared" si="1"/>
        <v>0.08739076155</v>
      </c>
    </row>
    <row r="14" ht="15.75" customHeight="1">
      <c r="A14" s="1" t="s">
        <v>24</v>
      </c>
      <c r="B14" s="3">
        <v>8176.0</v>
      </c>
      <c r="C14" s="3">
        <v>642.0</v>
      </c>
      <c r="D14" s="3">
        <v>122.0</v>
      </c>
      <c r="E14" s="3">
        <v>68.0</v>
      </c>
      <c r="F14">
        <f t="shared" si="1"/>
        <v>0.1059190031</v>
      </c>
    </row>
    <row r="15" ht="15.75" customHeight="1">
      <c r="A15" s="1" t="s">
        <v>25</v>
      </c>
      <c r="B15" s="3">
        <v>9402.0</v>
      </c>
      <c r="C15" s="3">
        <v>697.0</v>
      </c>
      <c r="D15" s="3">
        <v>194.0</v>
      </c>
      <c r="E15" s="3">
        <v>94.0</v>
      </c>
      <c r="F15">
        <f t="shared" si="1"/>
        <v>0.1348637016</v>
      </c>
    </row>
    <row r="16" ht="15.75" customHeight="1">
      <c r="A16" s="1" t="s">
        <v>26</v>
      </c>
      <c r="B16" s="3">
        <v>8669.0</v>
      </c>
      <c r="C16" s="3">
        <v>669.0</v>
      </c>
      <c r="D16" s="3">
        <v>127.0</v>
      </c>
      <c r="E16" s="3">
        <v>81.0</v>
      </c>
      <c r="F16">
        <f t="shared" si="1"/>
        <v>0.1210762332</v>
      </c>
    </row>
    <row r="17" ht="15.75" customHeight="1">
      <c r="A17" s="1" t="s">
        <v>27</v>
      </c>
      <c r="B17" s="3">
        <v>8881.0</v>
      </c>
      <c r="C17" s="3">
        <v>693.0</v>
      </c>
      <c r="D17" s="3">
        <v>153.0</v>
      </c>
      <c r="E17" s="3">
        <v>101.0</v>
      </c>
      <c r="F17">
        <f t="shared" si="1"/>
        <v>0.1457431457</v>
      </c>
    </row>
    <row r="18" ht="15.75" customHeight="1">
      <c r="A18" s="1" t="s">
        <v>28</v>
      </c>
      <c r="B18" s="3">
        <v>9655.0</v>
      </c>
      <c r="C18" s="3">
        <v>771.0</v>
      </c>
      <c r="D18" s="3">
        <v>213.0</v>
      </c>
      <c r="E18" s="3">
        <v>119.0</v>
      </c>
      <c r="F18">
        <f t="shared" si="1"/>
        <v>0.1543450065</v>
      </c>
    </row>
    <row r="19" ht="15.75" customHeight="1">
      <c r="A19" s="1" t="s">
        <v>29</v>
      </c>
      <c r="B19" s="3">
        <v>9396.0</v>
      </c>
      <c r="C19" s="3">
        <v>736.0</v>
      </c>
      <c r="D19" s="3">
        <v>162.0</v>
      </c>
      <c r="E19" s="3">
        <v>120.0</v>
      </c>
      <c r="F19">
        <f t="shared" si="1"/>
        <v>0.1630434783</v>
      </c>
    </row>
    <row r="20" ht="15.75" customHeight="1">
      <c r="A20" s="1" t="s">
        <v>30</v>
      </c>
      <c r="B20" s="3">
        <v>9262.0</v>
      </c>
      <c r="C20" s="3">
        <v>727.0</v>
      </c>
      <c r="D20" s="3">
        <v>201.0</v>
      </c>
      <c r="E20" s="3">
        <v>96.0</v>
      </c>
      <c r="F20">
        <f t="shared" si="1"/>
        <v>0.1320495186</v>
      </c>
    </row>
    <row r="21" ht="15.75" customHeight="1">
      <c r="A21" s="1" t="s">
        <v>31</v>
      </c>
      <c r="B21" s="3">
        <v>9308.0</v>
      </c>
      <c r="C21" s="3">
        <v>728.0</v>
      </c>
      <c r="D21" s="3">
        <v>207.0</v>
      </c>
      <c r="E21" s="3">
        <v>67.0</v>
      </c>
      <c r="F21">
        <f t="shared" si="1"/>
        <v>0.09203296703</v>
      </c>
    </row>
    <row r="22" ht="15.75" customHeight="1">
      <c r="A22" s="1" t="s">
        <v>32</v>
      </c>
      <c r="B22" s="3">
        <v>8715.0</v>
      </c>
      <c r="C22" s="3">
        <v>722.0</v>
      </c>
      <c r="D22" s="3">
        <v>182.0</v>
      </c>
      <c r="E22" s="3">
        <v>123.0</v>
      </c>
      <c r="F22">
        <f t="shared" si="1"/>
        <v>0.1703601108</v>
      </c>
    </row>
    <row r="23" ht="15.75" customHeight="1">
      <c r="A23" s="1" t="s">
        <v>33</v>
      </c>
      <c r="B23" s="3">
        <v>8448.0</v>
      </c>
      <c r="C23" s="3">
        <v>695.0</v>
      </c>
      <c r="D23" s="3">
        <v>142.0</v>
      </c>
      <c r="E23" s="3">
        <v>100.0</v>
      </c>
      <c r="F23">
        <f t="shared" si="1"/>
        <v>0.1438848921</v>
      </c>
    </row>
    <row r="24" ht="15.75" customHeight="1">
      <c r="A24" s="1" t="s">
        <v>34</v>
      </c>
      <c r="B24" s="3">
        <v>8836.0</v>
      </c>
      <c r="C24" s="3">
        <v>724.0</v>
      </c>
      <c r="D24" s="3">
        <v>182.0</v>
      </c>
      <c r="E24" s="3">
        <v>103.0</v>
      </c>
      <c r="F24">
        <f t="shared" si="1"/>
        <v>0.1422651934</v>
      </c>
    </row>
    <row r="25" ht="15.75" customHeight="1">
      <c r="A25" s="1" t="s">
        <v>35</v>
      </c>
      <c r="B25" s="3">
        <v>9359.0</v>
      </c>
      <c r="C25" s="3">
        <v>789.0</v>
      </c>
      <c r="D25" s="1"/>
      <c r="E25" s="1"/>
    </row>
    <row r="26" ht="15.75" customHeight="1">
      <c r="A26" s="1" t="s">
        <v>36</v>
      </c>
      <c r="B26" s="3">
        <v>9427.0</v>
      </c>
      <c r="C26" s="3">
        <v>743.0</v>
      </c>
      <c r="D26" s="1"/>
      <c r="E26" s="1"/>
    </row>
    <row r="27" ht="15.75" customHeight="1">
      <c r="A27" s="1" t="s">
        <v>37</v>
      </c>
      <c r="B27" s="3">
        <v>9633.0</v>
      </c>
      <c r="C27" s="3">
        <v>808.0</v>
      </c>
      <c r="D27" s="1"/>
      <c r="E27" s="1"/>
    </row>
    <row r="28" ht="15.75" customHeight="1">
      <c r="A28" s="1" t="s">
        <v>38</v>
      </c>
      <c r="B28" s="3">
        <v>9842.0</v>
      </c>
      <c r="C28" s="3">
        <v>831.0</v>
      </c>
      <c r="D28" s="1"/>
      <c r="E28" s="1"/>
    </row>
    <row r="29" ht="15.75" customHeight="1">
      <c r="A29" s="1" t="s">
        <v>39</v>
      </c>
      <c r="B29" s="3">
        <v>9272.0</v>
      </c>
      <c r="C29" s="3">
        <v>767.0</v>
      </c>
      <c r="D29" s="1"/>
      <c r="E29" s="1"/>
    </row>
    <row r="30" ht="15.75" customHeight="1">
      <c r="A30" s="1" t="s">
        <v>40</v>
      </c>
      <c r="B30" s="3">
        <v>8969.0</v>
      </c>
      <c r="C30" s="3">
        <v>760.0</v>
      </c>
      <c r="D30" s="1"/>
      <c r="E30" s="1"/>
    </row>
    <row r="31" ht="15.75" customHeight="1">
      <c r="A31" s="1" t="s">
        <v>41</v>
      </c>
      <c r="B31" s="3">
        <v>9697.0</v>
      </c>
      <c r="C31" s="3">
        <v>850.0</v>
      </c>
      <c r="D31" s="1"/>
      <c r="E31" s="1"/>
    </row>
    <row r="32" ht="15.75" customHeight="1">
      <c r="A32" s="1" t="s">
        <v>42</v>
      </c>
      <c r="B32" s="3">
        <v>10445.0</v>
      </c>
      <c r="C32" s="3">
        <v>851.0</v>
      </c>
      <c r="D32" s="1"/>
      <c r="E32" s="1"/>
    </row>
    <row r="33" ht="15.75" customHeight="1">
      <c r="A33" s="1" t="s">
        <v>43</v>
      </c>
      <c r="B33" s="3">
        <v>9931.0</v>
      </c>
      <c r="C33" s="3">
        <v>831.0</v>
      </c>
      <c r="D33" s="1"/>
      <c r="E33" s="1"/>
    </row>
    <row r="34" ht="15.75" customHeight="1">
      <c r="A34" s="1" t="s">
        <v>44</v>
      </c>
      <c r="B34" s="3">
        <v>10042.0</v>
      </c>
      <c r="C34" s="3">
        <v>802.0</v>
      </c>
      <c r="D34" s="1"/>
      <c r="E34" s="1"/>
    </row>
    <row r="35" ht="15.75" customHeight="1">
      <c r="A35" s="1" t="s">
        <v>45</v>
      </c>
      <c r="B35" s="3">
        <v>9721.0</v>
      </c>
      <c r="C35" s="3">
        <v>829.0</v>
      </c>
      <c r="D35" s="1"/>
      <c r="E35" s="1"/>
    </row>
    <row r="36" ht="15.75" customHeight="1">
      <c r="A36" s="1" t="s">
        <v>46</v>
      </c>
      <c r="B36" s="3">
        <v>9304.0</v>
      </c>
      <c r="C36" s="3">
        <v>770.0</v>
      </c>
      <c r="D36" s="1"/>
      <c r="E36" s="1"/>
    </row>
    <row r="37" ht="15.75" customHeight="1">
      <c r="A37" s="1" t="s">
        <v>47</v>
      </c>
      <c r="B37" s="3">
        <v>8668.0</v>
      </c>
      <c r="C37" s="3">
        <v>724.0</v>
      </c>
      <c r="D37" s="1"/>
      <c r="E37" s="1"/>
    </row>
    <row r="38" ht="15.75" customHeight="1">
      <c r="A38" s="1" t="s">
        <v>48</v>
      </c>
      <c r="B38" s="3">
        <v>8988.0</v>
      </c>
      <c r="C38" s="3">
        <v>710.0</v>
      </c>
      <c r="D38" s="1"/>
      <c r="E38" s="1"/>
    </row>
    <row r="39" ht="15.75" customHeight="1">
      <c r="B39">
        <f t="shared" ref="B39:C39" si="2">sum(B2:B38)</f>
        <v>344660</v>
      </c>
      <c r="C39">
        <f t="shared" si="2"/>
        <v>28325</v>
      </c>
      <c r="D39">
        <f t="shared" ref="D39:E39" si="3">sum(D2:D24)</f>
        <v>3423</v>
      </c>
      <c r="E39">
        <f t="shared" si="3"/>
        <v>1945</v>
      </c>
    </row>
    <row r="40" ht="15.75" customHeight="1">
      <c r="C40">
        <f>sum(C2:C24)</f>
        <v>17260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