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zzy\BKsDBTools\summoners_war_0_1_0\output\xlsx_reports\"/>
    </mc:Choice>
  </mc:AlternateContent>
  <bookViews>
    <workbookView xWindow="0" yWindow="0" windowWidth="18225" windowHeight="7005"/>
  </bookViews>
  <sheets>
    <sheet name="Speed Calculato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L27" i="1"/>
  <c r="M27" i="1"/>
  <c r="N27" i="1"/>
  <c r="O27" i="1"/>
  <c r="P27" i="1"/>
  <c r="Q27" i="1"/>
  <c r="R27" i="1"/>
  <c r="S27" i="1"/>
  <c r="T27" i="1"/>
  <c r="U27" i="1"/>
  <c r="K28" i="1"/>
  <c r="L28" i="1"/>
  <c r="M28" i="1"/>
  <c r="N28" i="1"/>
  <c r="O28" i="1"/>
  <c r="P28" i="1"/>
  <c r="Q28" i="1"/>
  <c r="R28" i="1"/>
  <c r="S28" i="1"/>
  <c r="T28" i="1"/>
  <c r="U28" i="1"/>
  <c r="K29" i="1"/>
  <c r="L29" i="1"/>
  <c r="M29" i="1"/>
  <c r="N29" i="1"/>
  <c r="O29" i="1"/>
  <c r="P29" i="1"/>
  <c r="Q29" i="1"/>
  <c r="R29" i="1"/>
  <c r="S29" i="1"/>
  <c r="T29" i="1"/>
  <c r="U29" i="1"/>
  <c r="K30" i="1"/>
  <c r="L30" i="1"/>
  <c r="M30" i="1"/>
  <c r="N30" i="1"/>
  <c r="O30" i="1"/>
  <c r="P30" i="1"/>
  <c r="Q30" i="1"/>
  <c r="R30" i="1"/>
  <c r="S30" i="1"/>
  <c r="T30" i="1"/>
  <c r="U30" i="1"/>
  <c r="K31" i="1"/>
  <c r="L31" i="1"/>
  <c r="M31" i="1"/>
  <c r="N31" i="1"/>
  <c r="O31" i="1"/>
  <c r="P31" i="1"/>
  <c r="Q31" i="1"/>
  <c r="R31" i="1"/>
  <c r="S31" i="1"/>
  <c r="T31" i="1"/>
  <c r="U31" i="1"/>
  <c r="K32" i="1"/>
  <c r="L32" i="1"/>
  <c r="M32" i="1"/>
  <c r="N32" i="1"/>
  <c r="O32" i="1"/>
  <c r="P32" i="1"/>
  <c r="Q32" i="1"/>
  <c r="R32" i="1"/>
  <c r="S32" i="1"/>
  <c r="T32" i="1"/>
  <c r="U32" i="1"/>
  <c r="K33" i="1"/>
  <c r="L33" i="1"/>
  <c r="M33" i="1"/>
  <c r="N33" i="1"/>
  <c r="O33" i="1"/>
  <c r="P33" i="1"/>
  <c r="Q33" i="1"/>
  <c r="R33" i="1"/>
  <c r="S33" i="1"/>
  <c r="T33" i="1"/>
  <c r="U33" i="1"/>
  <c r="K34" i="1"/>
  <c r="L34" i="1"/>
  <c r="M34" i="1"/>
  <c r="N34" i="1"/>
  <c r="O34" i="1"/>
  <c r="P34" i="1"/>
  <c r="Q34" i="1"/>
  <c r="R34" i="1"/>
  <c r="S34" i="1"/>
  <c r="T34" i="1"/>
  <c r="U34" i="1"/>
  <c r="K35" i="1"/>
  <c r="L35" i="1"/>
  <c r="M35" i="1"/>
  <c r="N35" i="1"/>
  <c r="O35" i="1"/>
  <c r="P35" i="1"/>
  <c r="Q35" i="1"/>
  <c r="R35" i="1"/>
  <c r="S35" i="1"/>
  <c r="T35" i="1"/>
  <c r="U35" i="1"/>
  <c r="K36" i="1"/>
  <c r="L36" i="1"/>
  <c r="M36" i="1"/>
  <c r="N36" i="1"/>
  <c r="O36" i="1"/>
  <c r="P36" i="1"/>
  <c r="Q36" i="1"/>
  <c r="R36" i="1"/>
  <c r="S36" i="1"/>
  <c r="T36" i="1"/>
  <c r="U36" i="1"/>
  <c r="K37" i="1"/>
  <c r="L37" i="1"/>
  <c r="M37" i="1"/>
  <c r="N37" i="1"/>
  <c r="O37" i="1"/>
  <c r="P37" i="1"/>
  <c r="Q37" i="1"/>
  <c r="R37" i="1"/>
  <c r="S37" i="1"/>
  <c r="T37" i="1"/>
  <c r="U37" i="1"/>
  <c r="K38" i="1"/>
  <c r="L38" i="1"/>
  <c r="M38" i="1"/>
  <c r="N38" i="1"/>
  <c r="O38" i="1"/>
  <c r="P38" i="1"/>
  <c r="Q38" i="1"/>
  <c r="R38" i="1"/>
  <c r="S38" i="1"/>
  <c r="T38" i="1"/>
  <c r="U38" i="1"/>
  <c r="K39" i="1"/>
  <c r="L39" i="1"/>
  <c r="M39" i="1"/>
  <c r="N39" i="1"/>
  <c r="O39" i="1"/>
  <c r="P39" i="1"/>
  <c r="Q39" i="1"/>
  <c r="R39" i="1"/>
  <c r="S39" i="1"/>
  <c r="T39" i="1"/>
  <c r="U39" i="1"/>
  <c r="K40" i="1"/>
  <c r="L40" i="1"/>
  <c r="M40" i="1"/>
  <c r="N40" i="1"/>
  <c r="O40" i="1"/>
  <c r="P40" i="1"/>
  <c r="Q40" i="1"/>
  <c r="R40" i="1"/>
  <c r="S40" i="1"/>
  <c r="T40" i="1"/>
  <c r="U40" i="1"/>
  <c r="K41" i="1"/>
  <c r="L41" i="1"/>
  <c r="M41" i="1"/>
  <c r="N41" i="1"/>
  <c r="O41" i="1"/>
  <c r="P41" i="1"/>
  <c r="Q41" i="1"/>
  <c r="R41" i="1"/>
  <c r="S41" i="1"/>
  <c r="T41" i="1"/>
  <c r="U41" i="1"/>
  <c r="K42" i="1"/>
  <c r="L42" i="1"/>
  <c r="M42" i="1"/>
  <c r="N42" i="1"/>
  <c r="O42" i="1"/>
  <c r="P42" i="1"/>
  <c r="Q42" i="1"/>
  <c r="R42" i="1"/>
  <c r="S42" i="1"/>
  <c r="T42" i="1"/>
  <c r="U42" i="1"/>
  <c r="K43" i="1"/>
  <c r="L43" i="1"/>
  <c r="M43" i="1"/>
  <c r="N43" i="1"/>
  <c r="O43" i="1"/>
  <c r="P43" i="1"/>
  <c r="Q43" i="1"/>
  <c r="R43" i="1"/>
  <c r="S43" i="1"/>
  <c r="T43" i="1"/>
  <c r="U43" i="1"/>
  <c r="K44" i="1"/>
  <c r="L44" i="1"/>
  <c r="M44" i="1"/>
  <c r="N44" i="1"/>
  <c r="O44" i="1"/>
  <c r="P44" i="1"/>
  <c r="Q44" i="1"/>
  <c r="R44" i="1"/>
  <c r="S44" i="1"/>
  <c r="T44" i="1"/>
  <c r="U44" i="1"/>
  <c r="K45" i="1"/>
  <c r="L45" i="1"/>
  <c r="M45" i="1"/>
  <c r="N45" i="1"/>
  <c r="O45" i="1"/>
  <c r="P45" i="1"/>
  <c r="Q45" i="1"/>
  <c r="R45" i="1"/>
  <c r="S45" i="1"/>
  <c r="T45" i="1"/>
  <c r="U45" i="1"/>
  <c r="K46" i="1"/>
  <c r="L46" i="1"/>
  <c r="M46" i="1"/>
  <c r="N46" i="1"/>
  <c r="O46" i="1"/>
  <c r="P46" i="1"/>
  <c r="Q46" i="1"/>
  <c r="R46" i="1"/>
  <c r="S46" i="1"/>
  <c r="T46" i="1"/>
  <c r="U46" i="1"/>
  <c r="K47" i="1"/>
  <c r="L47" i="1"/>
  <c r="M47" i="1"/>
  <c r="N47" i="1"/>
  <c r="O47" i="1"/>
  <c r="P47" i="1"/>
  <c r="Q47" i="1"/>
  <c r="R47" i="1"/>
  <c r="S47" i="1"/>
  <c r="T47" i="1"/>
  <c r="U47" i="1"/>
  <c r="K48" i="1"/>
  <c r="L48" i="1"/>
  <c r="M48" i="1"/>
  <c r="N48" i="1"/>
  <c r="O48" i="1"/>
  <c r="P48" i="1"/>
  <c r="Q48" i="1"/>
  <c r="R48" i="1"/>
  <c r="S48" i="1"/>
  <c r="T48" i="1"/>
  <c r="U48" i="1"/>
  <c r="K49" i="1"/>
  <c r="L49" i="1"/>
  <c r="M49" i="1"/>
  <c r="N49" i="1"/>
  <c r="O49" i="1"/>
  <c r="P49" i="1"/>
  <c r="Q49" i="1"/>
  <c r="R49" i="1"/>
  <c r="S49" i="1"/>
  <c r="T49" i="1"/>
  <c r="U49" i="1"/>
  <c r="K50" i="1"/>
  <c r="L50" i="1"/>
  <c r="M50" i="1"/>
  <c r="N50" i="1"/>
  <c r="O50" i="1"/>
  <c r="P50" i="1"/>
  <c r="Q50" i="1"/>
  <c r="R50" i="1"/>
  <c r="S50" i="1"/>
  <c r="T50" i="1"/>
  <c r="U50" i="1"/>
  <c r="K51" i="1"/>
  <c r="L51" i="1"/>
  <c r="M51" i="1"/>
  <c r="N51" i="1"/>
  <c r="O51" i="1"/>
  <c r="P51" i="1"/>
  <c r="Q51" i="1"/>
  <c r="R51" i="1"/>
  <c r="S51" i="1"/>
  <c r="T51" i="1"/>
  <c r="U51" i="1"/>
  <c r="K52" i="1"/>
  <c r="L52" i="1"/>
  <c r="M52" i="1"/>
  <c r="N52" i="1"/>
  <c r="O52" i="1"/>
  <c r="P52" i="1"/>
  <c r="Q52" i="1"/>
  <c r="R52" i="1"/>
  <c r="S52" i="1"/>
  <c r="T52" i="1"/>
  <c r="U52" i="1"/>
  <c r="K53" i="1"/>
  <c r="L53" i="1"/>
  <c r="M53" i="1"/>
  <c r="N53" i="1"/>
  <c r="O53" i="1"/>
  <c r="P53" i="1"/>
  <c r="Q53" i="1"/>
  <c r="R53" i="1"/>
  <c r="S53" i="1"/>
  <c r="T53" i="1"/>
  <c r="U53" i="1"/>
  <c r="U26" i="1"/>
  <c r="T26" i="1"/>
  <c r="S26" i="1"/>
  <c r="R26" i="1"/>
  <c r="Q26" i="1"/>
  <c r="P26" i="1"/>
  <c r="O26" i="1"/>
  <c r="N26" i="1"/>
  <c r="M26" i="1"/>
  <c r="L26" i="1"/>
  <c r="K26" i="1"/>
  <c r="H20" i="1"/>
  <c r="E2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5" i="1"/>
  <c r="E19" i="1"/>
  <c r="E21" i="1"/>
  <c r="E4" i="1"/>
  <c r="I20" i="1" l="1"/>
  <c r="N20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5" i="1"/>
  <c r="I5" i="1" s="1"/>
  <c r="H19" i="1"/>
  <c r="I19" i="1" s="1"/>
  <c r="H21" i="1"/>
  <c r="I21" i="1" s="1"/>
  <c r="H4" i="1"/>
  <c r="I4" i="1" s="1"/>
  <c r="R20" i="1" l="1"/>
  <c r="Q20" i="1"/>
  <c r="S20" i="1"/>
  <c r="O20" i="1"/>
  <c r="K20" i="1"/>
  <c r="P20" i="1"/>
  <c r="T20" i="1"/>
  <c r="M20" i="1"/>
  <c r="L20" i="1"/>
  <c r="U20" i="1"/>
  <c r="M15" i="1"/>
  <c r="U15" i="1"/>
  <c r="P15" i="1"/>
  <c r="Q15" i="1"/>
  <c r="N15" i="1"/>
  <c r="O15" i="1"/>
  <c r="K15" i="1"/>
  <c r="S15" i="1"/>
  <c r="L15" i="1"/>
  <c r="T15" i="1"/>
  <c r="R15" i="1"/>
  <c r="P4" i="1"/>
  <c r="U4" i="1"/>
  <c r="M4" i="1"/>
  <c r="T4" i="1"/>
  <c r="L4" i="1"/>
  <c r="O4" i="1"/>
  <c r="N4" i="1"/>
  <c r="R4" i="1"/>
  <c r="Q4" i="1"/>
  <c r="K4" i="1"/>
  <c r="S4" i="1"/>
  <c r="P6" i="1"/>
  <c r="K6" i="1"/>
  <c r="S6" i="1"/>
  <c r="L6" i="1"/>
  <c r="T6" i="1"/>
  <c r="M6" i="1"/>
  <c r="U6" i="1"/>
  <c r="Q6" i="1"/>
  <c r="R6" i="1"/>
  <c r="N6" i="1"/>
  <c r="O6" i="1"/>
  <c r="K21" i="1"/>
  <c r="S21" i="1"/>
  <c r="M21" i="1"/>
  <c r="N21" i="1"/>
  <c r="O21" i="1"/>
  <c r="L21" i="1"/>
  <c r="T21" i="1"/>
  <c r="U21" i="1"/>
  <c r="Q21" i="1"/>
  <c r="R21" i="1"/>
  <c r="P21" i="1"/>
  <c r="Q19" i="1"/>
  <c r="K19" i="1"/>
  <c r="L19" i="1"/>
  <c r="T19" i="1"/>
  <c r="M19" i="1"/>
  <c r="U19" i="1"/>
  <c r="R19" i="1"/>
  <c r="S19" i="1"/>
  <c r="O19" i="1"/>
  <c r="P19" i="1"/>
  <c r="N19" i="1"/>
  <c r="K5" i="1"/>
  <c r="S5" i="1"/>
  <c r="N5" i="1"/>
  <c r="O5" i="1"/>
  <c r="P5" i="1"/>
  <c r="L5" i="1"/>
  <c r="T5" i="1"/>
  <c r="M5" i="1"/>
  <c r="U5" i="1"/>
  <c r="Q5" i="1"/>
  <c r="R5" i="1"/>
  <c r="M7" i="1"/>
  <c r="U7" i="1"/>
  <c r="P7" i="1"/>
  <c r="Q7" i="1"/>
  <c r="N7" i="1"/>
  <c r="O7" i="1"/>
  <c r="R7" i="1"/>
  <c r="K7" i="1"/>
  <c r="S7" i="1"/>
  <c r="L7" i="1"/>
  <c r="T7" i="1"/>
  <c r="P14" i="1"/>
  <c r="K14" i="1"/>
  <c r="S14" i="1"/>
  <c r="L14" i="1"/>
  <c r="T14" i="1"/>
  <c r="Q14" i="1"/>
  <c r="R14" i="1"/>
  <c r="N14" i="1"/>
  <c r="O14" i="1"/>
  <c r="U14" i="1"/>
  <c r="M14" i="1"/>
  <c r="K13" i="1"/>
  <c r="S13" i="1"/>
  <c r="N13" i="1"/>
  <c r="O13" i="1"/>
  <c r="L13" i="1"/>
  <c r="T13" i="1"/>
  <c r="M13" i="1"/>
  <c r="U13" i="1"/>
  <c r="Q13" i="1"/>
  <c r="R13" i="1"/>
  <c r="P13" i="1"/>
  <c r="N12" i="1"/>
  <c r="Q12" i="1"/>
  <c r="R12" i="1"/>
  <c r="O12" i="1"/>
  <c r="P12" i="1"/>
  <c r="L12" i="1"/>
  <c r="T12" i="1"/>
  <c r="M12" i="1"/>
  <c r="U12" i="1"/>
  <c r="K12" i="1"/>
  <c r="S12" i="1"/>
  <c r="Q11" i="1"/>
  <c r="L11" i="1"/>
  <c r="T11" i="1"/>
  <c r="M11" i="1"/>
  <c r="U11" i="1"/>
  <c r="R11" i="1"/>
  <c r="K11" i="1"/>
  <c r="S11" i="1"/>
  <c r="O11" i="1"/>
  <c r="P11" i="1"/>
  <c r="N11" i="1"/>
  <c r="L18" i="1"/>
  <c r="T18" i="1"/>
  <c r="O18" i="1"/>
  <c r="P18" i="1"/>
  <c r="M18" i="1"/>
  <c r="U18" i="1"/>
  <c r="N18" i="1"/>
  <c r="R18" i="1"/>
  <c r="K18" i="1"/>
  <c r="S18" i="1"/>
  <c r="Q18" i="1"/>
  <c r="L10" i="1"/>
  <c r="T10" i="1"/>
  <c r="N10" i="1"/>
  <c r="O10" i="1"/>
  <c r="P10" i="1"/>
  <c r="M10" i="1"/>
  <c r="U10" i="1"/>
  <c r="Q10" i="1"/>
  <c r="R10" i="1"/>
  <c r="K10" i="1"/>
  <c r="S10" i="1"/>
  <c r="O17" i="1"/>
  <c r="R17" i="1"/>
  <c r="K17" i="1"/>
  <c r="S17" i="1"/>
  <c r="P17" i="1"/>
  <c r="Q17" i="1"/>
  <c r="M17" i="1"/>
  <c r="U17" i="1"/>
  <c r="N17" i="1"/>
  <c r="L17" i="1"/>
  <c r="T17" i="1"/>
  <c r="O9" i="1"/>
  <c r="R9" i="1"/>
  <c r="K9" i="1"/>
  <c r="S9" i="1"/>
  <c r="L9" i="1"/>
  <c r="T9" i="1"/>
  <c r="P9" i="1"/>
  <c r="Q9" i="1"/>
  <c r="M9" i="1"/>
  <c r="U9" i="1"/>
  <c r="N9" i="1"/>
  <c r="R16" i="1"/>
  <c r="L16" i="1"/>
  <c r="M16" i="1"/>
  <c r="U16" i="1"/>
  <c r="N16" i="1"/>
  <c r="K16" i="1"/>
  <c r="S16" i="1"/>
  <c r="T16" i="1"/>
  <c r="P16" i="1"/>
  <c r="Q16" i="1"/>
  <c r="O16" i="1"/>
  <c r="R8" i="1"/>
  <c r="M8" i="1"/>
  <c r="U8" i="1"/>
  <c r="N8" i="1"/>
  <c r="O8" i="1"/>
  <c r="K8" i="1"/>
  <c r="S8" i="1"/>
  <c r="L8" i="1"/>
  <c r="T8" i="1"/>
  <c r="P8" i="1"/>
  <c r="Q8" i="1"/>
  <c r="G26" i="1"/>
</calcChain>
</file>

<file path=xl/sharedStrings.xml><?xml version="1.0" encoding="utf-8"?>
<sst xmlns="http://schemas.openxmlformats.org/spreadsheetml/2006/main" count="61" uniqueCount="60">
  <si>
    <t>Monster</t>
  </si>
  <si>
    <t>Kabilla</t>
  </si>
  <si>
    <t>Bernard</t>
  </si>
  <si>
    <t>Megan</t>
  </si>
  <si>
    <t>Orion</t>
  </si>
  <si>
    <t>Draco</t>
  </si>
  <si>
    <t>Verdehile</t>
  </si>
  <si>
    <t>Frigate</t>
  </si>
  <si>
    <t>Wayne</t>
  </si>
  <si>
    <t>atk bar boost %</t>
  </si>
  <si>
    <t>Velajuel</t>
  </si>
  <si>
    <t>Charlotte</t>
  </si>
  <si>
    <t>base speed</t>
  </si>
  <si>
    <t>tower speed</t>
  </si>
  <si>
    <t>speed leader</t>
  </si>
  <si>
    <t>Tick</t>
  </si>
  <si>
    <t>Bastet</t>
  </si>
  <si>
    <t>Spectra</t>
  </si>
  <si>
    <t>combat speed</t>
  </si>
  <si>
    <t>Common Pvp Ticks</t>
  </si>
  <si>
    <t>combat speed desired</t>
  </si>
  <si>
    <t>rune speed needed</t>
  </si>
  <si>
    <t>5: Links</t>
  </si>
  <si>
    <t>Arena Guide Part 2 – Speed Tuning</t>
  </si>
  <si>
    <t>Wiki: Attack_Bar</t>
  </si>
  <si>
    <t>How to Speed Tune + What are Ticks?</t>
  </si>
  <si>
    <t>3: Atk bar % @ tick for a given combat speed</t>
  </si>
  <si>
    <t>2: Atk bar % @ tick</t>
  </si>
  <si>
    <t>1: Combat speed formula</t>
  </si>
  <si>
    <t>4: Rune speed needed for a combat speed</t>
  </si>
  <si>
    <t>Triton</t>
  </si>
  <si>
    <t>Tiana</t>
  </si>
  <si>
    <t>Example Unit</t>
  </si>
  <si>
    <t>Notes</t>
  </si>
  <si>
    <t>Chloe</t>
  </si>
  <si>
    <t>S3 buffs spd randomly, can mess up turn order of your team</t>
  </si>
  <si>
    <t>Songseol</t>
  </si>
  <si>
    <t>Needs some accuracy to strip/stun. Try dispair</t>
  </si>
  <si>
    <t>Pairs well with water dmg dealers</t>
  </si>
  <si>
    <t>Try dispair. Small atk bar boost</t>
  </si>
  <si>
    <t>small atk bar boost. Slow base spd</t>
  </si>
  <si>
    <t>Fastest atk bar booster</t>
  </si>
  <si>
    <t>largest atk bar booster</t>
  </si>
  <si>
    <t>slow base spd</t>
  </si>
  <si>
    <t>Needs 100% crit. Slow base spd. Can go first or last.</t>
  </si>
  <si>
    <t>has to be first to bubble everyone</t>
  </si>
  <si>
    <t>Wants fastest Violent runes. Not swift. Randomness is good on def. if def build tanky as well.</t>
  </si>
  <si>
    <t>Fastest base speed in the game. Speed demon in PvE not PVP (will runes) speed tune as debuffer in PvP</t>
  </si>
  <si>
    <t>Pairs well with wind dmg dealers, wants some acc, S3 atk bar boost also spd buffs so can be easier to spd tune to</t>
  </si>
  <si>
    <t xml:space="preserve">((Base Speed) * </t>
  </si>
  <si>
    <t>(1 + Speed Lead % + Speed Totem %)</t>
  </si>
  <si>
    <t>+ Rune Speed)</t>
  </si>
  <si>
    <t>* (Speed Buff)</t>
  </si>
  <si>
    <t>= Combat Speed</t>
  </si>
  <si>
    <t>Listing common speed demons (must go first for some builds)</t>
  </si>
  <si>
    <t>Kuhn</t>
  </si>
  <si>
    <t>Slowest base speed in game</t>
  </si>
  <si>
    <t>Debufs both teams. Slow base spd</t>
  </si>
  <si>
    <t>mid range atk bar boost</t>
  </si>
  <si>
    <t>slow base spd, wants violent or swift, SPD, HP/DEF, HP/DEF. target 25k hp, max 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</si>
</sst>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/>
      <right/>
      <top style="thick">
        <color theme="5" tint="-0.499984740745262"/>
      </top>
      <bottom/>
      <diagonal/>
    </border>
    <border>
      <left/>
      <right style="thick">
        <color theme="5" tint="-0.499984740745262"/>
      </right>
      <top style="thick">
        <color theme="5" tint="-0.499984740745262"/>
      </top>
      <bottom/>
      <diagonal/>
    </border>
    <border>
      <left/>
      <right style="thick">
        <color theme="5" tint="-0.499984740745262"/>
      </right>
      <top/>
      <bottom/>
      <diagonal/>
    </border>
    <border>
      <left/>
      <right/>
      <top/>
      <bottom style="thick">
        <color theme="5" tint="-0.499984740745262"/>
      </bottom>
      <diagonal/>
    </border>
    <border>
      <left/>
      <right style="thick">
        <color theme="5" tint="-0.499984740745262"/>
      </right>
      <top/>
      <bottom style="thick">
        <color theme="5" tint="-0.499984740745262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n">
        <color theme="5" tint="-0.499984740745262"/>
      </left>
      <right/>
      <top/>
      <bottom/>
      <diagonal/>
    </border>
    <border>
      <left/>
      <right style="thin">
        <color theme="5" tint="-0.499984740745262"/>
      </right>
      <top/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 style="thick">
        <color theme="4" tint="-0.499984740745262"/>
      </left>
      <right/>
      <top/>
      <bottom/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/>
      <right style="thick">
        <color theme="4" tint="-0.499984740745262"/>
      </right>
      <top/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thick">
        <color theme="4" tint="-0.499984740745262"/>
      </left>
      <right/>
      <top/>
      <bottom style="dashed">
        <color theme="4" tint="-0.24994659260841701"/>
      </bottom>
      <diagonal/>
    </border>
    <border>
      <left/>
      <right/>
      <top/>
      <bottom style="dashed">
        <color theme="4" tint="-0.24994659260841701"/>
      </bottom>
      <diagonal/>
    </border>
    <border>
      <left/>
      <right style="thick">
        <color theme="4" tint="-0.499984740745262"/>
      </right>
      <top/>
      <bottom style="dashed">
        <color theme="4" tint="-0.24994659260841701"/>
      </bottom>
      <diagonal/>
    </border>
    <border>
      <left/>
      <right/>
      <top style="thick">
        <color theme="5" tint="-0.499984740745262"/>
      </top>
      <bottom style="thin">
        <color theme="5" tint="-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0" xfId="0" quotePrefix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/>
    <xf numFmtId="0" fontId="0" fillId="2" borderId="0" xfId="0" applyFill="1" applyBorder="1"/>
    <xf numFmtId="0" fontId="1" fillId="2" borderId="0" xfId="0" applyFont="1" applyFill="1" applyBorder="1"/>
    <xf numFmtId="0" fontId="0" fillId="0" borderId="0" xfId="0" applyFill="1" applyBorder="1"/>
    <xf numFmtId="0" fontId="1" fillId="3" borderId="0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0" borderId="12" xfId="0" applyFill="1" applyBorder="1"/>
    <xf numFmtId="0" fontId="1" fillId="5" borderId="14" xfId="0" applyFont="1" applyFill="1" applyBorder="1"/>
    <xf numFmtId="0" fontId="0" fillId="5" borderId="14" xfId="0" applyFill="1" applyBorder="1"/>
    <xf numFmtId="0" fontId="0" fillId="5" borderId="15" xfId="0" applyFill="1" applyBorder="1"/>
    <xf numFmtId="0" fontId="1" fillId="5" borderId="16" xfId="0" applyFont="1" applyFill="1" applyBorder="1"/>
    <xf numFmtId="0" fontId="1" fillId="5" borderId="17" xfId="0" applyFont="1" applyFill="1" applyBorder="1" applyAlignment="1">
      <alignment wrapText="1"/>
    </xf>
    <xf numFmtId="0" fontId="0" fillId="0" borderId="17" xfId="0" applyFill="1" applyBorder="1"/>
    <xf numFmtId="0" fontId="1" fillId="3" borderId="23" xfId="0" applyFont="1" applyFill="1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3" borderId="25" xfId="0" applyFont="1" applyFill="1" applyBorder="1" applyAlignment="1">
      <alignment wrapText="1"/>
    </xf>
    <xf numFmtId="0" fontId="0" fillId="5" borderId="16" xfId="0" applyFill="1" applyBorder="1"/>
    <xf numFmtId="0" fontId="0" fillId="5" borderId="0" xfId="0" applyFill="1" applyBorder="1"/>
    <xf numFmtId="0" fontId="0" fillId="5" borderId="18" xfId="0" applyFill="1" applyBorder="1"/>
    <xf numFmtId="0" fontId="0" fillId="5" borderId="19" xfId="0" applyFill="1" applyBorder="1"/>
    <xf numFmtId="0" fontId="1" fillId="5" borderId="0" xfId="0" quotePrefix="1" applyFont="1" applyFill="1" applyBorder="1" applyAlignment="1">
      <alignment wrapText="1"/>
    </xf>
    <xf numFmtId="0" fontId="1" fillId="0" borderId="0" xfId="0" applyFont="1" applyFill="1" applyBorder="1"/>
    <xf numFmtId="0" fontId="4" fillId="5" borderId="14" xfId="0" applyFont="1" applyFill="1" applyBorder="1"/>
    <xf numFmtId="2" fontId="0" fillId="0" borderId="0" xfId="0" applyNumberFormat="1" applyFill="1" applyBorder="1"/>
    <xf numFmtId="0" fontId="0" fillId="6" borderId="0" xfId="0" applyFill="1" applyBorder="1"/>
    <xf numFmtId="0" fontId="1" fillId="6" borderId="0" xfId="0" applyFont="1" applyFill="1" applyBorder="1"/>
    <xf numFmtId="0" fontId="1" fillId="6" borderId="0" xfId="0" applyFont="1" applyFill="1" applyBorder="1" applyAlignment="1">
      <alignment wrapText="1"/>
    </xf>
    <xf numFmtId="0" fontId="4" fillId="6" borderId="6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1" fillId="6" borderId="9" xfId="0" applyFont="1" applyFill="1" applyBorder="1"/>
    <xf numFmtId="0" fontId="1" fillId="6" borderId="10" xfId="0" applyFont="1" applyFill="1" applyBorder="1" applyAlignment="1">
      <alignment wrapText="1"/>
    </xf>
    <xf numFmtId="0" fontId="1" fillId="6" borderId="11" xfId="0" applyFont="1" applyFill="1" applyBorder="1"/>
    <xf numFmtId="0" fontId="0" fillId="6" borderId="12" xfId="0" applyFill="1" applyBorder="1"/>
    <xf numFmtId="0" fontId="0" fillId="6" borderId="13" xfId="0" applyFill="1" applyBorder="1"/>
    <xf numFmtId="0" fontId="2" fillId="6" borderId="9" xfId="1" applyFill="1" applyBorder="1"/>
    <xf numFmtId="0" fontId="0" fillId="6" borderId="10" xfId="0" applyFill="1" applyBorder="1"/>
    <xf numFmtId="0" fontId="2" fillId="6" borderId="11" xfId="1" applyFill="1" applyBorder="1"/>
    <xf numFmtId="0" fontId="4" fillId="6" borderId="7" xfId="0" applyFont="1" applyFill="1" applyBorder="1"/>
    <xf numFmtId="0" fontId="1" fillId="6" borderId="12" xfId="0" applyFont="1" applyFill="1" applyBorder="1"/>
    <xf numFmtId="0" fontId="2" fillId="6" borderId="0" xfId="1" applyFill="1" applyBorder="1"/>
    <xf numFmtId="0" fontId="2" fillId="6" borderId="12" xfId="1" applyFill="1" applyBorder="1"/>
    <xf numFmtId="0" fontId="0" fillId="2" borderId="0" xfId="0" applyFill="1" applyBorder="1" applyAlignment="1">
      <alignment wrapText="1"/>
    </xf>
    <xf numFmtId="20" fontId="4" fillId="3" borderId="1" xfId="0" quotePrefix="1" applyNumberFormat="1" applyFont="1" applyFill="1" applyBorder="1" applyAlignment="1"/>
    <xf numFmtId="0" fontId="1" fillId="3" borderId="0" xfId="0" quotePrefix="1" applyFont="1" applyFill="1" applyBorder="1" applyAlignment="1">
      <alignment wrapText="1"/>
    </xf>
    <xf numFmtId="0" fontId="0" fillId="2" borderId="26" xfId="0" applyFill="1" applyBorder="1"/>
    <xf numFmtId="164" fontId="0" fillId="3" borderId="0" xfId="0" applyNumberFormat="1" applyFill="1" applyBorder="1"/>
    <xf numFmtId="164" fontId="0" fillId="3" borderId="3" xfId="0" applyNumberFormat="1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164" fontId="0" fillId="5" borderId="0" xfId="0" applyNumberFormat="1" applyFill="1" applyBorder="1"/>
    <xf numFmtId="164" fontId="0" fillId="5" borderId="17" xfId="0" applyNumberFormat="1" applyFill="1" applyBorder="1"/>
    <xf numFmtId="164" fontId="0" fillId="5" borderId="19" xfId="0" applyNumberFormat="1" applyFill="1" applyBorder="1"/>
    <xf numFmtId="164" fontId="0" fillId="5" borderId="20" xfId="0" applyNumberFormat="1" applyFill="1" applyBorder="1"/>
    <xf numFmtId="0" fontId="1" fillId="2" borderId="0" xfId="0" applyFont="1" applyFill="1" applyBorder="1" applyAlignment="1">
      <alignment horizontal="right"/>
    </xf>
    <xf numFmtId="0" fontId="1" fillId="2" borderId="0" xfId="0" quotePrefix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1" fontId="0" fillId="9" borderId="0" xfId="0" applyNumberFormat="1" applyFill="1" applyBorder="1" applyAlignment="1">
      <alignment horizontal="right"/>
    </xf>
    <xf numFmtId="0" fontId="4" fillId="2" borderId="27" xfId="0" applyFont="1" applyFill="1" applyBorder="1"/>
    <xf numFmtId="0" fontId="4" fillId="2" borderId="28" xfId="0" applyFont="1" applyFill="1" applyBorder="1"/>
    <xf numFmtId="0" fontId="0" fillId="2" borderId="28" xfId="0" applyFill="1" applyBorder="1"/>
    <xf numFmtId="0" fontId="1" fillId="2" borderId="28" xfId="0" applyFont="1" applyFill="1" applyBorder="1"/>
    <xf numFmtId="2" fontId="3" fillId="2" borderId="28" xfId="0" applyNumberFormat="1" applyFont="1" applyFill="1" applyBorder="1"/>
    <xf numFmtId="0" fontId="0" fillId="2" borderId="29" xfId="0" applyFill="1" applyBorder="1"/>
    <xf numFmtId="0" fontId="1" fillId="2" borderId="30" xfId="0" quotePrefix="1" applyFont="1" applyFill="1" applyBorder="1" applyAlignment="1">
      <alignment horizontal="right"/>
    </xf>
    <xf numFmtId="0" fontId="0" fillId="9" borderId="26" xfId="0" applyFill="1" applyBorder="1"/>
    <xf numFmtId="164" fontId="0" fillId="2" borderId="30" xfId="0" applyNumberFormat="1" applyFill="1" applyBorder="1" applyAlignment="1">
      <alignment horizontal="right"/>
    </xf>
    <xf numFmtId="0" fontId="0" fillId="2" borderId="31" xfId="0" applyFill="1" applyBorder="1"/>
    <xf numFmtId="0" fontId="0" fillId="2" borderId="32" xfId="0" applyFill="1" applyBorder="1" applyAlignment="1">
      <alignment wrapText="1"/>
    </xf>
    <xf numFmtId="0" fontId="0" fillId="2" borderId="32" xfId="0" applyFill="1" applyBorder="1"/>
    <xf numFmtId="1" fontId="0" fillId="9" borderId="32" xfId="0" applyNumberFormat="1" applyFill="1" applyBorder="1" applyAlignment="1">
      <alignment horizontal="right"/>
    </xf>
    <xf numFmtId="164" fontId="0" fillId="2" borderId="32" xfId="0" applyNumberFormat="1" applyFill="1" applyBorder="1" applyAlignment="1">
      <alignment horizontal="right"/>
    </xf>
    <xf numFmtId="164" fontId="0" fillId="2" borderId="33" xfId="0" applyNumberFormat="1" applyFill="1" applyBorder="1" applyAlignment="1">
      <alignment horizontal="right"/>
    </xf>
    <xf numFmtId="0" fontId="1" fillId="2" borderId="34" xfId="0" applyFont="1" applyFill="1" applyBorder="1"/>
    <xf numFmtId="0" fontId="1" fillId="2" borderId="35" xfId="0" applyFont="1" applyFill="1" applyBorder="1"/>
    <xf numFmtId="0" fontId="1" fillId="2" borderId="35" xfId="0" applyFont="1" applyFill="1" applyBorder="1" applyAlignment="1">
      <alignment wrapText="1"/>
    </xf>
    <xf numFmtId="0" fontId="1" fillId="2" borderId="35" xfId="0" applyFont="1" applyFill="1" applyBorder="1" applyAlignment="1">
      <alignment horizontal="right"/>
    </xf>
    <xf numFmtId="2" fontId="0" fillId="0" borderId="35" xfId="0" applyNumberFormat="1" applyFill="1" applyBorder="1" applyAlignment="1">
      <alignment horizontal="right"/>
    </xf>
    <xf numFmtId="0" fontId="0" fillId="0" borderId="35" xfId="0" applyFill="1" applyBorder="1" applyAlignment="1">
      <alignment horizontal="right"/>
    </xf>
    <xf numFmtId="0" fontId="0" fillId="2" borderId="36" xfId="0" applyFill="1" applyBorder="1" applyAlignment="1">
      <alignment horizontal="right"/>
    </xf>
    <xf numFmtId="0" fontId="0" fillId="8" borderId="0" xfId="0" applyFill="1" applyBorder="1"/>
    <xf numFmtId="0" fontId="1" fillId="3" borderId="0" xfId="0" applyFont="1" applyFill="1"/>
    <xf numFmtId="0" fontId="1" fillId="3" borderId="3" xfId="0" applyFont="1" applyFill="1" applyBorder="1"/>
    <xf numFmtId="1" fontId="0" fillId="4" borderId="0" xfId="0" applyNumberFormat="1" applyFill="1" applyBorder="1" applyAlignment="1">
      <alignment horizontal="right"/>
    </xf>
    <xf numFmtId="1" fontId="0" fillId="4" borderId="32" xfId="0" applyNumberFormat="1" applyFill="1" applyBorder="1" applyAlignment="1">
      <alignment horizontal="right"/>
    </xf>
    <xf numFmtId="0" fontId="3" fillId="7" borderId="16" xfId="0" applyFont="1" applyFill="1" applyBorder="1"/>
    <xf numFmtId="164" fontId="3" fillId="7" borderId="0" xfId="0" applyNumberFormat="1" applyFont="1" applyFill="1" applyBorder="1"/>
    <xf numFmtId="164" fontId="3" fillId="7" borderId="19" xfId="0" applyNumberFormat="1" applyFont="1" applyFill="1" applyBorder="1"/>
    <xf numFmtId="164" fontId="3" fillId="7" borderId="17" xfId="0" applyNumberFormat="1" applyFont="1" applyFill="1" applyBorder="1"/>
    <xf numFmtId="1" fontId="0" fillId="0" borderId="0" xfId="0" applyNumberForma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164" fontId="0" fillId="2" borderId="32" xfId="0" applyNumberFormat="1" applyFill="1" applyBorder="1" applyAlignment="1">
      <alignment horizontal="right"/>
    </xf>
    <xf numFmtId="0" fontId="1" fillId="3" borderId="37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right"/>
    </xf>
    <xf numFmtId="0" fontId="1" fillId="3" borderId="21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22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4Tier_Tujwc&amp;t=268s" TargetMode="External"/><Relationship Id="rId2" Type="http://schemas.openxmlformats.org/officeDocument/2006/relationships/hyperlink" Target="https://summonerswar.fandom.com/wiki/Attack_Bar" TargetMode="External"/><Relationship Id="rId1" Type="http://schemas.openxmlformats.org/officeDocument/2006/relationships/hyperlink" Target="https://summonerswar.co/summoners-war-arena-guide-speed-tuning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" sqref="H3"/>
    </sheetView>
  </sheetViews>
  <sheetFormatPr defaultRowHeight="15" x14ac:dyDescent="0.25"/>
  <cols>
    <col min="1" max="1" width="13.5703125" customWidth="1"/>
    <col min="2" max="2" width="35.85546875" customWidth="1"/>
    <col min="3" max="3" width="8.28515625" customWidth="1"/>
    <col min="4" max="4" width="15.7109375" customWidth="1"/>
    <col min="5" max="5" width="17.42578125" bestFit="1" customWidth="1"/>
    <col min="6" max="6" width="13.85546875" customWidth="1"/>
    <col min="7" max="7" width="12.7109375" bestFit="1" customWidth="1"/>
    <col min="8" max="8" width="12.5703125" bestFit="1" customWidth="1"/>
    <col min="9" max="9" width="15" customWidth="1"/>
    <col min="10" max="10" width="5.85546875" customWidth="1"/>
    <col min="11" max="12" width="8.85546875" bestFit="1" customWidth="1"/>
    <col min="21" max="21" width="10" customWidth="1"/>
  </cols>
  <sheetData>
    <row r="1" spans="1:22" s="1" customFormat="1" ht="32.1" customHeight="1" thickTop="1" x14ac:dyDescent="0.35">
      <c r="A1" s="67" t="s">
        <v>28</v>
      </c>
      <c r="B1" s="68"/>
      <c r="C1" s="69"/>
      <c r="D1" s="70"/>
      <c r="E1" s="71"/>
      <c r="F1" s="71"/>
      <c r="G1" s="69"/>
      <c r="H1" s="69"/>
      <c r="I1" s="72"/>
      <c r="J1" s="51" t="s">
        <v>27</v>
      </c>
      <c r="K1" s="10"/>
      <c r="L1" s="10"/>
      <c r="M1" s="10"/>
      <c r="N1" s="101"/>
      <c r="O1" s="101"/>
      <c r="P1" s="101"/>
      <c r="Q1" s="101"/>
      <c r="R1" s="10"/>
      <c r="S1" s="10"/>
      <c r="T1" s="10"/>
      <c r="U1" s="11"/>
      <c r="V1" s="4"/>
    </row>
    <row r="2" spans="1:22" s="1" customFormat="1" x14ac:dyDescent="0.25">
      <c r="A2" s="53" t="s">
        <v>54</v>
      </c>
      <c r="B2" s="7"/>
      <c r="C2" s="7"/>
      <c r="D2" s="62" t="s">
        <v>49</v>
      </c>
      <c r="E2" s="102" t="s">
        <v>50</v>
      </c>
      <c r="F2" s="102"/>
      <c r="G2" s="63" t="s">
        <v>51</v>
      </c>
      <c r="H2" s="62" t="s">
        <v>52</v>
      </c>
      <c r="I2" s="73" t="s">
        <v>53</v>
      </c>
      <c r="J2" s="90"/>
      <c r="K2" s="90"/>
      <c r="L2" s="90"/>
      <c r="M2" s="90"/>
      <c r="N2" s="103" t="s">
        <v>19</v>
      </c>
      <c r="O2" s="104"/>
      <c r="P2" s="104"/>
      <c r="Q2" s="105"/>
      <c r="R2" s="90"/>
      <c r="S2" s="90"/>
      <c r="T2" s="90"/>
      <c r="U2" s="91"/>
      <c r="V2" s="4"/>
    </row>
    <row r="3" spans="1:22" s="1" customFormat="1" ht="30" x14ac:dyDescent="0.25">
      <c r="A3" s="82" t="s">
        <v>0</v>
      </c>
      <c r="B3" s="83" t="s">
        <v>33</v>
      </c>
      <c r="C3" s="84" t="s">
        <v>9</v>
      </c>
      <c r="D3" s="85"/>
      <c r="E3" s="86">
        <v>0.24</v>
      </c>
      <c r="F3" s="87">
        <v>0.15</v>
      </c>
      <c r="G3" s="85"/>
      <c r="H3" s="87">
        <v>0</v>
      </c>
      <c r="I3" s="88"/>
      <c r="J3" s="52" t="s">
        <v>15</v>
      </c>
      <c r="K3" s="9">
        <v>1</v>
      </c>
      <c r="L3" s="9">
        <v>2</v>
      </c>
      <c r="M3" s="9">
        <v>3</v>
      </c>
      <c r="N3" s="21">
        <v>4</v>
      </c>
      <c r="O3" s="22">
        <v>5</v>
      </c>
      <c r="P3" s="22">
        <v>6</v>
      </c>
      <c r="Q3" s="23">
        <v>7</v>
      </c>
      <c r="R3" s="9">
        <v>8</v>
      </c>
      <c r="S3" s="9">
        <v>9</v>
      </c>
      <c r="T3" s="9">
        <v>10</v>
      </c>
      <c r="U3" s="12">
        <v>11</v>
      </c>
      <c r="V3" s="4"/>
    </row>
    <row r="4" spans="1:22" x14ac:dyDescent="0.25">
      <c r="A4" s="74" t="s">
        <v>32</v>
      </c>
      <c r="B4" s="50"/>
      <c r="C4" s="6"/>
      <c r="D4" s="98">
        <v>104</v>
      </c>
      <c r="E4" s="99">
        <f>SUM($D4*(1+$E$3+$F$3))</f>
        <v>144.56</v>
      </c>
      <c r="F4" s="99"/>
      <c r="G4" s="92">
        <v>89</v>
      </c>
      <c r="H4" s="65">
        <f>SUM($H$3)</f>
        <v>0</v>
      </c>
      <c r="I4" s="75">
        <f>SUM(($E4+$G4)*(1+$H4))</f>
        <v>233.56</v>
      </c>
      <c r="J4" s="54"/>
      <c r="K4" s="54">
        <f>SUM($I4*(0.07*1))</f>
        <v>16.349200000000003</v>
      </c>
      <c r="L4" s="54">
        <f>SUM($I4*(0.07*2))</f>
        <v>32.698400000000007</v>
      </c>
      <c r="M4" s="54">
        <f>SUM($I4*(0.07*3))</f>
        <v>49.047600000000003</v>
      </c>
      <c r="N4" s="54">
        <f>SUM($I4*(0.07*4))</f>
        <v>65.396800000000013</v>
      </c>
      <c r="O4" s="54">
        <f>SUM($I4*(0.07*5))</f>
        <v>81.746000000000009</v>
      </c>
      <c r="P4" s="54">
        <f>SUM($I4*(0.07*6))</f>
        <v>98.095200000000006</v>
      </c>
      <c r="Q4" s="54">
        <f>SUM($I4*(0.07*7))</f>
        <v>114.44440000000002</v>
      </c>
      <c r="R4" s="54">
        <f>SUM($I4*(0.07*8))</f>
        <v>130.79360000000003</v>
      </c>
      <c r="S4" s="54">
        <f>SUM($I4*(0.07*9))</f>
        <v>147.14280000000002</v>
      </c>
      <c r="T4" s="54">
        <f>SUM($I4*(0.07*10))</f>
        <v>163.49200000000002</v>
      </c>
      <c r="U4" s="55">
        <f>SUM($I4*(0.07*11))</f>
        <v>179.84120000000001</v>
      </c>
    </row>
    <row r="5" spans="1:22" ht="45" x14ac:dyDescent="0.25">
      <c r="A5" s="53" t="s">
        <v>17</v>
      </c>
      <c r="B5" s="50" t="s">
        <v>47</v>
      </c>
      <c r="C5" s="6"/>
      <c r="D5" s="66">
        <v>126</v>
      </c>
      <c r="E5" s="99">
        <f>SUM($D5*(1+$E$3+$F$3))</f>
        <v>175.14</v>
      </c>
      <c r="F5" s="99"/>
      <c r="G5" s="92">
        <v>190</v>
      </c>
      <c r="H5" s="65">
        <f t="shared" ref="H5:H21" si="0">SUM($H$3)</f>
        <v>0</v>
      </c>
      <c r="I5" s="75">
        <f>SUM(($E5+$G5)*(1+$H5))</f>
        <v>365.14</v>
      </c>
      <c r="J5" s="54"/>
      <c r="K5" s="54">
        <f t="shared" ref="K5:K21" si="1">SUM($I5*(0.07*1))</f>
        <v>25.559800000000003</v>
      </c>
      <c r="L5" s="54">
        <f t="shared" ref="L5:L21" si="2">SUM($I5*(0.07*2))</f>
        <v>51.119600000000005</v>
      </c>
      <c r="M5" s="54">
        <f t="shared" ref="M5:M21" si="3">SUM($I5*(0.07*3))</f>
        <v>76.679400000000001</v>
      </c>
      <c r="N5" s="54">
        <f t="shared" ref="N5:N21" si="4">SUM($I5*(0.07*4))</f>
        <v>102.23920000000001</v>
      </c>
      <c r="O5" s="54">
        <f t="shared" ref="O5:O21" si="5">SUM($I5*(0.07*5))</f>
        <v>127.79900000000001</v>
      </c>
      <c r="P5" s="54">
        <f t="shared" ref="P5:P21" si="6">SUM($I5*(0.07*6))</f>
        <v>153.3588</v>
      </c>
      <c r="Q5" s="54">
        <f t="shared" ref="Q5:Q21" si="7">SUM($I5*(0.07*7))</f>
        <v>178.9186</v>
      </c>
      <c r="R5" s="54">
        <f t="shared" ref="R5:R21" si="8">SUM($I5*(0.07*8))</f>
        <v>204.47840000000002</v>
      </c>
      <c r="S5" s="54">
        <f t="shared" ref="S5:S21" si="9">SUM($I5*(0.07*9))</f>
        <v>230.03820000000005</v>
      </c>
      <c r="T5" s="54">
        <f t="shared" ref="T5:T21" si="10">SUM($I5*(0.07*10))</f>
        <v>255.59800000000001</v>
      </c>
      <c r="U5" s="55">
        <f t="shared" ref="U5:U21" si="11">SUM($I5*(0.07*11))</f>
        <v>281.15780000000001</v>
      </c>
    </row>
    <row r="6" spans="1:22" ht="30" x14ac:dyDescent="0.25">
      <c r="A6" s="53" t="s">
        <v>30</v>
      </c>
      <c r="B6" s="50" t="s">
        <v>37</v>
      </c>
      <c r="C6" s="6"/>
      <c r="D6" s="64">
        <v>116</v>
      </c>
      <c r="E6" s="99">
        <f t="shared" ref="E6:E21" si="12">SUM($D6*(1+$E$3+$F$3))</f>
        <v>161.23999999999998</v>
      </c>
      <c r="F6" s="99"/>
      <c r="G6" s="92">
        <v>156</v>
      </c>
      <c r="H6" s="65">
        <f t="shared" si="0"/>
        <v>0</v>
      </c>
      <c r="I6" s="75">
        <f t="shared" ref="I6:I21" si="13">SUM(($E6+$G6)*(1+$H6))</f>
        <v>317.24</v>
      </c>
      <c r="J6" s="54"/>
      <c r="K6" s="54">
        <f t="shared" si="1"/>
        <v>22.206800000000001</v>
      </c>
      <c r="L6" s="54">
        <f t="shared" si="2"/>
        <v>44.413600000000002</v>
      </c>
      <c r="M6" s="54">
        <f t="shared" si="3"/>
        <v>66.620400000000004</v>
      </c>
      <c r="N6" s="54">
        <f t="shared" si="4"/>
        <v>88.827200000000005</v>
      </c>
      <c r="O6" s="54">
        <f t="shared" si="5"/>
        <v>111.03400000000002</v>
      </c>
      <c r="P6" s="54">
        <f t="shared" si="6"/>
        <v>133.24080000000001</v>
      </c>
      <c r="Q6" s="54">
        <f t="shared" si="7"/>
        <v>155.44760000000002</v>
      </c>
      <c r="R6" s="54">
        <f t="shared" si="8"/>
        <v>177.65440000000001</v>
      </c>
      <c r="S6" s="54">
        <f t="shared" si="9"/>
        <v>199.86120000000005</v>
      </c>
      <c r="T6" s="54">
        <f t="shared" si="10"/>
        <v>222.06800000000004</v>
      </c>
      <c r="U6" s="55">
        <f t="shared" si="11"/>
        <v>244.2748</v>
      </c>
    </row>
    <row r="7" spans="1:22" x14ac:dyDescent="0.25">
      <c r="A7" s="53" t="s">
        <v>1</v>
      </c>
      <c r="B7" s="50" t="s">
        <v>41</v>
      </c>
      <c r="C7" s="6">
        <v>30</v>
      </c>
      <c r="D7" s="64">
        <v>120</v>
      </c>
      <c r="E7" s="99">
        <f t="shared" si="12"/>
        <v>166.79999999999998</v>
      </c>
      <c r="F7" s="99"/>
      <c r="G7" s="92">
        <v>162</v>
      </c>
      <c r="H7" s="65">
        <f t="shared" si="0"/>
        <v>0</v>
      </c>
      <c r="I7" s="75">
        <f t="shared" si="13"/>
        <v>328.79999999999995</v>
      </c>
      <c r="J7" s="54"/>
      <c r="K7" s="54">
        <f t="shared" si="1"/>
        <v>23.015999999999998</v>
      </c>
      <c r="L7" s="54">
        <f t="shared" si="2"/>
        <v>46.031999999999996</v>
      </c>
      <c r="M7" s="54">
        <f t="shared" si="3"/>
        <v>69.048000000000002</v>
      </c>
      <c r="N7" s="54">
        <f t="shared" si="4"/>
        <v>92.063999999999993</v>
      </c>
      <c r="O7" s="54">
        <f t="shared" si="5"/>
        <v>115.08</v>
      </c>
      <c r="P7" s="54">
        <f t="shared" si="6"/>
        <v>138.096</v>
      </c>
      <c r="Q7" s="54">
        <f t="shared" si="7"/>
        <v>161.11199999999999</v>
      </c>
      <c r="R7" s="54">
        <f t="shared" si="8"/>
        <v>184.12799999999999</v>
      </c>
      <c r="S7" s="54">
        <f t="shared" si="9"/>
        <v>207.14400000000001</v>
      </c>
      <c r="T7" s="54">
        <f t="shared" si="10"/>
        <v>230.16</v>
      </c>
      <c r="U7" s="55">
        <f t="shared" si="11"/>
        <v>253.17599999999996</v>
      </c>
    </row>
    <row r="8" spans="1:22" x14ac:dyDescent="0.25">
      <c r="A8" s="53" t="s">
        <v>31</v>
      </c>
      <c r="B8" s="50" t="s">
        <v>57</v>
      </c>
      <c r="C8" s="6">
        <v>30</v>
      </c>
      <c r="D8" s="64">
        <v>96</v>
      </c>
      <c r="E8" s="99">
        <f t="shared" si="12"/>
        <v>133.44</v>
      </c>
      <c r="F8" s="99"/>
      <c r="G8" s="92">
        <v>100</v>
      </c>
      <c r="H8" s="65">
        <f t="shared" si="0"/>
        <v>0</v>
      </c>
      <c r="I8" s="75">
        <f t="shared" si="13"/>
        <v>233.44</v>
      </c>
      <c r="J8" s="54"/>
      <c r="K8" s="54">
        <f t="shared" si="1"/>
        <v>16.340800000000002</v>
      </c>
      <c r="L8" s="54">
        <f t="shared" si="2"/>
        <v>32.681600000000003</v>
      </c>
      <c r="M8" s="54">
        <f t="shared" si="3"/>
        <v>49.022400000000005</v>
      </c>
      <c r="N8" s="54">
        <f t="shared" si="4"/>
        <v>65.363200000000006</v>
      </c>
      <c r="O8" s="54">
        <f t="shared" si="5"/>
        <v>81.704000000000008</v>
      </c>
      <c r="P8" s="54">
        <f t="shared" si="6"/>
        <v>98.044800000000009</v>
      </c>
      <c r="Q8" s="54">
        <f t="shared" si="7"/>
        <v>114.38560000000001</v>
      </c>
      <c r="R8" s="54">
        <f t="shared" si="8"/>
        <v>130.72640000000001</v>
      </c>
      <c r="S8" s="54">
        <f t="shared" si="9"/>
        <v>147.06720000000001</v>
      </c>
      <c r="T8" s="54">
        <f t="shared" si="10"/>
        <v>163.40800000000002</v>
      </c>
      <c r="U8" s="55">
        <f t="shared" si="11"/>
        <v>179.74879999999999</v>
      </c>
    </row>
    <row r="9" spans="1:22" x14ac:dyDescent="0.25">
      <c r="A9" s="53" t="s">
        <v>16</v>
      </c>
      <c r="B9" s="50" t="s">
        <v>58</v>
      </c>
      <c r="C9" s="89">
        <v>25</v>
      </c>
      <c r="D9" s="64">
        <v>99</v>
      </c>
      <c r="E9" s="99">
        <f t="shared" si="12"/>
        <v>137.60999999999999</v>
      </c>
      <c r="F9" s="99"/>
      <c r="G9" s="92">
        <v>250</v>
      </c>
      <c r="H9" s="65">
        <f t="shared" si="0"/>
        <v>0</v>
      </c>
      <c r="I9" s="75">
        <f t="shared" si="13"/>
        <v>387.61</v>
      </c>
      <c r="J9" s="54"/>
      <c r="K9" s="54">
        <f t="shared" si="1"/>
        <v>27.132700000000003</v>
      </c>
      <c r="L9" s="54">
        <f t="shared" si="2"/>
        <v>54.265400000000007</v>
      </c>
      <c r="M9" s="54">
        <f t="shared" si="3"/>
        <v>81.398100000000014</v>
      </c>
      <c r="N9" s="54">
        <f t="shared" si="4"/>
        <v>108.53080000000001</v>
      </c>
      <c r="O9" s="54">
        <f t="shared" si="5"/>
        <v>135.66350000000003</v>
      </c>
      <c r="P9" s="54">
        <f t="shared" si="6"/>
        <v>162.79620000000003</v>
      </c>
      <c r="Q9" s="54">
        <f t="shared" si="7"/>
        <v>189.92890000000003</v>
      </c>
      <c r="R9" s="54">
        <f t="shared" si="8"/>
        <v>217.06160000000003</v>
      </c>
      <c r="S9" s="54">
        <f t="shared" si="9"/>
        <v>244.19430000000006</v>
      </c>
      <c r="T9" s="54">
        <f t="shared" si="10"/>
        <v>271.32700000000006</v>
      </c>
      <c r="U9" s="55">
        <f t="shared" si="11"/>
        <v>298.4597</v>
      </c>
    </row>
    <row r="10" spans="1:22" ht="45" x14ac:dyDescent="0.25">
      <c r="A10" s="53" t="s">
        <v>10</v>
      </c>
      <c r="B10" s="50" t="s">
        <v>59</v>
      </c>
      <c r="C10" s="6">
        <v>30</v>
      </c>
      <c r="D10" s="64">
        <v>95</v>
      </c>
      <c r="E10" s="99">
        <f t="shared" si="12"/>
        <v>132.04999999999998</v>
      </c>
      <c r="F10" s="99"/>
      <c r="G10" s="92">
        <v>126</v>
      </c>
      <c r="H10" s="65">
        <f t="shared" si="0"/>
        <v>0</v>
      </c>
      <c r="I10" s="75">
        <f t="shared" si="13"/>
        <v>258.04999999999995</v>
      </c>
      <c r="J10" s="54"/>
      <c r="K10" s="54">
        <f t="shared" si="1"/>
        <v>18.063499999999998</v>
      </c>
      <c r="L10" s="54">
        <f t="shared" si="2"/>
        <v>36.126999999999995</v>
      </c>
      <c r="M10" s="54">
        <f t="shared" si="3"/>
        <v>54.190499999999993</v>
      </c>
      <c r="N10" s="54">
        <f t="shared" si="4"/>
        <v>72.253999999999991</v>
      </c>
      <c r="O10" s="54">
        <f t="shared" si="5"/>
        <v>90.317499999999995</v>
      </c>
      <c r="P10" s="54">
        <f t="shared" si="6"/>
        <v>108.38099999999999</v>
      </c>
      <c r="Q10" s="54">
        <f t="shared" si="7"/>
        <v>126.44449999999999</v>
      </c>
      <c r="R10" s="54">
        <f t="shared" si="8"/>
        <v>144.50799999999998</v>
      </c>
      <c r="S10" s="54">
        <f t="shared" si="9"/>
        <v>162.57150000000001</v>
      </c>
      <c r="T10" s="54">
        <f t="shared" si="10"/>
        <v>180.63499999999999</v>
      </c>
      <c r="U10" s="55">
        <f t="shared" si="11"/>
        <v>198.69849999999997</v>
      </c>
    </row>
    <row r="11" spans="1:22" ht="45" x14ac:dyDescent="0.25">
      <c r="A11" s="53" t="s">
        <v>4</v>
      </c>
      <c r="B11" s="50" t="s">
        <v>46</v>
      </c>
      <c r="C11" s="6">
        <v>30</v>
      </c>
      <c r="D11" s="64">
        <v>106</v>
      </c>
      <c r="E11" s="99">
        <f t="shared" si="12"/>
        <v>147.34</v>
      </c>
      <c r="F11" s="99"/>
      <c r="G11" s="92">
        <v>118</v>
      </c>
      <c r="H11" s="65">
        <f t="shared" si="0"/>
        <v>0</v>
      </c>
      <c r="I11" s="75">
        <f t="shared" si="13"/>
        <v>265.34000000000003</v>
      </c>
      <c r="J11" s="54"/>
      <c r="K11" s="54">
        <f t="shared" si="1"/>
        <v>18.573800000000006</v>
      </c>
      <c r="L11" s="54">
        <f t="shared" si="2"/>
        <v>37.147600000000011</v>
      </c>
      <c r="M11" s="54">
        <f t="shared" si="3"/>
        <v>55.72140000000001</v>
      </c>
      <c r="N11" s="54">
        <f t="shared" si="4"/>
        <v>74.295200000000023</v>
      </c>
      <c r="O11" s="54">
        <f t="shared" si="5"/>
        <v>92.869000000000014</v>
      </c>
      <c r="P11" s="54">
        <f t="shared" si="6"/>
        <v>111.44280000000002</v>
      </c>
      <c r="Q11" s="54">
        <f t="shared" si="7"/>
        <v>130.01660000000004</v>
      </c>
      <c r="R11" s="54">
        <f t="shared" si="8"/>
        <v>148.59040000000005</v>
      </c>
      <c r="S11" s="54">
        <f t="shared" si="9"/>
        <v>167.16420000000005</v>
      </c>
      <c r="T11" s="54">
        <f t="shared" si="10"/>
        <v>185.73800000000003</v>
      </c>
      <c r="U11" s="55">
        <f t="shared" si="11"/>
        <v>204.31180000000003</v>
      </c>
    </row>
    <row r="12" spans="1:22" x14ac:dyDescent="0.25">
      <c r="A12" s="53" t="s">
        <v>34</v>
      </c>
      <c r="B12" s="50" t="s">
        <v>45</v>
      </c>
      <c r="C12" s="6"/>
      <c r="D12" s="64">
        <v>111</v>
      </c>
      <c r="E12" s="99">
        <f t="shared" si="12"/>
        <v>154.29</v>
      </c>
      <c r="F12" s="99"/>
      <c r="G12" s="92">
        <v>118</v>
      </c>
      <c r="H12" s="65">
        <f t="shared" si="0"/>
        <v>0</v>
      </c>
      <c r="I12" s="75">
        <f t="shared" si="13"/>
        <v>272.28999999999996</v>
      </c>
      <c r="J12" s="54"/>
      <c r="K12" s="54">
        <f t="shared" si="1"/>
        <v>19.060299999999998</v>
      </c>
      <c r="L12" s="54">
        <f t="shared" si="2"/>
        <v>38.120599999999996</v>
      </c>
      <c r="M12" s="54">
        <f t="shared" si="3"/>
        <v>57.180900000000001</v>
      </c>
      <c r="N12" s="54">
        <f t="shared" si="4"/>
        <v>76.241199999999992</v>
      </c>
      <c r="O12" s="54">
        <f t="shared" si="5"/>
        <v>95.30149999999999</v>
      </c>
      <c r="P12" s="54">
        <f t="shared" si="6"/>
        <v>114.3618</v>
      </c>
      <c r="Q12" s="54">
        <f t="shared" si="7"/>
        <v>133.4221</v>
      </c>
      <c r="R12" s="54">
        <f t="shared" si="8"/>
        <v>152.48239999999998</v>
      </c>
      <c r="S12" s="54">
        <f t="shared" si="9"/>
        <v>171.5427</v>
      </c>
      <c r="T12" s="54">
        <f t="shared" si="10"/>
        <v>190.60299999999998</v>
      </c>
      <c r="U12" s="55">
        <f t="shared" si="11"/>
        <v>209.66329999999996</v>
      </c>
    </row>
    <row r="13" spans="1:22" ht="60" x14ac:dyDescent="0.25">
      <c r="A13" s="53" t="s">
        <v>2</v>
      </c>
      <c r="B13" s="50" t="s">
        <v>48</v>
      </c>
      <c r="C13" s="6">
        <v>30</v>
      </c>
      <c r="D13" s="64">
        <v>111</v>
      </c>
      <c r="E13" s="99">
        <f t="shared" si="12"/>
        <v>154.29</v>
      </c>
      <c r="F13" s="99"/>
      <c r="G13" s="92">
        <v>128</v>
      </c>
      <c r="H13" s="65">
        <f t="shared" si="0"/>
        <v>0</v>
      </c>
      <c r="I13" s="75">
        <f t="shared" si="13"/>
        <v>282.28999999999996</v>
      </c>
      <c r="J13" s="54"/>
      <c r="K13" s="54">
        <f t="shared" si="1"/>
        <v>19.760300000000001</v>
      </c>
      <c r="L13" s="54">
        <f t="shared" si="2"/>
        <v>39.520600000000002</v>
      </c>
      <c r="M13" s="54">
        <f t="shared" si="3"/>
        <v>59.280899999999995</v>
      </c>
      <c r="N13" s="54">
        <f t="shared" si="4"/>
        <v>79.041200000000003</v>
      </c>
      <c r="O13" s="54">
        <f t="shared" si="5"/>
        <v>98.80149999999999</v>
      </c>
      <c r="P13" s="54">
        <f t="shared" si="6"/>
        <v>118.56179999999999</v>
      </c>
      <c r="Q13" s="54">
        <f t="shared" si="7"/>
        <v>138.32210000000001</v>
      </c>
      <c r="R13" s="54">
        <f t="shared" si="8"/>
        <v>158.08240000000001</v>
      </c>
      <c r="S13" s="54">
        <f t="shared" si="9"/>
        <v>177.84270000000001</v>
      </c>
      <c r="T13" s="54">
        <f t="shared" si="10"/>
        <v>197.60299999999998</v>
      </c>
      <c r="U13" s="55">
        <f t="shared" si="11"/>
        <v>217.36329999999998</v>
      </c>
    </row>
    <row r="14" spans="1:22" x14ac:dyDescent="0.25">
      <c r="A14" s="53" t="s">
        <v>8</v>
      </c>
      <c r="B14" s="50" t="s">
        <v>38</v>
      </c>
      <c r="C14" s="6">
        <v>30</v>
      </c>
      <c r="D14" s="64">
        <v>110</v>
      </c>
      <c r="E14" s="99">
        <f t="shared" si="12"/>
        <v>152.89999999999998</v>
      </c>
      <c r="F14" s="99"/>
      <c r="G14" s="92">
        <v>131</v>
      </c>
      <c r="H14" s="65">
        <f t="shared" si="0"/>
        <v>0</v>
      </c>
      <c r="I14" s="75">
        <f t="shared" si="13"/>
        <v>283.89999999999998</v>
      </c>
      <c r="J14" s="54"/>
      <c r="K14" s="54">
        <f t="shared" si="1"/>
        <v>19.873000000000001</v>
      </c>
      <c r="L14" s="54">
        <f t="shared" si="2"/>
        <v>39.746000000000002</v>
      </c>
      <c r="M14" s="54">
        <f t="shared" si="3"/>
        <v>59.619</v>
      </c>
      <c r="N14" s="54">
        <f t="shared" si="4"/>
        <v>79.492000000000004</v>
      </c>
      <c r="O14" s="54">
        <f t="shared" si="5"/>
        <v>99.364999999999995</v>
      </c>
      <c r="P14" s="54">
        <f t="shared" si="6"/>
        <v>119.238</v>
      </c>
      <c r="Q14" s="54">
        <f t="shared" si="7"/>
        <v>139.11099999999999</v>
      </c>
      <c r="R14" s="54">
        <f t="shared" si="8"/>
        <v>158.98400000000001</v>
      </c>
      <c r="S14" s="54">
        <f t="shared" si="9"/>
        <v>178.85700000000003</v>
      </c>
      <c r="T14" s="54">
        <f t="shared" si="10"/>
        <v>198.73</v>
      </c>
      <c r="U14" s="55">
        <f t="shared" si="11"/>
        <v>218.60299999999998</v>
      </c>
    </row>
    <row r="15" spans="1:22" ht="30" x14ac:dyDescent="0.25">
      <c r="A15" s="53" t="s">
        <v>6</v>
      </c>
      <c r="B15" s="50" t="s">
        <v>44</v>
      </c>
      <c r="C15" s="6"/>
      <c r="D15" s="64">
        <v>99</v>
      </c>
      <c r="E15" s="99">
        <f t="shared" si="12"/>
        <v>137.60999999999999</v>
      </c>
      <c r="F15" s="99"/>
      <c r="G15" s="92">
        <v>100</v>
      </c>
      <c r="H15" s="65">
        <f t="shared" si="0"/>
        <v>0</v>
      </c>
      <c r="I15" s="75">
        <f t="shared" si="13"/>
        <v>237.60999999999999</v>
      </c>
      <c r="J15" s="54"/>
      <c r="K15" s="54">
        <f t="shared" si="1"/>
        <v>16.6327</v>
      </c>
      <c r="L15" s="54">
        <f t="shared" si="2"/>
        <v>33.2654</v>
      </c>
      <c r="M15" s="54">
        <f t="shared" si="3"/>
        <v>49.898099999999999</v>
      </c>
      <c r="N15" s="54">
        <f t="shared" si="4"/>
        <v>66.530799999999999</v>
      </c>
      <c r="O15" s="54">
        <f t="shared" si="5"/>
        <v>83.163499999999999</v>
      </c>
      <c r="P15" s="54">
        <f t="shared" si="6"/>
        <v>99.796199999999999</v>
      </c>
      <c r="Q15" s="54">
        <f t="shared" si="7"/>
        <v>116.4289</v>
      </c>
      <c r="R15" s="54">
        <f t="shared" si="8"/>
        <v>133.0616</v>
      </c>
      <c r="S15" s="54">
        <f t="shared" si="9"/>
        <v>149.69430000000003</v>
      </c>
      <c r="T15" s="54">
        <f t="shared" si="10"/>
        <v>166.327</v>
      </c>
      <c r="U15" s="55">
        <f t="shared" si="11"/>
        <v>182.9597</v>
      </c>
    </row>
    <row r="16" spans="1:22" x14ac:dyDescent="0.25">
      <c r="A16" s="53" t="s">
        <v>7</v>
      </c>
      <c r="B16" s="50" t="s">
        <v>42</v>
      </c>
      <c r="C16" s="89">
        <v>50</v>
      </c>
      <c r="D16" s="64">
        <v>108</v>
      </c>
      <c r="E16" s="99">
        <f t="shared" si="12"/>
        <v>150.11999999999998</v>
      </c>
      <c r="F16" s="99"/>
      <c r="G16" s="92">
        <v>100</v>
      </c>
      <c r="H16" s="65">
        <f t="shared" si="0"/>
        <v>0</v>
      </c>
      <c r="I16" s="75">
        <f t="shared" si="13"/>
        <v>250.11999999999998</v>
      </c>
      <c r="J16" s="54"/>
      <c r="K16" s="54">
        <f t="shared" si="1"/>
        <v>17.508400000000002</v>
      </c>
      <c r="L16" s="54">
        <f t="shared" si="2"/>
        <v>35.016800000000003</v>
      </c>
      <c r="M16" s="54">
        <f t="shared" si="3"/>
        <v>52.525199999999998</v>
      </c>
      <c r="N16" s="54">
        <f t="shared" si="4"/>
        <v>70.033600000000007</v>
      </c>
      <c r="O16" s="54">
        <f t="shared" si="5"/>
        <v>87.542000000000002</v>
      </c>
      <c r="P16" s="54">
        <f t="shared" si="6"/>
        <v>105.0504</v>
      </c>
      <c r="Q16" s="54">
        <f t="shared" si="7"/>
        <v>122.55880000000001</v>
      </c>
      <c r="R16" s="54">
        <f t="shared" si="8"/>
        <v>140.06720000000001</v>
      </c>
      <c r="S16" s="54">
        <f t="shared" si="9"/>
        <v>157.57560000000001</v>
      </c>
      <c r="T16" s="54">
        <f t="shared" si="10"/>
        <v>175.084</v>
      </c>
      <c r="U16" s="55">
        <f t="shared" si="11"/>
        <v>192.5924</v>
      </c>
    </row>
    <row r="17" spans="1:21" x14ac:dyDescent="0.25">
      <c r="A17" s="53" t="s">
        <v>11</v>
      </c>
      <c r="B17" s="50" t="s">
        <v>39</v>
      </c>
      <c r="C17" s="89">
        <v>20</v>
      </c>
      <c r="D17" s="64">
        <v>105</v>
      </c>
      <c r="E17" s="99">
        <f t="shared" si="12"/>
        <v>145.94999999999999</v>
      </c>
      <c r="F17" s="99"/>
      <c r="G17" s="92">
        <v>122</v>
      </c>
      <c r="H17" s="65">
        <f t="shared" si="0"/>
        <v>0</v>
      </c>
      <c r="I17" s="75">
        <f t="shared" si="13"/>
        <v>267.95</v>
      </c>
      <c r="J17" s="54"/>
      <c r="K17" s="54">
        <f t="shared" si="1"/>
        <v>18.756500000000003</v>
      </c>
      <c r="L17" s="54">
        <f t="shared" si="2"/>
        <v>37.513000000000005</v>
      </c>
      <c r="M17" s="54">
        <f t="shared" si="3"/>
        <v>56.269500000000001</v>
      </c>
      <c r="N17" s="54">
        <f t="shared" si="4"/>
        <v>75.02600000000001</v>
      </c>
      <c r="O17" s="54">
        <f t="shared" si="5"/>
        <v>93.782499999999999</v>
      </c>
      <c r="P17" s="54">
        <f t="shared" si="6"/>
        <v>112.539</v>
      </c>
      <c r="Q17" s="54">
        <f t="shared" si="7"/>
        <v>131.2955</v>
      </c>
      <c r="R17" s="54">
        <f t="shared" si="8"/>
        <v>150.05200000000002</v>
      </c>
      <c r="S17" s="54">
        <f t="shared" si="9"/>
        <v>168.80850000000004</v>
      </c>
      <c r="T17" s="54">
        <f t="shared" si="10"/>
        <v>187.565</v>
      </c>
      <c r="U17" s="55">
        <f t="shared" si="11"/>
        <v>206.32149999999999</v>
      </c>
    </row>
    <row r="18" spans="1:21" x14ac:dyDescent="0.25">
      <c r="A18" s="53" t="s">
        <v>3</v>
      </c>
      <c r="B18" s="50" t="s">
        <v>40</v>
      </c>
      <c r="C18" s="89">
        <v>20</v>
      </c>
      <c r="D18" s="64">
        <v>97</v>
      </c>
      <c r="E18" s="99">
        <f t="shared" si="12"/>
        <v>134.82999999999998</v>
      </c>
      <c r="F18" s="99"/>
      <c r="G18" s="92">
        <v>88</v>
      </c>
      <c r="H18" s="65">
        <f t="shared" si="0"/>
        <v>0</v>
      </c>
      <c r="I18" s="75">
        <f t="shared" si="13"/>
        <v>222.82999999999998</v>
      </c>
      <c r="J18" s="54"/>
      <c r="K18" s="54">
        <f t="shared" si="1"/>
        <v>15.598100000000001</v>
      </c>
      <c r="L18" s="54">
        <f t="shared" si="2"/>
        <v>31.196200000000001</v>
      </c>
      <c r="M18" s="54">
        <f t="shared" si="3"/>
        <v>46.7943</v>
      </c>
      <c r="N18" s="54">
        <f t="shared" si="4"/>
        <v>62.392400000000002</v>
      </c>
      <c r="O18" s="54">
        <f t="shared" si="5"/>
        <v>77.990499999999997</v>
      </c>
      <c r="P18" s="54">
        <f t="shared" si="6"/>
        <v>93.5886</v>
      </c>
      <c r="Q18" s="54">
        <f t="shared" si="7"/>
        <v>109.1867</v>
      </c>
      <c r="R18" s="54">
        <f t="shared" si="8"/>
        <v>124.7848</v>
      </c>
      <c r="S18" s="54">
        <f t="shared" si="9"/>
        <v>140.38290000000001</v>
      </c>
      <c r="T18" s="54">
        <f t="shared" si="10"/>
        <v>155.98099999999999</v>
      </c>
      <c r="U18" s="55">
        <f t="shared" si="11"/>
        <v>171.57909999999998</v>
      </c>
    </row>
    <row r="19" spans="1:21" ht="30" x14ac:dyDescent="0.25">
      <c r="A19" s="53" t="s">
        <v>5</v>
      </c>
      <c r="B19" s="50" t="s">
        <v>35</v>
      </c>
      <c r="C19" s="6">
        <v>30</v>
      </c>
      <c r="D19" s="64">
        <v>106</v>
      </c>
      <c r="E19" s="99">
        <f t="shared" si="12"/>
        <v>147.34</v>
      </c>
      <c r="F19" s="99"/>
      <c r="G19" s="92">
        <v>85</v>
      </c>
      <c r="H19" s="65">
        <f t="shared" si="0"/>
        <v>0</v>
      </c>
      <c r="I19" s="75">
        <f t="shared" si="13"/>
        <v>232.34</v>
      </c>
      <c r="J19" s="54"/>
      <c r="K19" s="54">
        <f t="shared" si="1"/>
        <v>16.263800000000003</v>
      </c>
      <c r="L19" s="54">
        <f t="shared" si="2"/>
        <v>32.527600000000007</v>
      </c>
      <c r="M19" s="54">
        <f t="shared" si="3"/>
        <v>48.791400000000003</v>
      </c>
      <c r="N19" s="54">
        <f t="shared" si="4"/>
        <v>65.055200000000013</v>
      </c>
      <c r="O19" s="54">
        <f t="shared" si="5"/>
        <v>81.319000000000003</v>
      </c>
      <c r="P19" s="54">
        <f t="shared" si="6"/>
        <v>97.582800000000006</v>
      </c>
      <c r="Q19" s="54">
        <f t="shared" si="7"/>
        <v>113.84660000000001</v>
      </c>
      <c r="R19" s="54">
        <f t="shared" si="8"/>
        <v>130.11040000000003</v>
      </c>
      <c r="S19" s="54">
        <f t="shared" si="9"/>
        <v>146.37420000000003</v>
      </c>
      <c r="T19" s="54">
        <f t="shared" si="10"/>
        <v>162.63800000000001</v>
      </c>
      <c r="U19" s="55">
        <f t="shared" si="11"/>
        <v>178.90180000000001</v>
      </c>
    </row>
    <row r="20" spans="1:21" x14ac:dyDescent="0.25">
      <c r="A20" s="53" t="s">
        <v>36</v>
      </c>
      <c r="B20" s="50" t="s">
        <v>43</v>
      </c>
      <c r="C20" s="6"/>
      <c r="D20" s="64">
        <v>98</v>
      </c>
      <c r="E20" s="99">
        <f t="shared" si="12"/>
        <v>136.22</v>
      </c>
      <c r="F20" s="99"/>
      <c r="G20" s="92">
        <v>85</v>
      </c>
      <c r="H20" s="65">
        <f t="shared" si="0"/>
        <v>0</v>
      </c>
      <c r="I20" s="75">
        <f t="shared" si="13"/>
        <v>221.22</v>
      </c>
      <c r="J20" s="54"/>
      <c r="K20" s="54">
        <f t="shared" si="1"/>
        <v>15.485400000000002</v>
      </c>
      <c r="L20" s="54">
        <f t="shared" si="2"/>
        <v>30.970800000000004</v>
      </c>
      <c r="M20" s="54">
        <f t="shared" si="3"/>
        <v>46.456200000000003</v>
      </c>
      <c r="N20" s="54">
        <f t="shared" si="4"/>
        <v>61.941600000000008</v>
      </c>
      <c r="O20" s="54">
        <f t="shared" si="5"/>
        <v>77.427000000000007</v>
      </c>
      <c r="P20" s="54">
        <f t="shared" si="6"/>
        <v>92.912400000000005</v>
      </c>
      <c r="Q20" s="54">
        <f t="shared" si="7"/>
        <v>108.3978</v>
      </c>
      <c r="R20" s="54">
        <f t="shared" si="8"/>
        <v>123.88320000000002</v>
      </c>
      <c r="S20" s="54">
        <f t="shared" si="9"/>
        <v>139.36860000000001</v>
      </c>
      <c r="T20" s="54">
        <f t="shared" si="10"/>
        <v>154.85400000000001</v>
      </c>
      <c r="U20" s="55">
        <f t="shared" si="11"/>
        <v>170.33940000000001</v>
      </c>
    </row>
    <row r="21" spans="1:21" ht="15.75" thickBot="1" x14ac:dyDescent="0.3">
      <c r="A21" s="76" t="s">
        <v>55</v>
      </c>
      <c r="B21" s="77" t="s">
        <v>56</v>
      </c>
      <c r="C21" s="78"/>
      <c r="D21" s="79">
        <v>87</v>
      </c>
      <c r="E21" s="100">
        <f t="shared" si="12"/>
        <v>120.92999999999999</v>
      </c>
      <c r="F21" s="100"/>
      <c r="G21" s="93">
        <v>0</v>
      </c>
      <c r="H21" s="80">
        <f t="shared" si="0"/>
        <v>0</v>
      </c>
      <c r="I21" s="81">
        <f t="shared" si="13"/>
        <v>120.92999999999999</v>
      </c>
      <c r="J21" s="56"/>
      <c r="K21" s="56">
        <f t="shared" si="1"/>
        <v>8.4650999999999996</v>
      </c>
      <c r="L21" s="56">
        <f t="shared" si="2"/>
        <v>16.930199999999999</v>
      </c>
      <c r="M21" s="56">
        <f t="shared" si="3"/>
        <v>25.395300000000002</v>
      </c>
      <c r="N21" s="56">
        <f t="shared" si="4"/>
        <v>33.860399999999998</v>
      </c>
      <c r="O21" s="56">
        <f t="shared" si="5"/>
        <v>42.325499999999998</v>
      </c>
      <c r="P21" s="56">
        <f t="shared" si="6"/>
        <v>50.790600000000005</v>
      </c>
      <c r="Q21" s="56">
        <f t="shared" si="7"/>
        <v>59.255700000000004</v>
      </c>
      <c r="R21" s="56">
        <f t="shared" si="8"/>
        <v>67.720799999999997</v>
      </c>
      <c r="S21" s="56">
        <f t="shared" si="9"/>
        <v>76.185900000000004</v>
      </c>
      <c r="T21" s="56">
        <f t="shared" si="10"/>
        <v>84.650999999999996</v>
      </c>
      <c r="U21" s="57">
        <f t="shared" si="11"/>
        <v>93.116100000000003</v>
      </c>
    </row>
    <row r="22" spans="1:21" ht="15.75" thickTop="1" x14ac:dyDescent="0.25"/>
    <row r="23" spans="1:21" ht="15.75" thickBot="1" x14ac:dyDescent="0.3"/>
    <row r="24" spans="1:21" ht="21.75" thickTop="1" x14ac:dyDescent="0.35">
      <c r="B24" s="35" t="s">
        <v>29</v>
      </c>
      <c r="C24" s="46"/>
      <c r="D24" s="36"/>
      <c r="E24" s="36"/>
      <c r="F24" s="36"/>
      <c r="G24" s="37"/>
      <c r="H24" s="20"/>
      <c r="I24" s="30" t="s">
        <v>26</v>
      </c>
      <c r="J24" s="15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7"/>
    </row>
    <row r="25" spans="1:21" ht="30" x14ac:dyDescent="0.25">
      <c r="B25" s="38" t="s">
        <v>14</v>
      </c>
      <c r="C25" s="33"/>
      <c r="D25" s="31">
        <v>0</v>
      </c>
      <c r="E25" s="34" t="s">
        <v>12</v>
      </c>
      <c r="F25" s="34" t="s">
        <v>20</v>
      </c>
      <c r="G25" s="39" t="s">
        <v>21</v>
      </c>
      <c r="I25" s="18" t="s">
        <v>18</v>
      </c>
      <c r="J25" s="28" t="s">
        <v>15</v>
      </c>
      <c r="K25" s="13">
        <v>1</v>
      </c>
      <c r="L25" s="13">
        <v>2</v>
      </c>
      <c r="M25" s="13">
        <v>3</v>
      </c>
      <c r="N25" s="13">
        <v>4</v>
      </c>
      <c r="O25" s="13">
        <v>5</v>
      </c>
      <c r="P25" s="13">
        <v>6</v>
      </c>
      <c r="Q25" s="13">
        <v>7</v>
      </c>
      <c r="R25" s="13">
        <v>8</v>
      </c>
      <c r="S25" s="13">
        <v>9</v>
      </c>
      <c r="T25" s="13">
        <v>10</v>
      </c>
      <c r="U25" s="19">
        <v>11</v>
      </c>
    </row>
    <row r="26" spans="1:21" ht="15.75" thickBot="1" x14ac:dyDescent="0.3">
      <c r="B26" s="40" t="s">
        <v>13</v>
      </c>
      <c r="C26" s="47"/>
      <c r="D26" s="14">
        <v>0.15</v>
      </c>
      <c r="E26" s="14">
        <v>104</v>
      </c>
      <c r="F26" s="14">
        <v>205</v>
      </c>
      <c r="G26" s="42">
        <f>SUM(F26-(E26*(1+D25+D26)))</f>
        <v>85.4</v>
      </c>
      <c r="I26" s="24">
        <v>1429</v>
      </c>
      <c r="J26" s="25"/>
      <c r="K26" s="95">
        <f>SUM($I26*(0.07*1))</f>
        <v>100.03000000000002</v>
      </c>
      <c r="L26" s="58">
        <f>SUM($I26*(0.07*2))</f>
        <v>200.06000000000003</v>
      </c>
      <c r="M26" s="58">
        <f>SUM($I26*(0.07*3))</f>
        <v>300.09000000000003</v>
      </c>
      <c r="N26" s="58">
        <f>SUM($I26*(0.07*4))</f>
        <v>400.12000000000006</v>
      </c>
      <c r="O26" s="58">
        <f>SUM($I26*(0.07*5))</f>
        <v>500.15000000000003</v>
      </c>
      <c r="P26" s="58">
        <f>SUM($I26*(0.07*6))</f>
        <v>600.18000000000006</v>
      </c>
      <c r="Q26" s="58">
        <f>SUM($I26*(0.07*7))</f>
        <v>700.21</v>
      </c>
      <c r="R26" s="58">
        <f>SUM($I26*(0.07*8))</f>
        <v>800.24000000000012</v>
      </c>
      <c r="S26" s="58">
        <f>SUM($I26*(0.07*9))</f>
        <v>900.27000000000021</v>
      </c>
      <c r="T26" s="58">
        <f>SUM($I26*(0.07*10))</f>
        <v>1000.3000000000001</v>
      </c>
      <c r="U26" s="59">
        <f>SUM($I26*(0.07*11))</f>
        <v>1100.33</v>
      </c>
    </row>
    <row r="27" spans="1:21" ht="15.75" thickTop="1" x14ac:dyDescent="0.25">
      <c r="A27" s="29"/>
      <c r="B27" s="29"/>
      <c r="C27" s="8"/>
      <c r="D27" s="8"/>
      <c r="I27" s="24">
        <v>715</v>
      </c>
      <c r="J27" s="25"/>
      <c r="K27" s="58">
        <f t="shared" ref="K27:K53" si="14">SUM($I27*(0.07*1))</f>
        <v>50.050000000000004</v>
      </c>
      <c r="L27" s="95">
        <f t="shared" ref="L27:L53" si="15">SUM($I27*(0.07*2))</f>
        <v>100.10000000000001</v>
      </c>
      <c r="M27" s="58">
        <f t="shared" ref="M27:M53" si="16">SUM($I27*(0.07*3))</f>
        <v>150.15</v>
      </c>
      <c r="N27" s="58">
        <f t="shared" ref="N27:N53" si="17">SUM($I27*(0.07*4))</f>
        <v>200.20000000000002</v>
      </c>
      <c r="O27" s="58">
        <f t="shared" ref="O27:O53" si="18">SUM($I27*(0.07*5))</f>
        <v>250.25000000000003</v>
      </c>
      <c r="P27" s="58">
        <f t="shared" ref="P27:P53" si="19">SUM($I27*(0.07*6))</f>
        <v>300.3</v>
      </c>
      <c r="Q27" s="58">
        <f t="shared" ref="Q27:Q53" si="20">SUM($I27*(0.07*7))</f>
        <v>350.35</v>
      </c>
      <c r="R27" s="58">
        <f t="shared" ref="R27:R53" si="21">SUM($I27*(0.07*8))</f>
        <v>400.40000000000003</v>
      </c>
      <c r="S27" s="58">
        <f t="shared" ref="S27:S53" si="22">SUM($I27*(0.07*9))</f>
        <v>450.4500000000001</v>
      </c>
      <c r="T27" s="58">
        <f t="shared" ref="T27:T53" si="23">SUM($I27*(0.07*10))</f>
        <v>500.50000000000006</v>
      </c>
      <c r="U27" s="59">
        <f t="shared" ref="U27:U53" si="24">SUM($I27*(0.07*11))</f>
        <v>550.55000000000007</v>
      </c>
    </row>
    <row r="28" spans="1:21" ht="15.75" thickBot="1" x14ac:dyDescent="0.3">
      <c r="I28" s="24">
        <v>477</v>
      </c>
      <c r="J28" s="25"/>
      <c r="K28" s="58">
        <f t="shared" si="14"/>
        <v>33.39</v>
      </c>
      <c r="L28" s="58">
        <f t="shared" si="15"/>
        <v>66.78</v>
      </c>
      <c r="M28" s="95">
        <f t="shared" si="16"/>
        <v>100.17000000000002</v>
      </c>
      <c r="N28" s="58">
        <f t="shared" si="17"/>
        <v>133.56</v>
      </c>
      <c r="O28" s="58">
        <f t="shared" si="18"/>
        <v>166.95000000000002</v>
      </c>
      <c r="P28" s="58">
        <f t="shared" si="19"/>
        <v>200.34000000000003</v>
      </c>
      <c r="Q28" s="58">
        <f t="shared" si="20"/>
        <v>233.73000000000002</v>
      </c>
      <c r="R28" s="58">
        <f t="shared" si="21"/>
        <v>267.12</v>
      </c>
      <c r="S28" s="58">
        <f t="shared" si="22"/>
        <v>300.51000000000005</v>
      </c>
      <c r="T28" s="58">
        <f t="shared" si="23"/>
        <v>333.90000000000003</v>
      </c>
      <c r="U28" s="59">
        <f t="shared" si="24"/>
        <v>367.29</v>
      </c>
    </row>
    <row r="29" spans="1:21" ht="21.75" thickTop="1" x14ac:dyDescent="0.35">
      <c r="B29" s="35" t="s">
        <v>22</v>
      </c>
      <c r="C29" s="46"/>
      <c r="D29" s="36"/>
      <c r="E29" s="37"/>
      <c r="I29" s="24">
        <v>358</v>
      </c>
      <c r="J29" s="25"/>
      <c r="K29" s="58">
        <f t="shared" si="14"/>
        <v>25.060000000000002</v>
      </c>
      <c r="L29" s="58">
        <f t="shared" si="15"/>
        <v>50.120000000000005</v>
      </c>
      <c r="M29" s="58">
        <f t="shared" si="16"/>
        <v>75.180000000000007</v>
      </c>
      <c r="N29" s="95">
        <f t="shared" si="17"/>
        <v>100.24000000000001</v>
      </c>
      <c r="O29" s="58">
        <f t="shared" si="18"/>
        <v>125.30000000000001</v>
      </c>
      <c r="P29" s="58">
        <f t="shared" si="19"/>
        <v>150.36000000000001</v>
      </c>
      <c r="Q29" s="58">
        <f t="shared" si="20"/>
        <v>175.42000000000002</v>
      </c>
      <c r="R29" s="58">
        <f t="shared" si="21"/>
        <v>200.48000000000002</v>
      </c>
      <c r="S29" s="58">
        <f t="shared" si="22"/>
        <v>225.54000000000005</v>
      </c>
      <c r="T29" s="58">
        <f t="shared" si="23"/>
        <v>250.60000000000002</v>
      </c>
      <c r="U29" s="59">
        <f t="shared" si="24"/>
        <v>275.66000000000003</v>
      </c>
    </row>
    <row r="30" spans="1:21" x14ac:dyDescent="0.25">
      <c r="B30" s="43" t="s">
        <v>23</v>
      </c>
      <c r="C30" s="48"/>
      <c r="D30" s="32"/>
      <c r="E30" s="44"/>
      <c r="I30" s="24">
        <v>290</v>
      </c>
      <c r="J30" s="25"/>
      <c r="K30" s="58">
        <f t="shared" si="14"/>
        <v>20.3</v>
      </c>
      <c r="L30" s="58">
        <f t="shared" si="15"/>
        <v>40.6</v>
      </c>
      <c r="M30" s="58">
        <f t="shared" si="16"/>
        <v>60.900000000000006</v>
      </c>
      <c r="N30" s="58">
        <f t="shared" si="17"/>
        <v>81.2</v>
      </c>
      <c r="O30" s="58">
        <f t="shared" si="18"/>
        <v>101.50000000000001</v>
      </c>
      <c r="P30" s="58">
        <f t="shared" si="19"/>
        <v>121.80000000000001</v>
      </c>
      <c r="Q30" s="58">
        <f t="shared" si="20"/>
        <v>142.10000000000002</v>
      </c>
      <c r="R30" s="58">
        <f t="shared" si="21"/>
        <v>162.4</v>
      </c>
      <c r="S30" s="58">
        <f t="shared" si="22"/>
        <v>182.70000000000005</v>
      </c>
      <c r="T30" s="58">
        <f t="shared" si="23"/>
        <v>203.00000000000003</v>
      </c>
      <c r="U30" s="59">
        <f t="shared" si="24"/>
        <v>223.3</v>
      </c>
    </row>
    <row r="31" spans="1:21" x14ac:dyDescent="0.25">
      <c r="B31" s="43" t="s">
        <v>24</v>
      </c>
      <c r="C31" s="48"/>
      <c r="D31" s="32"/>
      <c r="E31" s="44"/>
      <c r="I31" s="24">
        <v>286</v>
      </c>
      <c r="J31" s="25"/>
      <c r="K31" s="58">
        <f t="shared" si="14"/>
        <v>20.020000000000003</v>
      </c>
      <c r="L31" s="58">
        <f t="shared" si="15"/>
        <v>40.040000000000006</v>
      </c>
      <c r="M31" s="58">
        <f t="shared" si="16"/>
        <v>60.06</v>
      </c>
      <c r="N31" s="95">
        <f t="shared" si="17"/>
        <v>80.080000000000013</v>
      </c>
      <c r="O31" s="95">
        <f t="shared" si="18"/>
        <v>100.10000000000001</v>
      </c>
      <c r="P31" s="58">
        <f t="shared" si="19"/>
        <v>120.12</v>
      </c>
      <c r="Q31" s="58">
        <f t="shared" si="20"/>
        <v>140.14000000000001</v>
      </c>
      <c r="R31" s="58">
        <f t="shared" si="21"/>
        <v>160.16000000000003</v>
      </c>
      <c r="S31" s="58">
        <f t="shared" si="22"/>
        <v>180.18000000000004</v>
      </c>
      <c r="T31" s="58">
        <f t="shared" si="23"/>
        <v>200.20000000000002</v>
      </c>
      <c r="U31" s="59">
        <f t="shared" si="24"/>
        <v>220.22</v>
      </c>
    </row>
    <row r="32" spans="1:21" ht="15.75" thickBot="1" x14ac:dyDescent="0.3">
      <c r="B32" s="45" t="s">
        <v>25</v>
      </c>
      <c r="C32" s="49"/>
      <c r="D32" s="41"/>
      <c r="E32" s="42"/>
      <c r="I32" s="24">
        <v>268</v>
      </c>
      <c r="J32" s="25"/>
      <c r="K32" s="58">
        <f t="shared" si="14"/>
        <v>18.760000000000002</v>
      </c>
      <c r="L32" s="58">
        <f t="shared" si="15"/>
        <v>37.520000000000003</v>
      </c>
      <c r="M32" s="58">
        <f t="shared" si="16"/>
        <v>56.280000000000008</v>
      </c>
      <c r="N32" s="95">
        <f t="shared" si="17"/>
        <v>75.040000000000006</v>
      </c>
      <c r="O32" s="58">
        <f t="shared" si="18"/>
        <v>93.800000000000011</v>
      </c>
      <c r="P32" s="58">
        <f t="shared" si="19"/>
        <v>112.56000000000002</v>
      </c>
      <c r="Q32" s="58">
        <f t="shared" si="20"/>
        <v>131.32000000000002</v>
      </c>
      <c r="R32" s="58">
        <f t="shared" si="21"/>
        <v>150.08000000000001</v>
      </c>
      <c r="S32" s="58">
        <f t="shared" si="22"/>
        <v>168.84000000000003</v>
      </c>
      <c r="T32" s="58">
        <f t="shared" si="23"/>
        <v>187.60000000000002</v>
      </c>
      <c r="U32" s="59">
        <f t="shared" si="24"/>
        <v>206.36</v>
      </c>
    </row>
    <row r="33" spans="1:21" ht="15.75" thickTop="1" x14ac:dyDescent="0.25">
      <c r="I33" s="24">
        <v>260</v>
      </c>
      <c r="J33" s="25"/>
      <c r="K33" s="58">
        <f t="shared" si="14"/>
        <v>18.200000000000003</v>
      </c>
      <c r="L33" s="58">
        <f t="shared" si="15"/>
        <v>36.400000000000006</v>
      </c>
      <c r="M33" s="58">
        <f t="shared" si="16"/>
        <v>54.600000000000009</v>
      </c>
      <c r="N33" s="58">
        <f t="shared" si="17"/>
        <v>72.800000000000011</v>
      </c>
      <c r="O33" s="58">
        <f t="shared" si="18"/>
        <v>91.000000000000014</v>
      </c>
      <c r="P33" s="58">
        <f t="shared" si="19"/>
        <v>109.20000000000002</v>
      </c>
      <c r="Q33" s="58">
        <f t="shared" si="20"/>
        <v>127.4</v>
      </c>
      <c r="R33" s="58">
        <f t="shared" si="21"/>
        <v>145.60000000000002</v>
      </c>
      <c r="S33" s="58">
        <f t="shared" si="22"/>
        <v>163.80000000000004</v>
      </c>
      <c r="T33" s="58">
        <f t="shared" si="23"/>
        <v>182.00000000000003</v>
      </c>
      <c r="U33" s="59">
        <f t="shared" si="24"/>
        <v>200.20000000000002</v>
      </c>
    </row>
    <row r="34" spans="1:21" x14ac:dyDescent="0.25">
      <c r="A34" s="1"/>
      <c r="B34" s="1"/>
      <c r="C34" s="1"/>
      <c r="D34" s="1"/>
      <c r="E34" s="3"/>
      <c r="F34" s="3"/>
      <c r="G34" s="2"/>
      <c r="H34" s="2"/>
      <c r="I34" s="24">
        <v>250</v>
      </c>
      <c r="J34" s="25"/>
      <c r="K34" s="58">
        <f t="shared" si="14"/>
        <v>17.5</v>
      </c>
      <c r="L34" s="58">
        <f t="shared" si="15"/>
        <v>35</v>
      </c>
      <c r="M34" s="58">
        <f t="shared" si="16"/>
        <v>52.500000000000007</v>
      </c>
      <c r="N34" s="95">
        <f t="shared" si="17"/>
        <v>70</v>
      </c>
      <c r="O34" s="58">
        <f t="shared" si="18"/>
        <v>87.500000000000014</v>
      </c>
      <c r="P34" s="58">
        <f t="shared" si="19"/>
        <v>105.00000000000001</v>
      </c>
      <c r="Q34" s="58">
        <f t="shared" si="20"/>
        <v>122.50000000000001</v>
      </c>
      <c r="R34" s="58">
        <f t="shared" si="21"/>
        <v>140</v>
      </c>
      <c r="S34" s="58">
        <f t="shared" si="22"/>
        <v>157.50000000000003</v>
      </c>
      <c r="T34" s="58">
        <f t="shared" si="23"/>
        <v>175.00000000000003</v>
      </c>
      <c r="U34" s="59">
        <f t="shared" si="24"/>
        <v>192.5</v>
      </c>
    </row>
    <row r="35" spans="1:21" x14ac:dyDescent="0.25">
      <c r="A35" s="1"/>
      <c r="B35" s="1"/>
      <c r="I35" s="24">
        <v>239</v>
      </c>
      <c r="J35" s="25"/>
      <c r="K35" s="58">
        <f t="shared" si="14"/>
        <v>16.73</v>
      </c>
      <c r="L35" s="58">
        <f t="shared" si="15"/>
        <v>33.46</v>
      </c>
      <c r="M35" s="58">
        <f t="shared" si="16"/>
        <v>50.190000000000005</v>
      </c>
      <c r="N35" s="58">
        <f t="shared" si="17"/>
        <v>66.92</v>
      </c>
      <c r="O35" s="58">
        <f t="shared" si="18"/>
        <v>83.65</v>
      </c>
      <c r="P35" s="95">
        <f t="shared" si="19"/>
        <v>100.38000000000001</v>
      </c>
      <c r="Q35" s="58">
        <f t="shared" si="20"/>
        <v>117.11000000000001</v>
      </c>
      <c r="R35" s="58">
        <f t="shared" si="21"/>
        <v>133.84</v>
      </c>
      <c r="S35" s="58">
        <f t="shared" si="22"/>
        <v>150.57000000000002</v>
      </c>
      <c r="T35" s="58">
        <f t="shared" si="23"/>
        <v>167.3</v>
      </c>
      <c r="U35" s="59">
        <f t="shared" si="24"/>
        <v>184.03</v>
      </c>
    </row>
    <row r="36" spans="1:21" x14ac:dyDescent="0.25">
      <c r="I36" s="24">
        <v>229</v>
      </c>
      <c r="J36" s="25"/>
      <c r="K36" s="58">
        <f t="shared" si="14"/>
        <v>16.03</v>
      </c>
      <c r="L36" s="58">
        <f t="shared" si="15"/>
        <v>32.06</v>
      </c>
      <c r="M36" s="58">
        <f t="shared" si="16"/>
        <v>48.09</v>
      </c>
      <c r="N36" s="58">
        <f t="shared" si="17"/>
        <v>64.12</v>
      </c>
      <c r="O36" s="95">
        <f t="shared" si="18"/>
        <v>80.150000000000006</v>
      </c>
      <c r="P36" s="58">
        <f t="shared" si="19"/>
        <v>96.18</v>
      </c>
      <c r="Q36" s="58">
        <f t="shared" si="20"/>
        <v>112.21000000000001</v>
      </c>
      <c r="R36" s="58">
        <f t="shared" si="21"/>
        <v>128.24</v>
      </c>
      <c r="S36" s="58">
        <f t="shared" si="22"/>
        <v>144.27000000000004</v>
      </c>
      <c r="T36" s="58">
        <f t="shared" si="23"/>
        <v>160.30000000000001</v>
      </c>
      <c r="U36" s="59">
        <f t="shared" si="24"/>
        <v>176.33</v>
      </c>
    </row>
    <row r="37" spans="1:21" x14ac:dyDescent="0.25">
      <c r="I37" s="24">
        <v>220</v>
      </c>
      <c r="J37" s="25"/>
      <c r="K37" s="58">
        <f t="shared" si="14"/>
        <v>15.400000000000002</v>
      </c>
      <c r="L37" s="58">
        <f t="shared" si="15"/>
        <v>30.800000000000004</v>
      </c>
      <c r="M37" s="58">
        <f t="shared" si="16"/>
        <v>46.2</v>
      </c>
      <c r="N37" s="58">
        <f t="shared" si="17"/>
        <v>61.600000000000009</v>
      </c>
      <c r="O37" s="58">
        <f t="shared" si="18"/>
        <v>77.000000000000014</v>
      </c>
      <c r="P37" s="58">
        <f t="shared" si="19"/>
        <v>92.4</v>
      </c>
      <c r="Q37" s="58">
        <f t="shared" si="20"/>
        <v>107.80000000000001</v>
      </c>
      <c r="R37" s="58">
        <f t="shared" si="21"/>
        <v>123.20000000000002</v>
      </c>
      <c r="S37" s="58">
        <f t="shared" si="22"/>
        <v>138.60000000000002</v>
      </c>
      <c r="T37" s="58">
        <f t="shared" si="23"/>
        <v>154.00000000000003</v>
      </c>
      <c r="U37" s="59">
        <f t="shared" si="24"/>
        <v>169.4</v>
      </c>
    </row>
    <row r="38" spans="1:21" x14ac:dyDescent="0.25">
      <c r="I38" s="24">
        <v>215</v>
      </c>
      <c r="J38" s="25"/>
      <c r="K38" s="58">
        <f t="shared" si="14"/>
        <v>15.05</v>
      </c>
      <c r="L38" s="58">
        <f t="shared" si="15"/>
        <v>30.1</v>
      </c>
      <c r="M38" s="58">
        <f t="shared" si="16"/>
        <v>45.150000000000006</v>
      </c>
      <c r="N38" s="58">
        <f t="shared" si="17"/>
        <v>60.2</v>
      </c>
      <c r="O38" s="95">
        <f t="shared" si="18"/>
        <v>75.250000000000014</v>
      </c>
      <c r="P38" s="58">
        <f t="shared" si="19"/>
        <v>90.300000000000011</v>
      </c>
      <c r="Q38" s="58">
        <f t="shared" si="20"/>
        <v>105.35000000000001</v>
      </c>
      <c r="R38" s="58">
        <f t="shared" si="21"/>
        <v>120.4</v>
      </c>
      <c r="S38" s="58">
        <f t="shared" si="22"/>
        <v>135.45000000000002</v>
      </c>
      <c r="T38" s="58">
        <f t="shared" si="23"/>
        <v>150.50000000000003</v>
      </c>
      <c r="U38" s="59">
        <f t="shared" si="24"/>
        <v>165.55</v>
      </c>
    </row>
    <row r="39" spans="1:21" x14ac:dyDescent="0.25">
      <c r="I39" s="94">
        <v>205</v>
      </c>
      <c r="J39" s="25"/>
      <c r="K39" s="58">
        <f t="shared" si="14"/>
        <v>14.350000000000001</v>
      </c>
      <c r="L39" s="58">
        <f t="shared" si="15"/>
        <v>28.700000000000003</v>
      </c>
      <c r="M39" s="58">
        <f t="shared" si="16"/>
        <v>43.050000000000004</v>
      </c>
      <c r="N39" s="58">
        <f t="shared" si="17"/>
        <v>57.400000000000006</v>
      </c>
      <c r="O39" s="58">
        <f t="shared" si="18"/>
        <v>71.75</v>
      </c>
      <c r="P39" s="58">
        <f t="shared" si="19"/>
        <v>86.100000000000009</v>
      </c>
      <c r="Q39" s="95">
        <f t="shared" si="20"/>
        <v>100.45</v>
      </c>
      <c r="R39" s="58">
        <f t="shared" si="21"/>
        <v>114.80000000000001</v>
      </c>
      <c r="S39" s="58">
        <f t="shared" si="22"/>
        <v>129.15000000000003</v>
      </c>
      <c r="T39" s="58">
        <f t="shared" si="23"/>
        <v>143.5</v>
      </c>
      <c r="U39" s="59">
        <f t="shared" si="24"/>
        <v>157.85</v>
      </c>
    </row>
    <row r="40" spans="1:21" x14ac:dyDescent="0.25">
      <c r="I40" s="94">
        <v>200</v>
      </c>
      <c r="J40" s="25"/>
      <c r="K40" s="58">
        <f t="shared" si="14"/>
        <v>14.000000000000002</v>
      </c>
      <c r="L40" s="58">
        <f t="shared" si="15"/>
        <v>28.000000000000004</v>
      </c>
      <c r="M40" s="58">
        <f t="shared" si="16"/>
        <v>42.000000000000007</v>
      </c>
      <c r="N40" s="58">
        <f t="shared" si="17"/>
        <v>56.000000000000007</v>
      </c>
      <c r="O40" s="95">
        <f t="shared" si="18"/>
        <v>70</v>
      </c>
      <c r="P40" s="58">
        <f t="shared" si="19"/>
        <v>84.000000000000014</v>
      </c>
      <c r="Q40" s="58">
        <f t="shared" si="20"/>
        <v>98.000000000000014</v>
      </c>
      <c r="R40" s="58">
        <f t="shared" si="21"/>
        <v>112.00000000000001</v>
      </c>
      <c r="S40" s="58">
        <f t="shared" si="22"/>
        <v>126.00000000000003</v>
      </c>
      <c r="T40" s="58">
        <f t="shared" si="23"/>
        <v>140</v>
      </c>
      <c r="U40" s="59">
        <f t="shared" si="24"/>
        <v>154</v>
      </c>
    </row>
    <row r="41" spans="1:21" x14ac:dyDescent="0.25">
      <c r="I41" s="24">
        <v>191</v>
      </c>
      <c r="J41" s="25"/>
      <c r="K41" s="58">
        <f t="shared" si="14"/>
        <v>13.370000000000001</v>
      </c>
      <c r="L41" s="58">
        <f t="shared" si="15"/>
        <v>26.740000000000002</v>
      </c>
      <c r="M41" s="58">
        <f t="shared" si="16"/>
        <v>40.110000000000007</v>
      </c>
      <c r="N41" s="58">
        <f t="shared" si="17"/>
        <v>53.480000000000004</v>
      </c>
      <c r="O41" s="58">
        <f t="shared" si="18"/>
        <v>66.850000000000009</v>
      </c>
      <c r="P41" s="95">
        <f t="shared" si="19"/>
        <v>80.220000000000013</v>
      </c>
      <c r="Q41" s="58">
        <f t="shared" si="20"/>
        <v>93.59</v>
      </c>
      <c r="R41" s="58">
        <f t="shared" si="21"/>
        <v>106.96000000000001</v>
      </c>
      <c r="S41" s="58">
        <f t="shared" si="22"/>
        <v>120.33000000000003</v>
      </c>
      <c r="T41" s="58">
        <f t="shared" si="23"/>
        <v>133.70000000000002</v>
      </c>
      <c r="U41" s="59">
        <f t="shared" si="24"/>
        <v>147.07</v>
      </c>
    </row>
    <row r="42" spans="1:21" x14ac:dyDescent="0.25">
      <c r="I42" s="24">
        <v>180</v>
      </c>
      <c r="J42" s="25"/>
      <c r="K42" s="58">
        <f t="shared" si="14"/>
        <v>12.600000000000001</v>
      </c>
      <c r="L42" s="58">
        <f t="shared" si="15"/>
        <v>25.200000000000003</v>
      </c>
      <c r="M42" s="58">
        <f t="shared" si="16"/>
        <v>37.800000000000004</v>
      </c>
      <c r="N42" s="58">
        <f t="shared" si="17"/>
        <v>50.400000000000006</v>
      </c>
      <c r="O42" s="58">
        <f t="shared" si="18"/>
        <v>63.000000000000007</v>
      </c>
      <c r="P42" s="58">
        <f t="shared" si="19"/>
        <v>75.600000000000009</v>
      </c>
      <c r="Q42" s="58">
        <f t="shared" si="20"/>
        <v>88.2</v>
      </c>
      <c r="R42" s="58">
        <f t="shared" si="21"/>
        <v>100.80000000000001</v>
      </c>
      <c r="S42" s="58">
        <f t="shared" si="22"/>
        <v>113.40000000000002</v>
      </c>
      <c r="T42" s="58">
        <f t="shared" si="23"/>
        <v>126.00000000000001</v>
      </c>
      <c r="U42" s="59">
        <f t="shared" si="24"/>
        <v>138.6</v>
      </c>
    </row>
    <row r="43" spans="1:21" x14ac:dyDescent="0.25">
      <c r="I43" s="24">
        <v>179</v>
      </c>
      <c r="J43" s="25"/>
      <c r="K43" s="58">
        <f t="shared" si="14"/>
        <v>12.530000000000001</v>
      </c>
      <c r="L43" s="58">
        <f t="shared" si="15"/>
        <v>25.060000000000002</v>
      </c>
      <c r="M43" s="58">
        <f t="shared" si="16"/>
        <v>37.590000000000003</v>
      </c>
      <c r="N43" s="95">
        <f t="shared" si="17"/>
        <v>50.120000000000005</v>
      </c>
      <c r="O43" s="58">
        <f t="shared" si="18"/>
        <v>62.650000000000006</v>
      </c>
      <c r="P43" s="95">
        <f t="shared" si="19"/>
        <v>75.180000000000007</v>
      </c>
      <c r="Q43" s="58">
        <f t="shared" si="20"/>
        <v>87.710000000000008</v>
      </c>
      <c r="R43" s="95">
        <f t="shared" si="21"/>
        <v>100.24000000000001</v>
      </c>
      <c r="S43" s="58">
        <f t="shared" si="22"/>
        <v>112.77000000000002</v>
      </c>
      <c r="T43" s="58">
        <f t="shared" si="23"/>
        <v>125.30000000000001</v>
      </c>
      <c r="U43" s="59">
        <f t="shared" si="24"/>
        <v>137.83000000000001</v>
      </c>
    </row>
    <row r="44" spans="1:21" x14ac:dyDescent="0.25">
      <c r="I44" s="24">
        <v>170</v>
      </c>
      <c r="J44" s="25"/>
      <c r="K44" s="58">
        <f t="shared" si="14"/>
        <v>11.9</v>
      </c>
      <c r="L44" s="58">
        <f t="shared" si="15"/>
        <v>23.8</v>
      </c>
      <c r="M44" s="58">
        <f t="shared" si="16"/>
        <v>35.700000000000003</v>
      </c>
      <c r="N44" s="58">
        <f t="shared" si="17"/>
        <v>47.6</v>
      </c>
      <c r="O44" s="58">
        <f t="shared" si="18"/>
        <v>59.500000000000007</v>
      </c>
      <c r="P44" s="58">
        <f t="shared" si="19"/>
        <v>71.400000000000006</v>
      </c>
      <c r="Q44" s="58">
        <f t="shared" si="20"/>
        <v>83.300000000000011</v>
      </c>
      <c r="R44" s="58">
        <f t="shared" si="21"/>
        <v>95.2</v>
      </c>
      <c r="S44" s="58">
        <f t="shared" si="22"/>
        <v>107.10000000000002</v>
      </c>
      <c r="T44" s="58">
        <f t="shared" si="23"/>
        <v>119.00000000000001</v>
      </c>
      <c r="U44" s="59">
        <f t="shared" si="24"/>
        <v>130.9</v>
      </c>
    </row>
    <row r="45" spans="1:21" x14ac:dyDescent="0.25">
      <c r="I45" s="24">
        <v>168</v>
      </c>
      <c r="J45" s="25"/>
      <c r="K45" s="58">
        <f t="shared" si="14"/>
        <v>11.760000000000002</v>
      </c>
      <c r="L45" s="58">
        <f t="shared" si="15"/>
        <v>23.520000000000003</v>
      </c>
      <c r="M45" s="58">
        <f t="shared" si="16"/>
        <v>35.28</v>
      </c>
      <c r="N45" s="58">
        <f t="shared" si="17"/>
        <v>47.040000000000006</v>
      </c>
      <c r="O45" s="58">
        <f t="shared" si="18"/>
        <v>58.800000000000004</v>
      </c>
      <c r="P45" s="95">
        <f t="shared" si="19"/>
        <v>70.56</v>
      </c>
      <c r="Q45" s="58">
        <f t="shared" si="20"/>
        <v>82.320000000000007</v>
      </c>
      <c r="R45" s="58">
        <f t="shared" si="21"/>
        <v>94.080000000000013</v>
      </c>
      <c r="S45" s="58">
        <f t="shared" si="22"/>
        <v>105.84000000000002</v>
      </c>
      <c r="T45" s="58">
        <f t="shared" si="23"/>
        <v>117.60000000000001</v>
      </c>
      <c r="U45" s="59">
        <f t="shared" si="24"/>
        <v>129.36000000000001</v>
      </c>
    </row>
    <row r="46" spans="1:21" x14ac:dyDescent="0.25">
      <c r="I46" s="24">
        <v>164</v>
      </c>
      <c r="J46" s="25"/>
      <c r="K46" s="58">
        <f t="shared" si="14"/>
        <v>11.48</v>
      </c>
      <c r="L46" s="58">
        <f t="shared" si="15"/>
        <v>22.96</v>
      </c>
      <c r="M46" s="58">
        <f t="shared" si="16"/>
        <v>34.440000000000005</v>
      </c>
      <c r="N46" s="58">
        <f t="shared" si="17"/>
        <v>45.92</v>
      </c>
      <c r="O46" s="58">
        <f t="shared" si="18"/>
        <v>57.400000000000006</v>
      </c>
      <c r="P46" s="58">
        <f t="shared" si="19"/>
        <v>68.88000000000001</v>
      </c>
      <c r="Q46" s="95">
        <f t="shared" si="20"/>
        <v>80.360000000000014</v>
      </c>
      <c r="R46" s="58">
        <f t="shared" si="21"/>
        <v>91.84</v>
      </c>
      <c r="S46" s="58">
        <f t="shared" si="22"/>
        <v>103.32000000000002</v>
      </c>
      <c r="T46" s="58">
        <f t="shared" si="23"/>
        <v>114.80000000000001</v>
      </c>
      <c r="U46" s="97">
        <f t="shared" si="24"/>
        <v>126.28</v>
      </c>
    </row>
    <row r="47" spans="1:21" x14ac:dyDescent="0.25">
      <c r="I47" s="24">
        <v>159</v>
      </c>
      <c r="J47" s="25"/>
      <c r="K47" s="58">
        <f t="shared" si="14"/>
        <v>11.13</v>
      </c>
      <c r="L47" s="58">
        <f t="shared" si="15"/>
        <v>22.26</v>
      </c>
      <c r="M47" s="58">
        <f t="shared" si="16"/>
        <v>33.39</v>
      </c>
      <c r="N47" s="58">
        <f t="shared" si="17"/>
        <v>44.52</v>
      </c>
      <c r="O47" s="58">
        <f t="shared" si="18"/>
        <v>55.650000000000006</v>
      </c>
      <c r="P47" s="58">
        <f t="shared" si="19"/>
        <v>66.78</v>
      </c>
      <c r="Q47" s="58">
        <f t="shared" si="20"/>
        <v>77.910000000000011</v>
      </c>
      <c r="R47" s="58">
        <f t="shared" si="21"/>
        <v>89.04</v>
      </c>
      <c r="S47" s="95">
        <f t="shared" si="22"/>
        <v>100.17000000000002</v>
      </c>
      <c r="T47" s="58">
        <f t="shared" si="23"/>
        <v>111.30000000000001</v>
      </c>
      <c r="U47" s="59">
        <f t="shared" si="24"/>
        <v>122.43</v>
      </c>
    </row>
    <row r="48" spans="1:21" x14ac:dyDescent="0.25">
      <c r="I48" s="24">
        <v>154</v>
      </c>
      <c r="J48" s="25"/>
      <c r="K48" s="58">
        <f t="shared" si="14"/>
        <v>10.780000000000001</v>
      </c>
      <c r="L48" s="58">
        <f t="shared" si="15"/>
        <v>21.560000000000002</v>
      </c>
      <c r="M48" s="58">
        <f t="shared" si="16"/>
        <v>32.340000000000003</v>
      </c>
      <c r="N48" s="58">
        <f t="shared" si="17"/>
        <v>43.120000000000005</v>
      </c>
      <c r="O48" s="58">
        <f t="shared" si="18"/>
        <v>53.900000000000006</v>
      </c>
      <c r="P48" s="58">
        <f t="shared" si="19"/>
        <v>64.680000000000007</v>
      </c>
      <c r="Q48" s="95">
        <f t="shared" si="20"/>
        <v>75.460000000000008</v>
      </c>
      <c r="R48" s="58">
        <f t="shared" si="21"/>
        <v>86.240000000000009</v>
      </c>
      <c r="S48" s="58">
        <f t="shared" si="22"/>
        <v>97.020000000000024</v>
      </c>
      <c r="T48" s="58">
        <f t="shared" si="23"/>
        <v>107.80000000000001</v>
      </c>
      <c r="U48" s="59">
        <f t="shared" si="24"/>
        <v>118.58</v>
      </c>
    </row>
    <row r="49" spans="9:21" x14ac:dyDescent="0.25">
      <c r="I49" s="24">
        <v>143</v>
      </c>
      <c r="J49" s="25"/>
      <c r="K49" s="58">
        <f t="shared" si="14"/>
        <v>10.010000000000002</v>
      </c>
      <c r="L49" s="58">
        <f t="shared" si="15"/>
        <v>20.020000000000003</v>
      </c>
      <c r="M49" s="58">
        <f t="shared" si="16"/>
        <v>30.03</v>
      </c>
      <c r="N49" s="58">
        <f t="shared" si="17"/>
        <v>40.040000000000006</v>
      </c>
      <c r="O49" s="95">
        <f t="shared" si="18"/>
        <v>50.050000000000004</v>
      </c>
      <c r="P49" s="58">
        <f t="shared" si="19"/>
        <v>60.06</v>
      </c>
      <c r="Q49" s="95">
        <f t="shared" si="20"/>
        <v>70.070000000000007</v>
      </c>
      <c r="R49" s="58">
        <f t="shared" si="21"/>
        <v>80.080000000000013</v>
      </c>
      <c r="S49" s="58">
        <f t="shared" si="22"/>
        <v>90.090000000000018</v>
      </c>
      <c r="T49" s="95">
        <f t="shared" si="23"/>
        <v>100.10000000000001</v>
      </c>
      <c r="U49" s="59">
        <f t="shared" si="24"/>
        <v>110.11</v>
      </c>
    </row>
    <row r="50" spans="9:21" x14ac:dyDescent="0.25">
      <c r="I50" s="24">
        <v>178</v>
      </c>
      <c r="J50" s="25"/>
      <c r="K50" s="58">
        <f t="shared" si="14"/>
        <v>12.46</v>
      </c>
      <c r="L50" s="58">
        <f t="shared" si="15"/>
        <v>24.92</v>
      </c>
      <c r="M50" s="58">
        <f t="shared" si="16"/>
        <v>37.380000000000003</v>
      </c>
      <c r="N50" s="58">
        <f t="shared" si="17"/>
        <v>49.84</v>
      </c>
      <c r="O50" s="58">
        <f t="shared" si="18"/>
        <v>62.300000000000004</v>
      </c>
      <c r="P50" s="58">
        <f t="shared" si="19"/>
        <v>74.760000000000005</v>
      </c>
      <c r="Q50" s="58">
        <f t="shared" si="20"/>
        <v>87.220000000000013</v>
      </c>
      <c r="R50" s="58">
        <f t="shared" si="21"/>
        <v>99.68</v>
      </c>
      <c r="S50" s="58">
        <f t="shared" si="22"/>
        <v>112.14000000000001</v>
      </c>
      <c r="T50" s="58">
        <f t="shared" si="23"/>
        <v>124.60000000000001</v>
      </c>
      <c r="U50" s="59">
        <f t="shared" si="24"/>
        <v>137.06</v>
      </c>
    </row>
    <row r="51" spans="9:21" x14ac:dyDescent="0.25">
      <c r="I51" s="24">
        <v>130</v>
      </c>
      <c r="J51" s="25"/>
      <c r="K51" s="58">
        <f t="shared" si="14"/>
        <v>9.1000000000000014</v>
      </c>
      <c r="L51" s="58">
        <f t="shared" si="15"/>
        <v>18.200000000000003</v>
      </c>
      <c r="M51" s="58">
        <f t="shared" si="16"/>
        <v>27.300000000000004</v>
      </c>
      <c r="N51" s="58">
        <f t="shared" si="17"/>
        <v>36.400000000000006</v>
      </c>
      <c r="O51" s="58">
        <f t="shared" si="18"/>
        <v>45.500000000000007</v>
      </c>
      <c r="P51" s="58">
        <f t="shared" si="19"/>
        <v>54.600000000000009</v>
      </c>
      <c r="Q51" s="58">
        <f t="shared" si="20"/>
        <v>63.7</v>
      </c>
      <c r="R51" s="58">
        <f t="shared" si="21"/>
        <v>72.800000000000011</v>
      </c>
      <c r="S51" s="58">
        <f t="shared" si="22"/>
        <v>81.90000000000002</v>
      </c>
      <c r="T51" s="58">
        <f t="shared" si="23"/>
        <v>91.000000000000014</v>
      </c>
      <c r="U51" s="97">
        <f t="shared" si="24"/>
        <v>100.10000000000001</v>
      </c>
    </row>
    <row r="52" spans="9:21" x14ac:dyDescent="0.25">
      <c r="I52" s="24">
        <v>120</v>
      </c>
      <c r="J52" s="25"/>
      <c r="K52" s="58">
        <f t="shared" si="14"/>
        <v>8.4</v>
      </c>
      <c r="L52" s="58">
        <f t="shared" si="15"/>
        <v>16.8</v>
      </c>
      <c r="M52" s="58">
        <f t="shared" si="16"/>
        <v>25.200000000000003</v>
      </c>
      <c r="N52" s="58">
        <f t="shared" si="17"/>
        <v>33.6</v>
      </c>
      <c r="O52" s="58">
        <f t="shared" si="18"/>
        <v>42.000000000000007</v>
      </c>
      <c r="P52" s="95">
        <f t="shared" si="19"/>
        <v>50.400000000000006</v>
      </c>
      <c r="Q52" s="58">
        <f t="shared" si="20"/>
        <v>58.800000000000004</v>
      </c>
      <c r="R52" s="58">
        <f t="shared" si="21"/>
        <v>67.2</v>
      </c>
      <c r="S52" s="58">
        <f t="shared" si="22"/>
        <v>75.600000000000009</v>
      </c>
      <c r="T52" s="58">
        <f t="shared" si="23"/>
        <v>84.000000000000014</v>
      </c>
      <c r="U52" s="59">
        <f t="shared" si="24"/>
        <v>92.4</v>
      </c>
    </row>
    <row r="53" spans="9:21" ht="15.75" thickBot="1" x14ac:dyDescent="0.3">
      <c r="I53" s="26">
        <v>103</v>
      </c>
      <c r="J53" s="27"/>
      <c r="K53" s="60">
        <f t="shared" si="14"/>
        <v>7.2100000000000009</v>
      </c>
      <c r="L53" s="60">
        <f t="shared" si="15"/>
        <v>14.420000000000002</v>
      </c>
      <c r="M53" s="60">
        <f t="shared" si="16"/>
        <v>21.630000000000003</v>
      </c>
      <c r="N53" s="60">
        <f t="shared" si="17"/>
        <v>28.840000000000003</v>
      </c>
      <c r="O53" s="60">
        <f t="shared" si="18"/>
        <v>36.050000000000004</v>
      </c>
      <c r="P53" s="60">
        <f t="shared" si="19"/>
        <v>43.260000000000005</v>
      </c>
      <c r="Q53" s="96">
        <f t="shared" si="20"/>
        <v>50.470000000000006</v>
      </c>
      <c r="R53" s="60">
        <f t="shared" si="21"/>
        <v>57.680000000000007</v>
      </c>
      <c r="S53" s="60">
        <f t="shared" si="22"/>
        <v>64.890000000000015</v>
      </c>
      <c r="T53" s="60">
        <f t="shared" si="23"/>
        <v>72.100000000000009</v>
      </c>
      <c r="U53" s="61">
        <f t="shared" si="24"/>
        <v>79.31</v>
      </c>
    </row>
    <row r="54" spans="9:21" ht="15.75" thickTop="1" x14ac:dyDescent="0.25">
      <c r="O54" s="5"/>
      <c r="Q54" s="5"/>
      <c r="U54" s="5"/>
    </row>
    <row r="55" spans="9:21" x14ac:dyDescent="0.25">
      <c r="O55" s="5"/>
      <c r="Q55" s="5"/>
      <c r="U55" s="5"/>
    </row>
  </sheetData>
  <mergeCells count="21">
    <mergeCell ref="N1:Q1"/>
    <mergeCell ref="E2:F2"/>
    <mergeCell ref="E4:F4"/>
    <mergeCell ref="E6:F6"/>
    <mergeCell ref="N2:Q2"/>
    <mergeCell ref="E17:F17"/>
    <mergeCell ref="E18:F18"/>
    <mergeCell ref="E5:F5"/>
    <mergeCell ref="E19:F19"/>
    <mergeCell ref="E21:F21"/>
    <mergeCell ref="E20:F20"/>
    <mergeCell ref="E12:F12"/>
    <mergeCell ref="E13:F13"/>
    <mergeCell ref="E14:F14"/>
    <mergeCell ref="E15:F15"/>
    <mergeCell ref="E16:F16"/>
    <mergeCell ref="E7:F7"/>
    <mergeCell ref="E8:F8"/>
    <mergeCell ref="E9:F9"/>
    <mergeCell ref="E10:F10"/>
    <mergeCell ref="E11:F11"/>
  </mergeCells>
  <conditionalFormatting sqref="K4:U21">
    <cfRule type="cellIs" dxfId="0" priority="1" operator="greaterThan">
      <formula>100</formula>
    </cfRule>
  </conditionalFormatting>
  <dataValidations count="3">
    <dataValidation type="list" allowBlank="1" showInputMessage="1" showErrorMessage="1" sqref="H3">
      <formula1>"0.0,0.3"</formula1>
    </dataValidation>
    <dataValidation type="list" allowBlank="1" showInputMessage="1" showErrorMessage="1" sqref="E3 D25">
      <formula1>"0.00,0.10,0.13,0.15,0.19,0.24,0.33"</formula1>
    </dataValidation>
    <dataValidation type="list" allowBlank="1" showInputMessage="1" showErrorMessage="1" sqref="D26 F3">
      <formula1>"0.00,0.02,0.03,0.05,0.06,0.08,0.09,0.11,0.12,0.14,0.15"</formula1>
    </dataValidation>
  </dataValidations>
  <hyperlinks>
    <hyperlink ref="B30" r:id="rId1"/>
    <hyperlink ref="B31" r:id="rId2"/>
    <hyperlink ref="B32" r:id="rId3"/>
  </hyperlinks>
  <pageMargins left="0.7" right="0.7" top="0.75" bottom="0.75" header="0.3" footer="0.3"/>
  <pageSetup orientation="portrait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 Calculators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Short</dc:creator>
  <cp:lastModifiedBy>Aaron Short</cp:lastModifiedBy>
  <dcterms:created xsi:type="dcterms:W3CDTF">2021-03-05T23:22:57Z</dcterms:created>
  <dcterms:modified xsi:type="dcterms:W3CDTF">2021-03-14T17:16:00Z</dcterms:modified>
</cp:coreProperties>
</file>