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dmin\Desktop\Labs\ЕМПІ\"/>
    </mc:Choice>
  </mc:AlternateContent>
  <xr:revisionPtr revIDLastSave="0" documentId="13_ncr:1_{4C067425-E6F0-407A-AD07-2309ECAF4F65}" xr6:coauthVersionLast="47" xr6:coauthVersionMax="47" xr10:uidLastSave="{00000000-0000-0000-0000-000000000000}"/>
  <bookViews>
    <workbookView xWindow="1095" yWindow="2655" windowWidth="23205" windowHeight="11385" activeTab="2" xr2:uid="{00000000-000D-0000-FFFF-FFFF00000000}"/>
  </bookViews>
  <sheets>
    <sheet name="Частина 1" sheetId="1" r:id="rId1"/>
    <sheet name="Частина 2" sheetId="2" r:id="rId2"/>
    <sheet name="Частина 3" sheetId="3" r:id="rId3"/>
    <sheet name="Додаток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3" l="1"/>
  <c r="B24" i="3"/>
  <c r="O24" i="3" s="1"/>
  <c r="E23" i="3"/>
  <c r="B23" i="3"/>
  <c r="O23" i="3" s="1"/>
  <c r="E22" i="3"/>
  <c r="B22" i="3"/>
  <c r="H22" i="3" s="1"/>
  <c r="E21" i="3"/>
  <c r="I21" i="3" s="1"/>
  <c r="B21" i="3"/>
  <c r="E20" i="3"/>
  <c r="I20" i="3" s="1"/>
  <c r="B20" i="3"/>
  <c r="O20" i="3" s="1"/>
  <c r="E19" i="3"/>
  <c r="I19" i="3" s="1"/>
  <c r="B19" i="3"/>
  <c r="O19" i="3" s="1"/>
  <c r="E18" i="3"/>
  <c r="B18" i="3"/>
  <c r="O18" i="3" s="1"/>
  <c r="E17" i="3"/>
  <c r="B17" i="3"/>
  <c r="O17" i="3" s="1"/>
  <c r="E16" i="3"/>
  <c r="I16" i="3" s="1"/>
  <c r="B16" i="3"/>
  <c r="O16" i="3" s="1"/>
  <c r="E15" i="3"/>
  <c r="B15" i="3"/>
  <c r="O15" i="3" s="1"/>
  <c r="E14" i="3"/>
  <c r="B14" i="3"/>
  <c r="O14" i="3" s="1"/>
  <c r="E13" i="3"/>
  <c r="I13" i="3" s="1"/>
  <c r="B13" i="3"/>
  <c r="O13" i="3" s="1"/>
  <c r="E12" i="3"/>
  <c r="B12" i="3"/>
  <c r="H12" i="3" s="1"/>
  <c r="E11" i="3"/>
  <c r="B11" i="3"/>
  <c r="E10" i="3"/>
  <c r="I10" i="3" s="1"/>
  <c r="B10" i="3"/>
  <c r="O10" i="3" s="1"/>
  <c r="E9" i="3"/>
  <c r="I9" i="3" s="1"/>
  <c r="B9" i="3"/>
  <c r="O9" i="3" s="1"/>
  <c r="E8" i="3"/>
  <c r="I8" i="3" s="1"/>
  <c r="B8" i="3"/>
  <c r="E7" i="3"/>
  <c r="B7" i="3"/>
  <c r="O7" i="3" s="1"/>
  <c r="E6" i="3"/>
  <c r="B6" i="3"/>
  <c r="O6" i="3" s="1"/>
  <c r="E5" i="3"/>
  <c r="I5" i="3" s="1"/>
  <c r="B5" i="3"/>
  <c r="E4" i="3"/>
  <c r="B4" i="3"/>
  <c r="P24" i="2"/>
  <c r="O24" i="2"/>
  <c r="M24" i="2"/>
  <c r="L24" i="2"/>
  <c r="E24" i="2"/>
  <c r="I24" i="2" s="1"/>
  <c r="B24" i="2"/>
  <c r="H24" i="2" s="1"/>
  <c r="P23" i="2"/>
  <c r="O23" i="2"/>
  <c r="M23" i="2"/>
  <c r="L23" i="2"/>
  <c r="E23" i="2"/>
  <c r="B23" i="2"/>
  <c r="H23" i="2" s="1"/>
  <c r="P22" i="2"/>
  <c r="O22" i="2"/>
  <c r="M22" i="2"/>
  <c r="L22" i="2"/>
  <c r="E22" i="2"/>
  <c r="B22" i="2"/>
  <c r="P21" i="2"/>
  <c r="O21" i="2"/>
  <c r="M21" i="2"/>
  <c r="L21" i="2"/>
  <c r="E21" i="2"/>
  <c r="B21" i="2"/>
  <c r="P20" i="2"/>
  <c r="O20" i="2"/>
  <c r="M20" i="2"/>
  <c r="L20" i="2"/>
  <c r="E20" i="2"/>
  <c r="B20" i="2"/>
  <c r="P19" i="2"/>
  <c r="O19" i="2"/>
  <c r="M19" i="2"/>
  <c r="L19" i="2"/>
  <c r="E19" i="2"/>
  <c r="B19" i="2"/>
  <c r="H19" i="2" s="1"/>
  <c r="P18" i="2"/>
  <c r="O18" i="2"/>
  <c r="M18" i="2"/>
  <c r="L18" i="2"/>
  <c r="E18" i="2"/>
  <c r="B18" i="2"/>
  <c r="H18" i="2" s="1"/>
  <c r="P17" i="2"/>
  <c r="O17" i="2"/>
  <c r="M17" i="2"/>
  <c r="L17" i="2"/>
  <c r="E17" i="2"/>
  <c r="B17" i="2"/>
  <c r="H17" i="2" s="1"/>
  <c r="P16" i="2"/>
  <c r="O16" i="2"/>
  <c r="M16" i="2"/>
  <c r="L16" i="2"/>
  <c r="E16" i="2"/>
  <c r="B16" i="2"/>
  <c r="H16" i="2" s="1"/>
  <c r="P15" i="2"/>
  <c r="O15" i="2"/>
  <c r="M15" i="2"/>
  <c r="L15" i="2"/>
  <c r="E15" i="2"/>
  <c r="B15" i="2"/>
  <c r="H15" i="2" s="1"/>
  <c r="P14" i="2"/>
  <c r="O14" i="2"/>
  <c r="M14" i="2"/>
  <c r="L14" i="2"/>
  <c r="E14" i="2"/>
  <c r="B14" i="2"/>
  <c r="H14" i="2" s="1"/>
  <c r="P13" i="2"/>
  <c r="O13" i="2"/>
  <c r="M13" i="2"/>
  <c r="L13" i="2"/>
  <c r="E13" i="2"/>
  <c r="B13" i="2"/>
  <c r="H13" i="2" s="1"/>
  <c r="P12" i="2"/>
  <c r="O12" i="2"/>
  <c r="M12" i="2"/>
  <c r="L12" i="2"/>
  <c r="E12" i="2"/>
  <c r="B12" i="2"/>
  <c r="H12" i="2" s="1"/>
  <c r="P11" i="2"/>
  <c r="O11" i="2"/>
  <c r="M11" i="2"/>
  <c r="L11" i="2"/>
  <c r="E11" i="2"/>
  <c r="B11" i="2"/>
  <c r="H11" i="2" s="1"/>
  <c r="P10" i="2"/>
  <c r="O10" i="2"/>
  <c r="M10" i="2"/>
  <c r="L10" i="2"/>
  <c r="E10" i="2"/>
  <c r="B10" i="2"/>
  <c r="H10" i="2" s="1"/>
  <c r="P9" i="2"/>
  <c r="O9" i="2"/>
  <c r="M9" i="2"/>
  <c r="L9" i="2"/>
  <c r="E9" i="2"/>
  <c r="I9" i="2" s="1"/>
  <c r="B9" i="2"/>
  <c r="H9" i="2" s="1"/>
  <c r="P8" i="2"/>
  <c r="O8" i="2"/>
  <c r="M8" i="2"/>
  <c r="L8" i="2"/>
  <c r="H8" i="2"/>
  <c r="E8" i="2"/>
  <c r="I20" i="2" s="1"/>
  <c r="B8" i="2"/>
  <c r="T7" i="2"/>
  <c r="P7" i="2"/>
  <c r="O7" i="2"/>
  <c r="M7" i="2"/>
  <c r="L7" i="2"/>
  <c r="E7" i="2"/>
  <c r="I7" i="2" s="1"/>
  <c r="B7" i="2"/>
  <c r="P6" i="2"/>
  <c r="O6" i="2"/>
  <c r="M6" i="2"/>
  <c r="L6" i="2"/>
  <c r="E6" i="2"/>
  <c r="B6" i="2"/>
  <c r="H6" i="2" s="1"/>
  <c r="P5" i="2"/>
  <c r="P36" i="2" s="1"/>
  <c r="O5" i="2"/>
  <c r="O36" i="2" s="1"/>
  <c r="M5" i="2"/>
  <c r="M36" i="2" s="1"/>
  <c r="L5" i="2"/>
  <c r="L36" i="2" s="1"/>
  <c r="T8" i="2" s="1"/>
  <c r="T9" i="2" s="1"/>
  <c r="H5" i="2"/>
  <c r="E5" i="2"/>
  <c r="I23" i="2" s="1"/>
  <c r="B5" i="2"/>
  <c r="H20" i="2" s="1"/>
  <c r="O31" i="1"/>
  <c r="O30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K6" i="3" l="1"/>
  <c r="L8" i="3"/>
  <c r="K17" i="3"/>
  <c r="H17" i="3"/>
  <c r="P17" i="3" s="1"/>
  <c r="K5" i="3"/>
  <c r="L21" i="3"/>
  <c r="K8" i="3"/>
  <c r="H7" i="3"/>
  <c r="P7" i="3" s="1"/>
  <c r="K11" i="3"/>
  <c r="H15" i="3"/>
  <c r="P15" i="3" s="1"/>
  <c r="K18" i="3"/>
  <c r="K21" i="3"/>
  <c r="K15" i="3"/>
  <c r="O21" i="3"/>
  <c r="O5" i="3"/>
  <c r="O12" i="3"/>
  <c r="L16" i="3"/>
  <c r="O22" i="3"/>
  <c r="S5" i="3"/>
  <c r="O8" i="3"/>
  <c r="K16" i="3"/>
  <c r="K7" i="3"/>
  <c r="H20" i="3"/>
  <c r="K23" i="3"/>
  <c r="H6" i="3"/>
  <c r="P6" i="3" s="1"/>
  <c r="P22" i="3"/>
  <c r="C23" i="1"/>
  <c r="P12" i="3"/>
  <c r="C14" i="1"/>
  <c r="C17" i="1"/>
  <c r="L5" i="3"/>
  <c r="H9" i="3"/>
  <c r="O11" i="3"/>
  <c r="I12" i="3"/>
  <c r="L12" i="3" s="1"/>
  <c r="H19" i="3"/>
  <c r="I22" i="3"/>
  <c r="M22" i="3" s="1"/>
  <c r="I5" i="2"/>
  <c r="H7" i="2"/>
  <c r="I14" i="2"/>
  <c r="K12" i="3"/>
  <c r="K22" i="3"/>
  <c r="O8" i="1"/>
  <c r="C24" i="1" s="1"/>
  <c r="H22" i="2"/>
  <c r="I6" i="3"/>
  <c r="L6" i="3" s="1"/>
  <c r="K9" i="3"/>
  <c r="H16" i="3"/>
  <c r="K19" i="3"/>
  <c r="H23" i="3"/>
  <c r="I10" i="2"/>
  <c r="I13" i="2"/>
  <c r="I16" i="2"/>
  <c r="I19" i="2"/>
  <c r="I22" i="2"/>
  <c r="L9" i="3"/>
  <c r="H10" i="3"/>
  <c r="H13" i="3"/>
  <c r="L19" i="3"/>
  <c r="I23" i="3"/>
  <c r="L23" i="3" s="1"/>
  <c r="I6" i="2"/>
  <c r="K10" i="3"/>
  <c r="K13" i="3"/>
  <c r="H21" i="2"/>
  <c r="S4" i="3"/>
  <c r="I7" i="3"/>
  <c r="L7" i="3" s="1"/>
  <c r="L10" i="3"/>
  <c r="L13" i="3"/>
  <c r="H14" i="3"/>
  <c r="I17" i="3"/>
  <c r="L17" i="3" s="1"/>
  <c r="K20" i="3"/>
  <c r="H24" i="3"/>
  <c r="I12" i="2"/>
  <c r="I15" i="2"/>
  <c r="I18" i="2"/>
  <c r="I21" i="2"/>
  <c r="H11" i="3"/>
  <c r="I14" i="3"/>
  <c r="L14" i="3" s="1"/>
  <c r="L20" i="3"/>
  <c r="I24" i="3"/>
  <c r="L24" i="3" s="1"/>
  <c r="I11" i="3"/>
  <c r="L11" i="3" s="1"/>
  <c r="K14" i="3"/>
  <c r="H18" i="3"/>
  <c r="H21" i="3"/>
  <c r="K24" i="3"/>
  <c r="I8" i="2"/>
  <c r="H5" i="3"/>
  <c r="H8" i="3"/>
  <c r="I18" i="3"/>
  <c r="L18" i="3" s="1"/>
  <c r="I11" i="2"/>
  <c r="I17" i="2"/>
  <c r="I15" i="3"/>
  <c r="L15" i="3" s="1"/>
  <c r="M17" i="3" l="1"/>
  <c r="M20" i="3"/>
  <c r="P20" i="3"/>
  <c r="D24" i="1"/>
  <c r="D17" i="1"/>
  <c r="C25" i="1"/>
  <c r="C20" i="1"/>
  <c r="C22" i="1"/>
  <c r="C6" i="1"/>
  <c r="P21" i="3"/>
  <c r="M21" i="3"/>
  <c r="C11" i="1"/>
  <c r="S10" i="3"/>
  <c r="S14" i="3"/>
  <c r="M24" i="3"/>
  <c r="P24" i="3"/>
  <c r="L22" i="3"/>
  <c r="C16" i="1"/>
  <c r="M12" i="3"/>
  <c r="C8" i="1"/>
  <c r="P19" i="3"/>
  <c r="M19" i="3"/>
  <c r="P8" i="3"/>
  <c r="M8" i="3"/>
  <c r="P23" i="3"/>
  <c r="M23" i="3"/>
  <c r="M7" i="3"/>
  <c r="M14" i="3"/>
  <c r="P14" i="3"/>
  <c r="P9" i="3"/>
  <c r="M9" i="3"/>
  <c r="C9" i="1"/>
  <c r="P16" i="3"/>
  <c r="M16" i="3"/>
  <c r="C19" i="1"/>
  <c r="D14" i="1"/>
  <c r="C21" i="1"/>
  <c r="C13" i="1"/>
  <c r="C15" i="1"/>
  <c r="C7" i="1"/>
  <c r="C10" i="1"/>
  <c r="C18" i="1"/>
  <c r="P13" i="3"/>
  <c r="M13" i="3"/>
  <c r="P10" i="3"/>
  <c r="M10" i="3"/>
  <c r="M15" i="3"/>
  <c r="C12" i="1"/>
  <c r="D23" i="1"/>
  <c r="P18" i="3"/>
  <c r="M18" i="3"/>
  <c r="S6" i="3"/>
  <c r="P5" i="3"/>
  <c r="M5" i="3"/>
  <c r="M11" i="3"/>
  <c r="P11" i="3"/>
  <c r="M6" i="3"/>
  <c r="S7" i="3"/>
  <c r="S18" i="3" l="1"/>
  <c r="D19" i="1"/>
  <c r="D6" i="1"/>
  <c r="D22" i="1"/>
  <c r="D9" i="1"/>
  <c r="D18" i="1"/>
  <c r="S12" i="3"/>
  <c r="S15" i="3"/>
  <c r="D10" i="1"/>
  <c r="D16" i="1"/>
  <c r="D20" i="1"/>
  <c r="D11" i="1"/>
  <c r="D8" i="1"/>
  <c r="D7" i="1"/>
  <c r="D25" i="1"/>
  <c r="D15" i="1"/>
  <c r="D13" i="1"/>
  <c r="S23" i="3"/>
  <c r="U6" i="3" s="1"/>
  <c r="V6" i="3" s="1"/>
  <c r="D21" i="1"/>
  <c r="D12" i="1"/>
  <c r="S11" i="3"/>
  <c r="S19" i="3" s="1"/>
  <c r="S24" i="3" s="1"/>
  <c r="U18" i="3" l="1"/>
  <c r="V18" i="3" s="1"/>
  <c r="U16" i="3"/>
  <c r="V16" i="3" s="1"/>
  <c r="U15" i="3"/>
  <c r="V15" i="3" s="1"/>
  <c r="U23" i="3"/>
  <c r="V23" i="3" s="1"/>
  <c r="U8" i="3"/>
  <c r="V8" i="3" s="1"/>
  <c r="U5" i="3"/>
  <c r="V5" i="3" s="1"/>
  <c r="U13" i="3"/>
  <c r="V13" i="3" s="1"/>
  <c r="U10" i="3"/>
  <c r="V10" i="3" s="1"/>
  <c r="U24" i="3"/>
  <c r="V24" i="3" s="1"/>
  <c r="U11" i="3"/>
  <c r="V11" i="3" s="1"/>
  <c r="U21" i="3"/>
  <c r="V21" i="3" s="1"/>
  <c r="W16" i="3"/>
  <c r="X16" i="3" s="1"/>
  <c r="W6" i="3"/>
  <c r="X6" i="3" s="1"/>
  <c r="W19" i="3"/>
  <c r="X19" i="3" s="1"/>
  <c r="W12" i="3"/>
  <c r="X12" i="3" s="1"/>
  <c r="W9" i="3"/>
  <c r="X9" i="3" s="1"/>
  <c r="W22" i="3"/>
  <c r="X22" i="3" s="1"/>
  <c r="W15" i="3"/>
  <c r="X15" i="3" s="1"/>
  <c r="W5" i="3"/>
  <c r="X5" i="3" s="1"/>
  <c r="W18" i="3"/>
  <c r="X18" i="3" s="1"/>
  <c r="W8" i="3"/>
  <c r="X8" i="3" s="1"/>
  <c r="W21" i="3"/>
  <c r="X21" i="3" s="1"/>
  <c r="W11" i="3"/>
  <c r="X11" i="3" s="1"/>
  <c r="W24" i="3"/>
  <c r="X24" i="3" s="1"/>
  <c r="W14" i="3"/>
  <c r="X14" i="3" s="1"/>
  <c r="W7" i="3"/>
  <c r="X7" i="3" s="1"/>
  <c r="W20" i="3"/>
  <c r="X20" i="3" s="1"/>
  <c r="W17" i="3"/>
  <c r="X17" i="3" s="1"/>
  <c r="W10" i="3"/>
  <c r="X10" i="3" s="1"/>
  <c r="W23" i="3"/>
  <c r="X23" i="3" s="1"/>
  <c r="W13" i="3"/>
  <c r="X13" i="3" s="1"/>
  <c r="O9" i="1"/>
  <c r="O10" i="1" s="1"/>
  <c r="U22" i="3"/>
  <c r="V22" i="3" s="1"/>
  <c r="U9" i="3"/>
  <c r="V9" i="3" s="1"/>
  <c r="U20" i="3"/>
  <c r="V20" i="3" s="1"/>
  <c r="U12" i="3"/>
  <c r="V12" i="3" s="1"/>
  <c r="U7" i="3"/>
  <c r="V7" i="3" s="1"/>
  <c r="U19" i="3"/>
  <c r="V19" i="3" s="1"/>
  <c r="U17" i="3"/>
  <c r="V17" i="3" s="1"/>
  <c r="U14" i="3"/>
  <c r="V14" i="3" s="1"/>
  <c r="S20" i="3"/>
  <c r="S25" i="3" s="1"/>
  <c r="V36" i="3" l="1"/>
  <c r="X36" i="3"/>
  <c r="E24" i="1"/>
  <c r="G24" i="1" s="1"/>
  <c r="E23" i="1"/>
  <c r="G23" i="1" s="1"/>
  <c r="E17" i="1"/>
  <c r="G17" i="1" s="1"/>
  <c r="E14" i="1"/>
  <c r="G14" i="1" s="1"/>
  <c r="E25" i="1"/>
  <c r="G25" i="1" s="1"/>
  <c r="E8" i="1"/>
  <c r="G8" i="1" s="1"/>
  <c r="E19" i="1"/>
  <c r="G19" i="1" s="1"/>
  <c r="E7" i="1"/>
  <c r="G7" i="1" s="1"/>
  <c r="E16" i="1"/>
  <c r="G16" i="1" s="1"/>
  <c r="E10" i="1"/>
  <c r="G10" i="1" s="1"/>
  <c r="E15" i="1"/>
  <c r="G15" i="1" s="1"/>
  <c r="E6" i="1"/>
  <c r="G6" i="1" s="1"/>
  <c r="E12" i="1"/>
  <c r="G12" i="1" s="1"/>
  <c r="E9" i="1"/>
  <c r="G9" i="1" s="1"/>
  <c r="E13" i="1"/>
  <c r="G13" i="1" s="1"/>
  <c r="E22" i="1"/>
  <c r="G22" i="1" s="1"/>
  <c r="E11" i="1"/>
  <c r="G11" i="1" s="1"/>
  <c r="E18" i="1"/>
  <c r="G18" i="1" s="1"/>
  <c r="E21" i="1"/>
  <c r="G21" i="1" s="1"/>
  <c r="E20" i="1"/>
  <c r="G20" i="1" s="1"/>
  <c r="Y12" i="3"/>
  <c r="Z12" i="3" s="1"/>
  <c r="Y9" i="3"/>
  <c r="Z9" i="3" s="1"/>
  <c r="Y22" i="3"/>
  <c r="Z22" i="3" s="1"/>
  <c r="Y15" i="3"/>
  <c r="Z15" i="3" s="1"/>
  <c r="Y5" i="3"/>
  <c r="Z5" i="3" s="1"/>
  <c r="Y18" i="3"/>
  <c r="Z18" i="3" s="1"/>
  <c r="Y8" i="3"/>
  <c r="Z8" i="3" s="1"/>
  <c r="Y21" i="3"/>
  <c r="Z21" i="3" s="1"/>
  <c r="Y11" i="3"/>
  <c r="Z11" i="3" s="1"/>
  <c r="Y24" i="3"/>
  <c r="Z24" i="3" s="1"/>
  <c r="Y14" i="3"/>
  <c r="Z14" i="3" s="1"/>
  <c r="Y7" i="3"/>
  <c r="Z7" i="3" s="1"/>
  <c r="Y20" i="3"/>
  <c r="Z20" i="3" s="1"/>
  <c r="Y17" i="3"/>
  <c r="Z17" i="3" s="1"/>
  <c r="Y10" i="3"/>
  <c r="Z10" i="3" s="1"/>
  <c r="Y23" i="3"/>
  <c r="Z23" i="3" s="1"/>
  <c r="Y13" i="3"/>
  <c r="Z13" i="3" s="1"/>
  <c r="Y16" i="3"/>
  <c r="Z16" i="3" s="1"/>
  <c r="Y6" i="3"/>
  <c r="Z6" i="3" s="1"/>
  <c r="Y19" i="3"/>
  <c r="Z19" i="3" s="1"/>
  <c r="H10" i="1" l="1"/>
  <c r="H7" i="1"/>
  <c r="H19" i="1"/>
  <c r="H18" i="1"/>
  <c r="H8" i="1"/>
  <c r="H11" i="1"/>
  <c r="H22" i="1"/>
  <c r="H14" i="1"/>
  <c r="H13" i="1"/>
  <c r="H17" i="1"/>
  <c r="H20" i="1"/>
  <c r="H25" i="1"/>
  <c r="H9" i="1"/>
  <c r="H23" i="1"/>
  <c r="H15" i="1"/>
  <c r="H16" i="1"/>
  <c r="H21" i="1"/>
  <c r="Z36" i="3"/>
  <c r="H12" i="1"/>
  <c r="H24" i="1"/>
  <c r="O14" i="1"/>
  <c r="H6" i="1"/>
  <c r="O16" i="1" l="1"/>
  <c r="I22" i="1" l="1"/>
  <c r="I9" i="1"/>
  <c r="I10" i="1"/>
  <c r="I7" i="1"/>
  <c r="I14" i="1"/>
  <c r="I23" i="1"/>
  <c r="I24" i="1"/>
  <c r="I13" i="1"/>
  <c r="I15" i="1"/>
  <c r="I6" i="1"/>
  <c r="I16" i="1"/>
  <c r="I17" i="1"/>
  <c r="I25" i="1"/>
  <c r="I19" i="1"/>
  <c r="I18" i="1"/>
  <c r="I21" i="1"/>
  <c r="I11" i="1"/>
  <c r="I8" i="1"/>
  <c r="I20" i="1"/>
  <c r="I12" i="1"/>
  <c r="L20" i="1" l="1"/>
  <c r="J20" i="1"/>
  <c r="K20" i="1"/>
  <c r="L16" i="1"/>
  <c r="K16" i="1"/>
  <c r="J16" i="1"/>
  <c r="J12" i="1"/>
  <c r="K12" i="1"/>
  <c r="L12" i="1"/>
  <c r="L23" i="1"/>
  <c r="K23" i="1"/>
  <c r="J23" i="1"/>
  <c r="L7" i="1"/>
  <c r="K7" i="1"/>
  <c r="J7" i="1"/>
  <c r="L15" i="1"/>
  <c r="K15" i="1"/>
  <c r="J15" i="1"/>
  <c r="L8" i="1"/>
  <c r="K8" i="1"/>
  <c r="J8" i="1"/>
  <c r="K10" i="1"/>
  <c r="J10" i="1"/>
  <c r="L10" i="1"/>
  <c r="J17" i="1"/>
  <c r="K17" i="1"/>
  <c r="L17" i="1"/>
  <c r="L13" i="1"/>
  <c r="K13" i="1"/>
  <c r="J13" i="1"/>
  <c r="L11" i="1"/>
  <c r="K11" i="1"/>
  <c r="J11" i="1"/>
  <c r="J9" i="1"/>
  <c r="L9" i="1"/>
  <c r="K9" i="1"/>
  <c r="L6" i="1"/>
  <c r="K6" i="1"/>
  <c r="J6" i="1"/>
  <c r="L24" i="1"/>
  <c r="K24" i="1"/>
  <c r="J24" i="1"/>
  <c r="L14" i="1"/>
  <c r="K14" i="1"/>
  <c r="J14" i="1"/>
  <c r="L21" i="1"/>
  <c r="K21" i="1"/>
  <c r="J21" i="1"/>
  <c r="K18" i="1"/>
  <c r="J18" i="1"/>
  <c r="L18" i="1"/>
  <c r="L19" i="1"/>
  <c r="K19" i="1"/>
  <c r="J19" i="1"/>
  <c r="L25" i="1"/>
  <c r="K25" i="1"/>
  <c r="J25" i="1"/>
  <c r="L22" i="1"/>
  <c r="J22" i="1"/>
  <c r="K22" i="1"/>
  <c r="O17" i="1" l="1"/>
  <c r="O18" i="1" s="1"/>
  <c r="O24" i="1" l="1"/>
  <c r="O21" i="1"/>
  <c r="N22" i="1" l="1"/>
  <c r="N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tc={00CB00B6-0063-42FB-BEB1-00F600770050}</author>
  </authors>
  <commentList>
    <comment ref="C3" authorId="0" shapeId="0" xr:uid="{00CB00B6-0063-42FB-BEB1-00F600770050}">
      <text>
        <r>
          <rPr>
            <b/>
            <sz val="9"/>
            <rFont val="Tahoma"/>
          </rPr>
          <t>Legion:</t>
        </r>
        <r>
          <rPr>
            <sz val="9"/>
            <rFont val="Tahoma"/>
          </rPr>
          <t xml:space="preserve">
Для обрання метрики потрібно ввести в це поле її номер (наприклад, 1)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tc={001C00A5-0080-43CC-85D1-00000070002A}</author>
    <author>tc={005B0071-0075-4340-936F-00FB00BF000E}</author>
    <author>tc={005A005E-009A-4A89-A3B4-007300DA008F}</author>
  </authors>
  <commentList>
    <comment ref="C3" authorId="0" shapeId="0" xr:uid="{001C00A5-0080-43CC-85D1-00000070002A}">
      <text>
        <r>
          <rPr>
            <b/>
            <sz val="9"/>
            <rFont val="Tahoma"/>
          </rPr>
          <t>Legion:</t>
        </r>
        <r>
          <rPr>
            <sz val="9"/>
            <rFont val="Tahoma"/>
          </rPr>
          <t xml:space="preserve">
Для обрання першої метрики потрібно ввести в це поле її номер (наприклад, 1)
</t>
        </r>
      </text>
    </comment>
    <comment ref="F3" authorId="1" shapeId="0" xr:uid="{005B0071-0075-4340-936F-00FB00BF000E}">
      <text>
        <r>
          <rPr>
            <b/>
            <sz val="9"/>
            <rFont val="Tahoma"/>
          </rPr>
          <t>Legion:</t>
        </r>
        <r>
          <rPr>
            <sz val="9"/>
            <rFont val="Tahoma"/>
          </rPr>
          <t xml:space="preserve">
Для обрання другої метрики потрібно ввести в це поле її номер (наприклад, 1)
</t>
        </r>
      </text>
    </comment>
    <comment ref="J3" authorId="2" shapeId="0" xr:uid="{005A005E-009A-4A89-A3B4-007300DA008F}">
      <text>
        <r>
          <rPr>
            <b/>
            <sz val="9"/>
            <rFont val="Tahoma"/>
          </rPr>
          <t>Legion:</t>
        </r>
        <r>
          <rPr>
            <sz val="9"/>
            <rFont val="Tahoma"/>
          </rPr>
          <t xml:space="preserve">
Для скоригування рангів потрібно скопіювати значення стовпців H:I та перенести їх до стовпців J:K, після чого натиснути на функцію сортування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tc={00D800F1-007C-41CA-BF31-001E0030000E}</author>
    <author>tc={008E00BD-0034-4AFE-80B8-007E009B00F7}</author>
  </authors>
  <commentList>
    <comment ref="C3" authorId="0" shapeId="0" xr:uid="{00D800F1-007C-41CA-BF31-001E0030000E}">
      <text>
        <r>
          <rPr>
            <b/>
            <sz val="9"/>
            <rFont val="Tahoma"/>
          </rPr>
          <t>Legion:</t>
        </r>
        <r>
          <rPr>
            <sz val="9"/>
            <rFont val="Tahoma"/>
          </rPr>
          <t xml:space="preserve">
Для обрання першої метрики потрібно ввести в це поле її номер (наприклад, 1)
</t>
        </r>
      </text>
    </comment>
    <comment ref="F3" authorId="1" shapeId="0" xr:uid="{008E00BD-0034-4AFE-80B8-007E009B00F7}">
      <text>
        <r>
          <rPr>
            <b/>
            <sz val="9"/>
            <rFont val="Tahoma"/>
          </rPr>
          <t>Legion:</t>
        </r>
        <r>
          <rPr>
            <sz val="9"/>
            <rFont val="Tahoma"/>
          </rPr>
          <t xml:space="preserve">
Для обрання другої метрики потрібно ввести в це поле її номер (наприклад, 1)
</t>
        </r>
      </text>
    </comment>
  </commentList>
</comments>
</file>

<file path=xl/sharedStrings.xml><?xml version="1.0" encoding="utf-8"?>
<sst xmlns="http://schemas.openxmlformats.org/spreadsheetml/2006/main" count="55" uniqueCount="47">
  <si>
    <t>Частина 1. Первинний аналіз метрик</t>
  </si>
  <si>
    <t>Метрика:</t>
  </si>
  <si>
    <t>Перед видаленням аномалій</t>
  </si>
  <si>
    <t>Після видалення аномалій</t>
  </si>
  <si>
    <t>Перед видаленням аномалій:</t>
  </si>
  <si>
    <t>t</t>
  </si>
  <si>
    <t>N</t>
  </si>
  <si>
    <t>σ</t>
  </si>
  <si>
    <t>Після видалення аномалій:</t>
  </si>
  <si>
    <t>Інтервальне оцінювання</t>
  </si>
  <si>
    <t>Частина 2. Побудова кореляційних полів пар прямих та непрямих метрик</t>
  </si>
  <si>
    <t>Метрика 1:</t>
  </si>
  <si>
    <t>Метрика 2:</t>
  </si>
  <si>
    <t>Ранги метрик</t>
  </si>
  <si>
    <t>Скориговані ранги</t>
  </si>
  <si>
    <t>P</t>
  </si>
  <si>
    <t>Q</t>
  </si>
  <si>
    <t>Значущий?</t>
  </si>
  <si>
    <t>Сума</t>
  </si>
  <si>
    <t>Частина 3. Побудова кореляційного поля, лінії регресії та визначення її функції</t>
  </si>
  <si>
    <t>Метрика 1</t>
  </si>
  <si>
    <t>Метрика 2</t>
  </si>
  <si>
    <t>Лінійний fi</t>
  </si>
  <si>
    <t>(mi-fi)^2</t>
  </si>
  <si>
    <t>Експонен. fi</t>
  </si>
  <si>
    <t>Показник. fi</t>
  </si>
  <si>
    <t>Sxy</t>
  </si>
  <si>
    <t>Sxlogy</t>
  </si>
  <si>
    <t>Slogxlogy</t>
  </si>
  <si>
    <t>Sxx</t>
  </si>
  <si>
    <t>Slogxlogx</t>
  </si>
  <si>
    <t>b1</t>
  </si>
  <si>
    <t>Лінійний</t>
  </si>
  <si>
    <t>Експонен.</t>
  </si>
  <si>
    <t>Показник.</t>
  </si>
  <si>
    <t>b0</t>
  </si>
  <si>
    <t>SSE</t>
  </si>
  <si>
    <t>Прямі метрики</t>
  </si>
  <si>
    <t>Непрямі метрики</t>
  </si>
  <si>
    <t>NOC</t>
  </si>
  <si>
    <t>NOM</t>
  </si>
  <si>
    <t>NDD</t>
  </si>
  <si>
    <t>NOP</t>
  </si>
  <si>
    <t>CALL</t>
  </si>
  <si>
    <t>WMC</t>
  </si>
  <si>
    <t>TCC</t>
  </si>
  <si>
    <t>PNAS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</si>
</sst>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6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</font>
    <font>
      <sz val="14"/>
      <color theme="1"/>
      <name val="Times New Roman"/>
    </font>
    <font>
      <b/>
      <sz val="9"/>
      <name val="Tahoma"/>
    </font>
    <font>
      <sz val="9"/>
      <name val="Tahoma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4" tint="0.39997558519241921"/>
        <bgColor theme="4" tint="0.399975585192419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horizontal="center"/>
    </xf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>
                <a:solidFill>
                  <a:sysClr val="windowText" lastClr="000000"/>
                </a:solidFill>
              </a:rPr>
              <a:t>Кореляційне поле</a:t>
            </a:r>
            <a:endParaRPr lang="uk-UA"/>
          </a:p>
        </c:rich>
      </c:tx>
      <c:layout>
        <c:manualLayout>
          <c:xMode val="edge"/>
          <c:yMode val="edge"/>
          <c:x val="0.34839566929133858"/>
          <c:y val="3.2407407407407406E-2"/>
        </c:manualLayout>
      </c:layout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1905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'Частина 2'!$B$5:$B$34</c:f>
              <c:numCache>
                <c:formatCode>General</c:formatCode>
                <c:ptCount val="30"/>
                <c:pt idx="0">
                  <c:v>1.75</c:v>
                </c:pt>
                <c:pt idx="1">
                  <c:v>2.4300000000000002</c:v>
                </c:pt>
                <c:pt idx="2">
                  <c:v>2.15</c:v>
                </c:pt>
                <c:pt idx="3">
                  <c:v>2.72</c:v>
                </c:pt>
                <c:pt idx="4">
                  <c:v>2.3199999999999998</c:v>
                </c:pt>
                <c:pt idx="5">
                  <c:v>2.48</c:v>
                </c:pt>
                <c:pt idx="6">
                  <c:v>1.74</c:v>
                </c:pt>
                <c:pt idx="7">
                  <c:v>2.94</c:v>
                </c:pt>
                <c:pt idx="8">
                  <c:v>2.09</c:v>
                </c:pt>
                <c:pt idx="9">
                  <c:v>2.33</c:v>
                </c:pt>
                <c:pt idx="10">
                  <c:v>2.12</c:v>
                </c:pt>
                <c:pt idx="11">
                  <c:v>2.89</c:v>
                </c:pt>
                <c:pt idx="12">
                  <c:v>2.56</c:v>
                </c:pt>
                <c:pt idx="13">
                  <c:v>1.73</c:v>
                </c:pt>
                <c:pt idx="14">
                  <c:v>2.38</c:v>
                </c:pt>
                <c:pt idx="15">
                  <c:v>2.21</c:v>
                </c:pt>
                <c:pt idx="16">
                  <c:v>1.94</c:v>
                </c:pt>
                <c:pt idx="17">
                  <c:v>1.51</c:v>
                </c:pt>
                <c:pt idx="18">
                  <c:v>1.98</c:v>
                </c:pt>
                <c:pt idx="19">
                  <c:v>2.0499999999999998</c:v>
                </c:pt>
              </c:numCache>
            </c:numRef>
          </c:xVal>
          <c:yVal>
            <c:numRef>
              <c:f>'Частина 2'!$E$5:$E$34</c:f>
              <c:numCache>
                <c:formatCode>General</c:formatCode>
                <c:ptCount val="30"/>
                <c:pt idx="0">
                  <c:v>3</c:v>
                </c:pt>
                <c:pt idx="1">
                  <c:v>118</c:v>
                </c:pt>
                <c:pt idx="2">
                  <c:v>96</c:v>
                </c:pt>
                <c:pt idx="3">
                  <c:v>66</c:v>
                </c:pt>
                <c:pt idx="4">
                  <c:v>68</c:v>
                </c:pt>
                <c:pt idx="5">
                  <c:v>86</c:v>
                </c:pt>
                <c:pt idx="6">
                  <c:v>15</c:v>
                </c:pt>
                <c:pt idx="7">
                  <c:v>13</c:v>
                </c:pt>
                <c:pt idx="8">
                  <c:v>53</c:v>
                </c:pt>
                <c:pt idx="9">
                  <c:v>114</c:v>
                </c:pt>
                <c:pt idx="10">
                  <c:v>15</c:v>
                </c:pt>
                <c:pt idx="11">
                  <c:v>141</c:v>
                </c:pt>
                <c:pt idx="12">
                  <c:v>112</c:v>
                </c:pt>
                <c:pt idx="13">
                  <c:v>116</c:v>
                </c:pt>
                <c:pt idx="14">
                  <c:v>77</c:v>
                </c:pt>
                <c:pt idx="15">
                  <c:v>43</c:v>
                </c:pt>
                <c:pt idx="16">
                  <c:v>89</c:v>
                </c:pt>
                <c:pt idx="17">
                  <c:v>118</c:v>
                </c:pt>
                <c:pt idx="18">
                  <c:v>43</c:v>
                </c:pt>
                <c:pt idx="19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1-4532-86BD-6FDB6DF1A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357231"/>
        <c:axId val="299744127"/>
      </c:scatterChart>
      <c:valAx>
        <c:axId val="2131357231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744127"/>
        <c:crosses val="autoZero"/>
        <c:crossBetween val="midCat"/>
      </c:valAx>
      <c:valAx>
        <c:axId val="29974412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1357231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>
                <a:solidFill>
                  <a:sysClr val="windowText" lastClr="000000"/>
                </a:solidFill>
              </a:rPr>
              <a:t>Лінійне кореляційне поле</a:t>
            </a:r>
            <a:endParaRPr lang="uk-UA"/>
          </a:p>
        </c:rich>
      </c:tx>
      <c:layout>
        <c:manualLayout>
          <c:xMode val="edge"/>
          <c:yMode val="edge"/>
          <c:x val="0.25484063712410165"/>
          <c:y val="3.2407225787168058E-2"/>
        </c:manualLayout>
      </c:layout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1905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 bwMode="auto">
              <a:prstGeom prst="rect">
                <a:avLst/>
              </a:prstGeom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'Частина 3'!$B$5:$B$24</c:f>
              <c:numCache>
                <c:formatCode>General</c:formatCode>
                <c:ptCount val="20"/>
                <c:pt idx="0">
                  <c:v>1.75</c:v>
                </c:pt>
                <c:pt idx="1">
                  <c:v>2.4300000000000002</c:v>
                </c:pt>
                <c:pt idx="2">
                  <c:v>2.15</c:v>
                </c:pt>
                <c:pt idx="3">
                  <c:v>2.72</c:v>
                </c:pt>
                <c:pt idx="4">
                  <c:v>2.3199999999999998</c:v>
                </c:pt>
                <c:pt idx="5">
                  <c:v>2.48</c:v>
                </c:pt>
                <c:pt idx="6">
                  <c:v>1.74</c:v>
                </c:pt>
                <c:pt idx="7">
                  <c:v>2.94</c:v>
                </c:pt>
                <c:pt idx="8">
                  <c:v>2.09</c:v>
                </c:pt>
                <c:pt idx="9">
                  <c:v>2.33</c:v>
                </c:pt>
                <c:pt idx="10">
                  <c:v>2.12</c:v>
                </c:pt>
                <c:pt idx="11">
                  <c:v>2.89</c:v>
                </c:pt>
                <c:pt idx="12">
                  <c:v>2.56</c:v>
                </c:pt>
                <c:pt idx="13">
                  <c:v>1.73</c:v>
                </c:pt>
                <c:pt idx="14">
                  <c:v>2.38</c:v>
                </c:pt>
                <c:pt idx="15">
                  <c:v>2.21</c:v>
                </c:pt>
                <c:pt idx="16">
                  <c:v>1.94</c:v>
                </c:pt>
                <c:pt idx="17">
                  <c:v>1.51</c:v>
                </c:pt>
                <c:pt idx="18">
                  <c:v>1.98</c:v>
                </c:pt>
                <c:pt idx="19">
                  <c:v>2.0499999999999998</c:v>
                </c:pt>
              </c:numCache>
            </c:numRef>
          </c:xVal>
          <c:yVal>
            <c:numRef>
              <c:f>'Частина 3'!$E$5:$E$24</c:f>
              <c:numCache>
                <c:formatCode>General</c:formatCode>
                <c:ptCount val="20"/>
                <c:pt idx="0">
                  <c:v>2.16</c:v>
                </c:pt>
                <c:pt idx="1">
                  <c:v>3.24</c:v>
                </c:pt>
                <c:pt idx="2">
                  <c:v>3.4</c:v>
                </c:pt>
                <c:pt idx="3">
                  <c:v>2.13</c:v>
                </c:pt>
                <c:pt idx="4">
                  <c:v>4.17</c:v>
                </c:pt>
                <c:pt idx="5">
                  <c:v>1.49</c:v>
                </c:pt>
                <c:pt idx="6">
                  <c:v>2.33</c:v>
                </c:pt>
                <c:pt idx="7">
                  <c:v>2.63</c:v>
                </c:pt>
                <c:pt idx="8">
                  <c:v>1.6</c:v>
                </c:pt>
                <c:pt idx="9">
                  <c:v>1.45</c:v>
                </c:pt>
                <c:pt idx="10">
                  <c:v>1.93</c:v>
                </c:pt>
                <c:pt idx="11">
                  <c:v>1.5</c:v>
                </c:pt>
                <c:pt idx="12">
                  <c:v>2.2999999999999998</c:v>
                </c:pt>
                <c:pt idx="13">
                  <c:v>2.4500000000000002</c:v>
                </c:pt>
                <c:pt idx="14">
                  <c:v>2.21</c:v>
                </c:pt>
                <c:pt idx="15">
                  <c:v>1.7</c:v>
                </c:pt>
                <c:pt idx="16">
                  <c:v>3.1</c:v>
                </c:pt>
                <c:pt idx="17">
                  <c:v>2.14</c:v>
                </c:pt>
                <c:pt idx="18">
                  <c:v>2.2799999999999998</c:v>
                </c:pt>
                <c:pt idx="19">
                  <c:v>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2A-46E5-BD99-351F46C3D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357231"/>
        <c:axId val="299744127"/>
      </c:scatterChart>
      <c:valAx>
        <c:axId val="2131357231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744127"/>
        <c:crosses val="autoZero"/>
        <c:crossBetween val="midCat"/>
      </c:valAx>
      <c:valAx>
        <c:axId val="29974412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1357231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>
                <a:solidFill>
                  <a:sysClr val="windowText" lastClr="000000"/>
                </a:solidFill>
              </a:rPr>
              <a:t>Показникове кореляційне поле</a:t>
            </a:r>
            <a:endParaRPr lang="uk-UA"/>
          </a:p>
        </c:rich>
      </c:tx>
      <c:layout>
        <c:manualLayout>
          <c:xMode val="edge"/>
          <c:yMode val="edge"/>
          <c:x val="0.19220249180470697"/>
          <c:y val="5.6216722909636287E-2"/>
        </c:manualLayout>
      </c:layout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2540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 bwMode="auto">
              <a:prstGeom prst="rect">
                <a:avLst/>
              </a:prstGeom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1966404199475062E-2"/>
                  <c:y val="0.14894740666067266"/>
                </c:manualLayout>
              </c:layout>
              <c:numFmt formatCode="General" sourceLinked="0"/>
              <c:spPr>
                <a:prstGeom prst="rect">
                  <a:avLst/>
                </a:prstGeom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'Частина 3'!$H$5:$H$24</c:f>
              <c:numCache>
                <c:formatCode>General</c:formatCode>
                <c:ptCount val="20"/>
                <c:pt idx="0">
                  <c:v>0.26717172840301384</c:v>
                </c:pt>
                <c:pt idx="1">
                  <c:v>0.40312052117581798</c:v>
                </c:pt>
                <c:pt idx="2">
                  <c:v>0.35218251811136247</c:v>
                </c:pt>
                <c:pt idx="3">
                  <c:v>0.45024910831936116</c:v>
                </c:pt>
                <c:pt idx="4">
                  <c:v>0.38381536598043126</c:v>
                </c:pt>
                <c:pt idx="5">
                  <c:v>0.41161970596323016</c:v>
                </c:pt>
                <c:pt idx="6">
                  <c:v>0.26481782300953649</c:v>
                </c:pt>
                <c:pt idx="7">
                  <c:v>0.48287358360875376</c:v>
                </c:pt>
                <c:pt idx="8">
                  <c:v>0.34044411484011833</c:v>
                </c:pt>
                <c:pt idx="9">
                  <c:v>0.38560627359831223</c:v>
                </c:pt>
                <c:pt idx="10">
                  <c:v>0.34635297445063867</c:v>
                </c:pt>
                <c:pt idx="11">
                  <c:v>0.47567118832442967</c:v>
                </c:pt>
                <c:pt idx="12">
                  <c:v>0.42488163663106698</c:v>
                </c:pt>
                <c:pt idx="13">
                  <c:v>0.26245108973042947</c:v>
                </c:pt>
                <c:pt idx="14">
                  <c:v>0.39445168082621629</c:v>
                </c:pt>
                <c:pt idx="15">
                  <c:v>0.36361197989214433</c:v>
                </c:pt>
                <c:pt idx="16">
                  <c:v>0.30963016742589877</c:v>
                </c:pt>
                <c:pt idx="17">
                  <c:v>0.20682587603184974</c:v>
                </c:pt>
                <c:pt idx="18">
                  <c:v>0.31806333496276157</c:v>
                </c:pt>
                <c:pt idx="19">
                  <c:v>0.33243845991560533</c:v>
                </c:pt>
              </c:numCache>
            </c:numRef>
          </c:xVal>
          <c:yVal>
            <c:numRef>
              <c:f>'Частина 3'!$I$5:$I$24</c:f>
              <c:numCache>
                <c:formatCode>General</c:formatCode>
                <c:ptCount val="20"/>
                <c:pt idx="0">
                  <c:v>0.35410843914740098</c:v>
                </c:pt>
                <c:pt idx="1">
                  <c:v>0.52374646681156456</c:v>
                </c:pt>
                <c:pt idx="2">
                  <c:v>0.54406804435027567</c:v>
                </c:pt>
                <c:pt idx="3">
                  <c:v>0.34830486304816066</c:v>
                </c:pt>
                <c:pt idx="4">
                  <c:v>0.63042787502502384</c:v>
                </c:pt>
                <c:pt idx="5">
                  <c:v>0.20139712432045151</c:v>
                </c:pt>
                <c:pt idx="6">
                  <c:v>0.38560627359831223</c:v>
                </c:pt>
                <c:pt idx="7">
                  <c:v>0.43616264704075602</c:v>
                </c:pt>
                <c:pt idx="8">
                  <c:v>0.23044892137827397</c:v>
                </c:pt>
                <c:pt idx="9">
                  <c:v>0.1903316981702915</c:v>
                </c:pt>
                <c:pt idx="10">
                  <c:v>0.30749603791321289</c:v>
                </c:pt>
                <c:pt idx="11">
                  <c:v>0.20411998265592479</c:v>
                </c:pt>
                <c:pt idx="12">
                  <c:v>0.38021124171160603</c:v>
                </c:pt>
                <c:pt idx="13">
                  <c:v>0.40654018043395523</c:v>
                </c:pt>
                <c:pt idx="14">
                  <c:v>0.36361197989214433</c:v>
                </c:pt>
                <c:pt idx="15">
                  <c:v>0.25527250510330607</c:v>
                </c:pt>
                <c:pt idx="16">
                  <c:v>0.50514997831990605</c:v>
                </c:pt>
                <c:pt idx="17">
                  <c:v>0.35024801833416286</c:v>
                </c:pt>
                <c:pt idx="18">
                  <c:v>0.37657695705651195</c:v>
                </c:pt>
                <c:pt idx="19">
                  <c:v>0.31175386105575426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29-4C0F-9868-4513ECBD9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357231"/>
        <c:axId val="299744127"/>
      </c:scatterChart>
      <c:valAx>
        <c:axId val="2131357231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744127"/>
        <c:crosses val="autoZero"/>
        <c:crossBetween val="midCat"/>
      </c:valAx>
      <c:valAx>
        <c:axId val="29974412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1357231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>
                <a:solidFill>
                  <a:sysClr val="windowText" lastClr="000000"/>
                </a:solidFill>
              </a:rPr>
              <a:t>Експоненційне кореляційне поле</a:t>
            </a:r>
            <a:endParaRPr lang="uk-UA"/>
          </a:p>
        </c:rich>
      </c:tx>
      <c:layout>
        <c:manualLayout>
          <c:xMode val="edge"/>
          <c:yMode val="edge"/>
          <c:x val="0.15605955678670361"/>
          <c:y val="3.2407199100112492E-2"/>
        </c:manualLayout>
      </c:layout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2540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 bwMode="auto">
              <a:prstGeom prst="rect">
                <a:avLst/>
              </a:prstGeom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646160298491431E-3"/>
                  <c:y val="0.22251153950583763"/>
                </c:manualLayout>
              </c:layout>
              <c:numFmt formatCode="General" sourceLinked="0"/>
              <c:spPr>
                <a:prstGeom prst="rect">
                  <a:avLst/>
                </a:prstGeom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'Частина 3'!$B$5:$B$24</c:f>
              <c:numCache>
                <c:formatCode>General</c:formatCode>
                <c:ptCount val="20"/>
                <c:pt idx="0">
                  <c:v>1.75</c:v>
                </c:pt>
                <c:pt idx="1">
                  <c:v>2.4300000000000002</c:v>
                </c:pt>
                <c:pt idx="2">
                  <c:v>2.15</c:v>
                </c:pt>
                <c:pt idx="3">
                  <c:v>2.72</c:v>
                </c:pt>
                <c:pt idx="4">
                  <c:v>2.3199999999999998</c:v>
                </c:pt>
                <c:pt idx="5">
                  <c:v>2.48</c:v>
                </c:pt>
                <c:pt idx="6">
                  <c:v>1.74</c:v>
                </c:pt>
                <c:pt idx="7">
                  <c:v>2.94</c:v>
                </c:pt>
                <c:pt idx="8">
                  <c:v>2.09</c:v>
                </c:pt>
                <c:pt idx="9">
                  <c:v>2.33</c:v>
                </c:pt>
                <c:pt idx="10">
                  <c:v>2.12</c:v>
                </c:pt>
                <c:pt idx="11">
                  <c:v>2.89</c:v>
                </c:pt>
                <c:pt idx="12">
                  <c:v>2.56</c:v>
                </c:pt>
                <c:pt idx="13">
                  <c:v>1.73</c:v>
                </c:pt>
                <c:pt idx="14">
                  <c:v>2.38</c:v>
                </c:pt>
                <c:pt idx="15">
                  <c:v>2.21</c:v>
                </c:pt>
                <c:pt idx="16">
                  <c:v>1.94</c:v>
                </c:pt>
                <c:pt idx="17">
                  <c:v>1.51</c:v>
                </c:pt>
                <c:pt idx="18">
                  <c:v>1.98</c:v>
                </c:pt>
                <c:pt idx="19">
                  <c:v>2.0499999999999998</c:v>
                </c:pt>
              </c:numCache>
            </c:numRef>
          </c:xVal>
          <c:yVal>
            <c:numRef>
              <c:f>'Частина 3'!$I$5:$I$24</c:f>
              <c:numCache>
                <c:formatCode>General</c:formatCode>
                <c:ptCount val="20"/>
                <c:pt idx="0">
                  <c:v>0.35410843914740098</c:v>
                </c:pt>
                <c:pt idx="1">
                  <c:v>0.52374646681156456</c:v>
                </c:pt>
                <c:pt idx="2">
                  <c:v>0.54406804435027567</c:v>
                </c:pt>
                <c:pt idx="3">
                  <c:v>0.34830486304816066</c:v>
                </c:pt>
                <c:pt idx="4">
                  <c:v>0.63042787502502384</c:v>
                </c:pt>
                <c:pt idx="5">
                  <c:v>0.20139712432045151</c:v>
                </c:pt>
                <c:pt idx="6">
                  <c:v>0.38560627359831223</c:v>
                </c:pt>
                <c:pt idx="7">
                  <c:v>0.43616264704075602</c:v>
                </c:pt>
                <c:pt idx="8">
                  <c:v>0.23044892137827397</c:v>
                </c:pt>
                <c:pt idx="9">
                  <c:v>0.1903316981702915</c:v>
                </c:pt>
                <c:pt idx="10">
                  <c:v>0.30749603791321289</c:v>
                </c:pt>
                <c:pt idx="11">
                  <c:v>0.20411998265592479</c:v>
                </c:pt>
                <c:pt idx="12">
                  <c:v>0.38021124171160603</c:v>
                </c:pt>
                <c:pt idx="13">
                  <c:v>0.40654018043395523</c:v>
                </c:pt>
                <c:pt idx="14">
                  <c:v>0.36361197989214433</c:v>
                </c:pt>
                <c:pt idx="15">
                  <c:v>0.25527250510330607</c:v>
                </c:pt>
                <c:pt idx="16">
                  <c:v>0.50514997831990605</c:v>
                </c:pt>
                <c:pt idx="17">
                  <c:v>0.35024801833416286</c:v>
                </c:pt>
                <c:pt idx="18">
                  <c:v>0.37657695705651195</c:v>
                </c:pt>
                <c:pt idx="19">
                  <c:v>0.31175386105575426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F-4F36-83C3-D2A942C74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357231"/>
        <c:axId val="299744127"/>
      </c:scatterChart>
      <c:valAx>
        <c:axId val="2131357231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744127"/>
        <c:crosses val="autoZero"/>
        <c:crossBetween val="midCat"/>
      </c:valAx>
      <c:valAx>
        <c:axId val="29974412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1357231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281152</xdr:colOff>
      <xdr:row>4</xdr:row>
      <xdr:rowOff>88</xdr:rowOff>
    </xdr:from>
    <xdr:ext cx="151067" cy="1722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 bwMode="auto">
            <a:xfrm>
              <a:off x="894255" y="735812"/>
              <a:ext cx="151067" cy="172227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mc:AlternateContent>
                <mc:Choice Requires="a14"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uk-UA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</m:oMath>
                    </m:oMathPara>
                  </a14:m>
                </mc:Choice>
                <mc:Fallback xmlns:m="http://schemas.openxmlformats.org/officeDocument/2006/math" xmlns:w="http://schemas.openxmlformats.org/wordprocessingml/2006/main" xmlns:r="http://schemas.openxmlformats.org/officeDocument/2006/relationships" xmlns=""/>
              </mc:AlternateContent>
              <a:endParaRPr lang="uk-UA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 bwMode="auto">
            <a:xfrm>
              <a:off x="894255" y="735812"/>
              <a:ext cx="151067" cy="172227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a:r>
                <a:rPr lang="en-US" sz="1100" b="0" i="0">
                  <a:latin typeface="Cambria Math"/>
                </a:rPr>
                <a:t>𝑥</a:t>
              </a:r>
              <a:r>
                <a:rPr lang="uk-UA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𝑖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13</xdr:col>
      <xdr:colOff>251460</xdr:colOff>
      <xdr:row>7</xdr:row>
      <xdr:rowOff>15240</xdr:rowOff>
    </xdr:from>
    <xdr:ext cx="111247" cy="1722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 bwMode="auto">
            <a:xfrm>
              <a:off x="5737860" y="6781800"/>
              <a:ext cx="111248" cy="172227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mc:AlternateContent>
                <mc:Choice Requires="a14"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acc>
                          <m:accPr>
                            <m:chr m:val="̅"/>
                            <m:ctrlPr>
                              <a:rPr lang="uk-UA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oMath>
                    </m:oMathPara>
                  </a14:m>
                </mc:Choice>
                <mc:Fallback xmlns:m="http://schemas.openxmlformats.org/officeDocument/2006/math" xmlns:w="http://schemas.openxmlformats.org/wordprocessingml/2006/main" xmlns:r="http://schemas.openxmlformats.org/officeDocument/2006/relationships" xmlns=""/>
              </mc:AlternateContent>
              <a:endParaRPr lang="uk-UA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 bwMode="auto">
            <a:xfrm>
              <a:off x="5737860" y="6781800"/>
              <a:ext cx="111248" cy="172227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a:r>
                <a:rPr lang="en-US" sz="1100" b="0" i="0">
                  <a:latin typeface="Cambria Math"/>
                </a:rPr>
                <a:t>𝑥</a:t>
              </a:r>
              <a:r>
                <a:rPr lang="uk-UA" sz="1100" b="0" i="0">
                  <a:latin typeface="Cambria Math" panose="02040503050406030204" pitchFamily="18" charset="0"/>
                </a:rPr>
                <a:t> ̅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13</xdr:col>
      <xdr:colOff>243840</xdr:colOff>
      <xdr:row>8</xdr:row>
      <xdr:rowOff>15240</xdr:rowOff>
    </xdr:from>
    <xdr:ext cx="179152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 bwMode="auto">
            <a:xfrm>
              <a:off x="5730240" y="6964680"/>
              <a:ext cx="179152" cy="175369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mc:AlternateContent>
                <mc:Choice Requires="a14"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p>
                          <m:sSupPr>
                            <m:ctrlPr>
                              <a:rPr lang="uk-UA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𝑆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oMath>
                    </m:oMathPara>
                  </a14:m>
                </mc:Choice>
                <mc:Fallback xmlns:m="http://schemas.openxmlformats.org/officeDocument/2006/math" xmlns:w="http://schemas.openxmlformats.org/wordprocessingml/2006/main" xmlns:r="http://schemas.openxmlformats.org/officeDocument/2006/relationships" xmlns=""/>
              </mc:AlternateContent>
              <a:endParaRPr lang="uk-UA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 bwMode="auto">
            <a:xfrm>
              <a:off x="5730240" y="6964680"/>
              <a:ext cx="179152" cy="175369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a:r>
                <a:rPr lang="en-US" sz="1100" b="0" i="0">
                  <a:latin typeface="Cambria Math"/>
                </a:rPr>
                <a:t>𝑆</a:t>
              </a:r>
              <a:r>
                <a:rPr lang="uk-UA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/>
                </a:rPr>
                <a:t>2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2</xdr:col>
      <xdr:colOff>53340</xdr:colOff>
      <xdr:row>4</xdr:row>
      <xdr:rowOff>0</xdr:rowOff>
    </xdr:from>
    <xdr:ext cx="515654" cy="1722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 bwMode="auto">
            <a:xfrm>
              <a:off x="1272540" y="6766560"/>
              <a:ext cx="515654" cy="172227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mc:AlternateContent>
                <mc:Choice Requires="a14"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en-US" sz="1100" b="0" i="1">
                            <a:latin typeface="Cambria Math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  <m:r>
                          <a:rPr lang="en-US" sz="1100" b="0" i="1">
                            <a:latin typeface="Cambria Math"/>
                          </a:rPr>
                          <m:t>)</m:t>
                        </m:r>
                      </m:oMath>
                    </m:oMathPara>
                  </a14:m>
                </mc:Choice>
                <mc:Fallback xmlns:m="http://schemas.openxmlformats.org/officeDocument/2006/math" xmlns:w="http://schemas.openxmlformats.org/wordprocessingml/2006/main" xmlns:r="http://schemas.openxmlformats.org/officeDocument/2006/relationships" xmlns=""/>
              </mc:AlternateContent>
              <a:endParaRPr lang="uk-UA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 bwMode="auto">
            <a:xfrm>
              <a:off x="1272540" y="6766560"/>
              <a:ext cx="515654" cy="172227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a:r>
                <a:rPr lang="en-US" sz="1100" b="0" i="0">
                  <a:latin typeface="Cambria Math"/>
                </a:rPr>
                <a:t>(𝑥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𝑖−𝑥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en-US" sz="1100" b="0" i="0">
                  <a:latin typeface="Cambria Math"/>
                </a:rPr>
                <a:t>)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3</xdr:col>
      <xdr:colOff>38100</xdr:colOff>
      <xdr:row>4</xdr:row>
      <xdr:rowOff>0</xdr:rowOff>
    </xdr:from>
    <xdr:ext cx="581057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 bwMode="auto">
            <a:xfrm>
              <a:off x="1866900" y="6766560"/>
              <a:ext cx="581057" cy="175369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mc:AlternateContent>
                <mc:Choice Requires="a14"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oMath>
                    </m:oMathPara>
                  </a14:m>
                </mc:Choice>
                <mc:Fallback xmlns:m="http://schemas.openxmlformats.org/officeDocument/2006/math" xmlns:w="http://schemas.openxmlformats.org/wordprocessingml/2006/main" xmlns:r="http://schemas.openxmlformats.org/officeDocument/2006/relationships" xmlns=""/>
              </mc:AlternateContent>
              <a:endParaRPr lang="uk-UA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 bwMode="auto">
            <a:xfrm>
              <a:off x="1866900" y="6766560"/>
              <a:ext cx="581057" cy="175369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𝑖−𝑥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en-U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latin typeface="Cambria Math"/>
                </a:rPr>
                <a:t>2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6</xdr:col>
      <xdr:colOff>113599</xdr:colOff>
      <xdr:row>4</xdr:row>
      <xdr:rowOff>7620</xdr:rowOff>
    </xdr:from>
    <xdr:ext cx="411395" cy="1847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 bwMode="auto">
            <a:xfrm>
              <a:off x="3582012" y="559413"/>
              <a:ext cx="411395" cy="184731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mc:AlternateContent>
                <mc:Choice Requires="a14"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uk-UA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uk-UA" sz="1100" b="0" i="1">
                                <a:latin typeface="Cambria Math"/>
                              </a:rPr>
                              <m:t>Не </m:t>
                            </m:r>
                            <m:r>
                              <a:rPr lang="en-US" sz="11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lang="uk-UA" sz="1100" b="0" i="1">
                                <a:latin typeface="Cambria Math"/>
                              </a:rPr>
                              <m:t>гр</m:t>
                            </m:r>
                          </m:sub>
                        </m:sSub>
                      </m:oMath>
                    </m:oMathPara>
                  </a14:m>
                </mc:Choice>
                <mc:Fallback xmlns:m="http://schemas.openxmlformats.org/officeDocument/2006/math" xmlns:w="http://schemas.openxmlformats.org/wordprocessingml/2006/main" xmlns:r="http://schemas.openxmlformats.org/officeDocument/2006/relationships" xmlns=""/>
              </mc:AlternateContent>
              <a:endParaRPr lang="uk-UA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 bwMode="auto">
            <a:xfrm>
              <a:off x="3582012" y="559413"/>
              <a:ext cx="411395" cy="184731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a:r>
                <a:rPr lang="uk-UA" sz="1100" i="0">
                  <a:latin typeface="Cambria Math" panose="02040503050406030204" pitchFamily="18" charset="0"/>
                </a:rPr>
                <a:t>〖</a:t>
              </a:r>
              <a:r>
                <a:rPr lang="uk-UA" sz="1100" b="0" i="0">
                  <a:latin typeface="Cambria Math"/>
                </a:rPr>
                <a:t>Не </a:t>
              </a:r>
              <a:r>
                <a:rPr lang="en-US" sz="1100" b="0" i="0">
                  <a:latin typeface="Cambria Math"/>
                </a:rPr>
                <a:t>𝑥</a:t>
              </a:r>
              <a:r>
                <a:rPr lang="uk-UA" sz="1100" b="0" i="0">
                  <a:latin typeface="Cambria Math" panose="02040503050406030204" pitchFamily="18" charset="0"/>
                </a:rPr>
                <a:t>〗_</a:t>
              </a:r>
              <a:r>
                <a:rPr lang="uk-UA" sz="1100" b="0" i="0">
                  <a:latin typeface="Cambria Math"/>
                </a:rPr>
                <a:t>гр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13</xdr:col>
      <xdr:colOff>251460</xdr:colOff>
      <xdr:row>15</xdr:row>
      <xdr:rowOff>15240</xdr:rowOff>
    </xdr:from>
    <xdr:ext cx="111247" cy="1722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 bwMode="auto">
            <a:xfrm>
              <a:off x="5737860" y="6781800"/>
              <a:ext cx="111248" cy="172227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mc:AlternateContent>
                <mc:Choice Requires="a14"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acc>
                          <m:accPr>
                            <m:chr m:val="̅"/>
                            <m:ctrlPr>
                              <a:rPr lang="uk-UA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oMath>
                    </m:oMathPara>
                  </a14:m>
                </mc:Choice>
                <mc:Fallback xmlns:m="http://schemas.openxmlformats.org/officeDocument/2006/math" xmlns:w="http://schemas.openxmlformats.org/wordprocessingml/2006/main" xmlns:r="http://schemas.openxmlformats.org/officeDocument/2006/relationships" xmlns=""/>
              </mc:AlternateContent>
              <a:endParaRPr lang="uk-UA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 bwMode="auto">
            <a:xfrm>
              <a:off x="5737860" y="6781800"/>
              <a:ext cx="111248" cy="172227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a:r>
                <a:rPr lang="en-US" sz="1100" b="0" i="0">
                  <a:latin typeface="Cambria Math"/>
                </a:rPr>
                <a:t>𝑥</a:t>
              </a:r>
              <a:r>
                <a:rPr lang="uk-UA" sz="1100" b="0" i="0">
                  <a:latin typeface="Cambria Math" panose="02040503050406030204" pitchFamily="18" charset="0"/>
                </a:rPr>
                <a:t> ̅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13</xdr:col>
      <xdr:colOff>243840</xdr:colOff>
      <xdr:row>16</xdr:row>
      <xdr:rowOff>15240</xdr:rowOff>
    </xdr:from>
    <xdr:ext cx="179152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 bwMode="auto">
            <a:xfrm>
              <a:off x="5730240" y="6964680"/>
              <a:ext cx="179152" cy="175369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mc:AlternateContent>
                <mc:Choice Requires="a14"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p>
                          <m:sSupPr>
                            <m:ctrlPr>
                              <a:rPr lang="uk-UA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𝑆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oMath>
                    </m:oMathPara>
                  </a14:m>
                </mc:Choice>
                <mc:Fallback xmlns:m="http://schemas.openxmlformats.org/officeDocument/2006/math" xmlns:w="http://schemas.openxmlformats.org/wordprocessingml/2006/main" xmlns:r="http://schemas.openxmlformats.org/officeDocument/2006/relationships" xmlns=""/>
              </mc:AlternateContent>
              <a:endParaRPr lang="uk-UA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 bwMode="auto">
            <a:xfrm>
              <a:off x="5730240" y="6964680"/>
              <a:ext cx="179152" cy="175369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a:r>
                <a:rPr lang="en-US" sz="1100" b="0" i="0">
                  <a:latin typeface="Cambria Math"/>
                </a:rPr>
                <a:t>𝑆</a:t>
              </a:r>
              <a:r>
                <a:rPr lang="uk-UA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/>
                </a:rPr>
                <a:t>2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8</xdr:col>
      <xdr:colOff>53340</xdr:colOff>
      <xdr:row>4</xdr:row>
      <xdr:rowOff>0</xdr:rowOff>
    </xdr:from>
    <xdr:ext cx="515654" cy="1722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 bwMode="auto">
            <a:xfrm>
              <a:off x="4320540" y="6766560"/>
              <a:ext cx="515654" cy="172227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mc:AlternateContent>
                <mc:Choice Requires="a14"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en-US" sz="1100" b="0" i="1">
                            <a:latin typeface="Cambria Math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  <m:r>
                          <a:rPr lang="en-US" sz="1100" b="0" i="1">
                            <a:latin typeface="Cambria Math"/>
                          </a:rPr>
                          <m:t>)</m:t>
                        </m:r>
                      </m:oMath>
                    </m:oMathPara>
                  </a14:m>
                </mc:Choice>
                <mc:Fallback xmlns:m="http://schemas.openxmlformats.org/officeDocument/2006/math" xmlns:w="http://schemas.openxmlformats.org/wordprocessingml/2006/main" xmlns:r="http://schemas.openxmlformats.org/officeDocument/2006/relationships" xmlns=""/>
              </mc:AlternateContent>
              <a:endParaRPr lang="uk-UA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 bwMode="auto">
            <a:xfrm>
              <a:off x="4320540" y="6766560"/>
              <a:ext cx="515654" cy="172227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a:r>
                <a:rPr lang="en-US" sz="1100" b="0" i="0">
                  <a:latin typeface="Cambria Math"/>
                </a:rPr>
                <a:t>(𝑥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𝑖−𝑥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en-US" sz="1100" b="0" i="0">
                  <a:latin typeface="Cambria Math"/>
                </a:rPr>
                <a:t>)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9</xdr:col>
      <xdr:colOff>45720</xdr:colOff>
      <xdr:row>4</xdr:row>
      <xdr:rowOff>0</xdr:rowOff>
    </xdr:from>
    <xdr:ext cx="581057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 bwMode="auto">
            <a:xfrm>
              <a:off x="4922520" y="6766560"/>
              <a:ext cx="581057" cy="175369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mc:AlternateContent>
                <mc:Choice Requires="a14"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oMath>
                    </m:oMathPara>
                  </a14:m>
                </mc:Choice>
                <mc:Fallback xmlns:m="http://schemas.openxmlformats.org/officeDocument/2006/math" xmlns:w="http://schemas.openxmlformats.org/wordprocessingml/2006/main" xmlns:r="http://schemas.openxmlformats.org/officeDocument/2006/relationships" xmlns=""/>
              </mc:AlternateContent>
              <a:endParaRPr lang="uk-UA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 bwMode="auto">
            <a:xfrm>
              <a:off x="4922520" y="6766560"/>
              <a:ext cx="581057" cy="175369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𝑖−𝑥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en-U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latin typeface="Cambria Math"/>
                </a:rPr>
                <a:t>2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13</xdr:col>
      <xdr:colOff>231140</xdr:colOff>
      <xdr:row>20</xdr:row>
      <xdr:rowOff>12700</xdr:rowOff>
    </xdr:from>
    <xdr:ext cx="122532" cy="1815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 bwMode="auto">
            <a:xfrm>
              <a:off x="7768590" y="3511550"/>
              <a:ext cx="122533" cy="181525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mc:AlternateContent>
                <mc:Choice Requires="a14"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acc>
                          <m:accPr>
                            <m:chr m:val="̂"/>
                            <m:ctrlPr>
                              <a:rPr lang="uk-UA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𝐴</m:t>
                            </m:r>
                          </m:e>
                        </m:acc>
                      </m:oMath>
                    </m:oMathPara>
                  </a14:m>
                </mc:Choice>
                <mc:Fallback xmlns:m="http://schemas.openxmlformats.org/officeDocument/2006/math" xmlns:w="http://schemas.openxmlformats.org/wordprocessingml/2006/main" xmlns:r="http://schemas.openxmlformats.org/officeDocument/2006/relationships" xmlns=""/>
              </mc:AlternateContent>
              <a:endParaRPr lang="uk-UA" sz="11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 bwMode="auto">
            <a:xfrm>
              <a:off x="7768590" y="3511550"/>
              <a:ext cx="122533" cy="181525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a:r>
                <a:rPr lang="en-US" sz="1100" b="0" i="0">
                  <a:latin typeface="Cambria Math"/>
                </a:rPr>
                <a:t>𝐴</a:t>
              </a:r>
              <a:r>
                <a:rPr lang="uk-UA" sz="1100" b="0" i="0">
                  <a:latin typeface="Cambria Math" panose="02040503050406030204" pitchFamily="18" charset="0"/>
                </a:rPr>
                <a:t> ̂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13</xdr:col>
      <xdr:colOff>251460</xdr:colOff>
      <xdr:row>23</xdr:row>
      <xdr:rowOff>7620</xdr:rowOff>
    </xdr:from>
    <xdr:ext cx="125484" cy="1803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 bwMode="auto">
            <a:xfrm>
              <a:off x="7101840" y="9517380"/>
              <a:ext cx="125484" cy="180370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mc:AlternateContent>
                <mc:Choice Requires="a14"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acc>
                          <m:accPr>
                            <m:chr m:val="̂"/>
                            <m:ctrlPr>
                              <a:rPr lang="uk-UA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𝐸</m:t>
                            </m:r>
                          </m:e>
                        </m:acc>
                      </m:oMath>
                    </m:oMathPara>
                  </a14:m>
                </mc:Choice>
                <mc:Fallback xmlns:m="http://schemas.openxmlformats.org/officeDocument/2006/math" xmlns:w="http://schemas.openxmlformats.org/wordprocessingml/2006/main" xmlns:r="http://schemas.openxmlformats.org/officeDocument/2006/relationships" xmlns=""/>
              </mc:AlternateContent>
              <a:endParaRPr lang="uk-UA" sz="1100"/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 bwMode="auto">
            <a:xfrm>
              <a:off x="7101840" y="9517380"/>
              <a:ext cx="125484" cy="180370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a:r>
                <a:rPr lang="en-US" sz="1100" b="0" i="0">
                  <a:latin typeface="Cambria Math"/>
                </a:rPr>
                <a:t>𝐸</a:t>
              </a:r>
              <a:r>
                <a:rPr lang="uk-UA" sz="1100" b="0" i="0">
                  <a:latin typeface="Cambria Math" panose="02040503050406030204" pitchFamily="18" charset="0"/>
                </a:rPr>
                <a:t> ̂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10</xdr:col>
      <xdr:colOff>30480</xdr:colOff>
      <xdr:row>3</xdr:row>
      <xdr:rowOff>175260</xdr:rowOff>
    </xdr:from>
    <xdr:ext cx="581057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 bwMode="auto">
            <a:xfrm>
              <a:off x="5516880" y="6758940"/>
              <a:ext cx="581057" cy="175369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mc:AlternateContent>
                <mc:Choice Requires="a14"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uk-UA" sz="1100" b="0" i="1">
                                <a:latin typeface="Cambria Math"/>
                              </a:rPr>
                              <m:t>3</m:t>
                            </m:r>
                          </m:sup>
                        </m:sSup>
                      </m:oMath>
                    </m:oMathPara>
                  </a14:m>
                </mc:Choice>
                <mc:Fallback xmlns:m="http://schemas.openxmlformats.org/officeDocument/2006/math" xmlns:w="http://schemas.openxmlformats.org/wordprocessingml/2006/main" xmlns:r="http://schemas.openxmlformats.org/officeDocument/2006/relationships" xmlns=""/>
              </mc:AlternateContent>
              <a:endParaRPr lang="uk-UA" sz="11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 bwMode="auto">
            <a:xfrm>
              <a:off x="5516880" y="6758940"/>
              <a:ext cx="581057" cy="175369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𝑖−𝑥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en-U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uk-UA" sz="1100" b="0" i="0">
                  <a:latin typeface="Cambria Math"/>
                </a:rPr>
                <a:t>3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11</xdr:col>
      <xdr:colOff>76200</xdr:colOff>
      <xdr:row>4</xdr:row>
      <xdr:rowOff>0</xdr:rowOff>
    </xdr:from>
    <xdr:ext cx="581057" cy="174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 bwMode="auto">
            <a:xfrm>
              <a:off x="6172200" y="6766560"/>
              <a:ext cx="581057" cy="174663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mc:AlternateContent>
                <mc:Choice Requires="a14"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uk-UA" sz="1100" b="0" i="1">
                                <a:latin typeface="Cambria Math"/>
                              </a:rPr>
                              <m:t>4</m:t>
                            </m:r>
                          </m:sup>
                        </m:sSup>
                      </m:oMath>
                    </m:oMathPara>
                  </a14:m>
                </mc:Choice>
                <mc:Fallback xmlns:m="http://schemas.openxmlformats.org/officeDocument/2006/math" xmlns:w="http://schemas.openxmlformats.org/wordprocessingml/2006/main" xmlns:r="http://schemas.openxmlformats.org/officeDocument/2006/relationships" xmlns=""/>
              </mc:AlternateContent>
              <a:endParaRPr lang="uk-UA" sz="1100"/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 bwMode="auto">
            <a:xfrm>
              <a:off x="6172200" y="6766560"/>
              <a:ext cx="581057" cy="174663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a:r>
                <a:rPr lang="en-US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𝑖−𝑥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en-U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uk-UA" sz="1100" b="0" i="0">
                  <a:latin typeface="Cambria Math"/>
                </a:rPr>
                <a:t>4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13</xdr:col>
      <xdr:colOff>243840</xdr:colOff>
      <xdr:row>8</xdr:row>
      <xdr:rowOff>15240</xdr:rowOff>
    </xdr:from>
    <xdr:ext cx="171027" cy="1710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 bwMode="auto">
        <a:xfrm>
          <a:off x="8261773" y="1505373"/>
          <a:ext cx="171027" cy="171027"/>
        </a:xfrm>
        <a:prstGeom prst="rect">
          <a:avLst/>
        </a:prstGeom>
        <a:noFill/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>
            <a:defRPr/>
          </a:pPr>
          <a:endParaRPr lang="uk-UA" sz="1100" i="0"/>
        </a:p>
      </xdr:txBody>
    </xdr:sp>
    <xdr:clientData/>
  </xdr:oneCellAnchor>
  <xdr:oneCellAnchor>
    <xdr:from>
      <xdr:col>7</xdr:col>
      <xdr:colOff>249621</xdr:colOff>
      <xdr:row>4</xdr:row>
      <xdr:rowOff>3592</xdr:rowOff>
    </xdr:from>
    <xdr:ext cx="151067" cy="1722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/>
          </xdr:nvSpPr>
          <xdr:spPr bwMode="auto">
            <a:xfrm>
              <a:off x="4331138" y="739316"/>
              <a:ext cx="151067" cy="172227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mc:AlternateContent>
                <mc:Choice Requires="a14"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uk-UA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</m:oMath>
                    </m:oMathPara>
                  </a14:m>
                </mc:Choice>
                <mc:Fallback xmlns:m="http://schemas.openxmlformats.org/officeDocument/2006/math" xmlns:w="http://schemas.openxmlformats.org/wordprocessingml/2006/main" xmlns:r="http://schemas.openxmlformats.org/officeDocument/2006/relationships" xmlns=""/>
              </mc:AlternateContent>
              <a:endParaRPr lang="uk-UA" sz="1100"/>
            </a:p>
          </xdr:txBody>
        </xdr:sp>
      </mc:Choice>
      <mc:Fallback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/>
          </xdr:nvSpPr>
          <xdr:spPr bwMode="auto">
            <a:xfrm>
              <a:off x="4331138" y="739316"/>
              <a:ext cx="151067" cy="172227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a:r>
                <a:rPr lang="en-US" sz="1100" b="0" i="0">
                  <a:latin typeface="Cambria Math"/>
                </a:rPr>
                <a:t>𝑥</a:t>
              </a:r>
              <a:r>
                <a:rPr lang="uk-UA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𝑖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13</xdr:col>
      <xdr:colOff>165393</xdr:colOff>
      <xdr:row>29</xdr:row>
      <xdr:rowOff>6806</xdr:rowOff>
    </xdr:from>
    <xdr:ext cx="280777" cy="1722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 bwMode="auto">
            <a:xfrm>
              <a:off x="8101222" y="5313234"/>
              <a:ext cx="280777" cy="172227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>
                <a:defRPr/>
              </a:pPr>
              <mc:AlternateContent>
                <mc:Choice Requires="a14"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uk-UA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𝑚𝑖𝑛</m:t>
                            </m:r>
                          </m:sub>
                        </m:sSub>
                      </m:oMath>
                    </m:oMathPara>
                  </a14:m>
                </mc:Choice>
                <mc:Fallback xmlns:m="http://schemas.openxmlformats.org/officeDocument/2006/math" xmlns:w="http://schemas.openxmlformats.org/wordprocessingml/2006/main" xmlns:r="http://schemas.openxmlformats.org/officeDocument/2006/relationships" xmlns=""/>
              </mc:AlternateContent>
              <a:endParaRPr lang="uk-UA" sz="1100"/>
            </a:p>
          </xdr:txBody>
        </xdr:sp>
      </mc:Choice>
      <mc:Fallback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 bwMode="auto">
            <a:xfrm>
              <a:off x="8101222" y="5313234"/>
              <a:ext cx="280777" cy="172227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>
                <a:defRPr/>
              </a:pPr>
              <a:r>
                <a:rPr lang="en-US" sz="1100" b="0" i="0">
                  <a:latin typeface="Cambria Math"/>
                </a:rPr>
                <a:t>𝑥</a:t>
              </a:r>
              <a:r>
                <a:rPr lang="uk-UA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𝑚𝑖𝑛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13</xdr:col>
      <xdr:colOff>172410</xdr:colOff>
      <xdr:row>30</xdr:row>
      <xdr:rowOff>3798</xdr:rowOff>
    </xdr:from>
    <xdr:ext cx="280777" cy="1722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 txBox="1"/>
          </xdr:nvSpPr>
          <xdr:spPr bwMode="auto">
            <a:xfrm>
              <a:off x="8108240" y="5493206"/>
              <a:ext cx="280777" cy="172227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>
                <a:defRPr/>
              </a:pPr>
              <mc:AlternateContent>
                <mc:Choice Requires="a14"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uk-UA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𝑚𝑎𝑥</m:t>
                            </m:r>
                          </m:sub>
                        </m:sSub>
                      </m:oMath>
                    </m:oMathPara>
                  </a14:m>
                </mc:Choice>
                <mc:Fallback xmlns:m="http://schemas.openxmlformats.org/officeDocument/2006/math" xmlns:w="http://schemas.openxmlformats.org/wordprocessingml/2006/main" xmlns:r="http://schemas.openxmlformats.org/officeDocument/2006/relationships" xmlns=""/>
              </mc:AlternateContent>
              <a:endParaRPr lang="uk-UA" sz="1100"/>
            </a:p>
          </xdr:txBody>
        </xdr:sp>
      </mc:Choice>
      <mc:Fallback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 txBox="1"/>
          </xdr:nvSpPr>
          <xdr:spPr bwMode="auto">
            <a:xfrm>
              <a:off x="8108240" y="5493206"/>
              <a:ext cx="280777" cy="172227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>
                <a:defRPr/>
              </a:pPr>
              <a:r>
                <a:rPr lang="en-US" sz="1100" b="0" i="0">
                  <a:latin typeface="Cambria Math"/>
                </a:rPr>
                <a:t>𝑥</a:t>
              </a:r>
              <a:r>
                <a:rPr lang="uk-UA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𝑚𝑎𝑥</a:t>
              </a:r>
              <a:endParaRPr lang="uk-UA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312420</xdr:colOff>
      <xdr:row>3</xdr:row>
      <xdr:rowOff>0</xdr:rowOff>
    </xdr:from>
    <xdr:ext cx="151067" cy="1722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 bwMode="auto">
            <a:xfrm>
              <a:off x="922020" y="548640"/>
              <a:ext cx="151067" cy="172227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mc:AlternateContent>
                <mc:Choice Requires="a14"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uk-UA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</m:oMath>
                    </m:oMathPara>
                  </a14:m>
                </mc:Choice>
                <mc:Fallback xmlns:m="http://schemas.openxmlformats.org/officeDocument/2006/math" xmlns:w="http://schemas.openxmlformats.org/wordprocessingml/2006/main" xmlns:r="http://schemas.openxmlformats.org/officeDocument/2006/relationships" xmlns=""/>
              </mc:AlternateContent>
              <a:endParaRPr lang="uk-UA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 bwMode="auto">
            <a:xfrm>
              <a:off x="922020" y="548640"/>
              <a:ext cx="151067" cy="172227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a:r>
                <a:rPr lang="en-US" sz="1100" b="0" i="0">
                  <a:latin typeface="Cambria Math"/>
                </a:rPr>
                <a:t>𝑥</a:t>
              </a:r>
              <a:r>
                <a:rPr lang="uk-UA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𝑖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4</xdr:col>
      <xdr:colOff>304800</xdr:colOff>
      <xdr:row>2</xdr:row>
      <xdr:rowOff>175260</xdr:rowOff>
    </xdr:from>
    <xdr:ext cx="151067" cy="1722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 bwMode="auto">
            <a:xfrm>
              <a:off x="3040380" y="541020"/>
              <a:ext cx="151067" cy="172227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mc:AlternateContent>
                <mc:Choice Requires="a14"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uk-UA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</m:oMath>
                    </m:oMathPara>
                  </a14:m>
                </mc:Choice>
                <mc:Fallback xmlns:m="http://schemas.openxmlformats.org/officeDocument/2006/math" xmlns:w="http://schemas.openxmlformats.org/wordprocessingml/2006/main" xmlns:r="http://schemas.openxmlformats.org/officeDocument/2006/relationships" xmlns=""/>
              </mc:AlternateContent>
              <a:endParaRPr lang="uk-UA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 bwMode="auto">
            <a:xfrm>
              <a:off x="3040380" y="541020"/>
              <a:ext cx="151067" cy="172227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a:r>
                <a:rPr lang="en-US" sz="1100" b="0" i="0">
                  <a:latin typeface="Cambria Math"/>
                </a:rPr>
                <a:t>𝑦</a:t>
              </a:r>
              <a:r>
                <a:rPr lang="uk-UA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𝑖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18</xdr:col>
      <xdr:colOff>259079</xdr:colOff>
      <xdr:row>7</xdr:row>
      <xdr:rowOff>15240</xdr:rowOff>
    </xdr:from>
    <xdr:ext cx="251460" cy="1722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 bwMode="auto">
            <a:xfrm>
              <a:off x="8999220" y="1112520"/>
              <a:ext cx="251460" cy="172227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>
                <a:defRPr/>
              </a:pPr>
              <mc:AlternateContent>
                <mc:Choice Requires="a14">
                  <a14:m>
                    <m:oMathPara xmlns:m="http://schemas.openxmlformats.org/officeDocument/2006/math">
                      <m:oMathParaPr>
                        <m:jc m:val="center"/>
                      </m:oMathParaPr>
                      <m:oMath xmlns:m="http://schemas.openxmlformats.org/officeDocument/2006/math">
                        <m:acc>
                          <m:accPr>
                            <m:chr m:val="̂"/>
                            <m:ctrlPr>
                              <a:rPr lang="uk-UA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uk-UA" sz="1100" i="1">
                                <a:latin typeface="Cambria Math"/>
                                <a:ea typeface="Cambria Math"/>
                              </a:rPr>
                              <m:t>𝜏</m:t>
                            </m:r>
                          </m:e>
                        </m:acc>
                      </m:oMath>
                    </m:oMathPara>
                  </a14:m>
                </mc:Choice>
                <mc:Fallback xmlns:m="http://schemas.openxmlformats.org/officeDocument/2006/math" xmlns:w="http://schemas.openxmlformats.org/wordprocessingml/2006/main" xmlns:r="http://schemas.openxmlformats.org/officeDocument/2006/relationships" xmlns=""/>
              </mc:AlternateContent>
              <a:endParaRPr lang="uk-UA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 bwMode="auto">
            <a:xfrm>
              <a:off x="8999220" y="1112520"/>
              <a:ext cx="251460" cy="172227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>
                <a:defRPr/>
              </a:pPr>
              <a:r>
                <a:rPr lang="uk-UA" sz="1100" i="0">
                  <a:latin typeface="Cambria Math"/>
                  <a:ea typeface="Cambria Math"/>
                </a:rPr>
                <a:t>𝜏</a:t>
              </a:r>
              <a:r>
                <a:rPr lang="uk-UA" sz="1100" i="0">
                  <a:latin typeface="Cambria Math" panose="02040503050406030204" pitchFamily="18" charset="0"/>
                  <a:ea typeface="Cambria Math"/>
                </a:rPr>
                <a:t> ̂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7</xdr:col>
      <xdr:colOff>152400</xdr:colOff>
      <xdr:row>3</xdr:row>
      <xdr:rowOff>0</xdr:rowOff>
    </xdr:from>
    <xdr:ext cx="428579" cy="1722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 bwMode="auto">
            <a:xfrm>
              <a:off x="4869180" y="548640"/>
              <a:ext cx="428579" cy="172227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mc:AlternateContent>
                <mc:Choice Requires="a14"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uk-UA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𝑅𝑎𝑛𝑘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𝑥</m:t>
                            </m:r>
                          </m:sub>
                        </m:sSub>
                      </m:oMath>
                    </m:oMathPara>
                  </a14:m>
                </mc:Choice>
                <mc:Fallback xmlns:m="http://schemas.openxmlformats.org/officeDocument/2006/math" xmlns:w="http://schemas.openxmlformats.org/wordprocessingml/2006/main" xmlns:r="http://schemas.openxmlformats.org/officeDocument/2006/relationships" xmlns=""/>
              </mc:AlternateContent>
              <a:endParaRPr lang="uk-UA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 bwMode="auto">
            <a:xfrm>
              <a:off x="4869180" y="548640"/>
              <a:ext cx="428579" cy="172227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a:r>
                <a:rPr lang="uk-UA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/>
                </a:rPr>
                <a:t>𝑅𝑎𝑛𝑘</a:t>
              </a:r>
              <a:r>
                <a:rPr lang="uk-UA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/>
                </a:rPr>
                <a:t>𝑥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8</xdr:col>
      <xdr:colOff>137160</xdr:colOff>
      <xdr:row>2</xdr:row>
      <xdr:rowOff>175260</xdr:rowOff>
    </xdr:from>
    <xdr:ext cx="432683" cy="1829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 bwMode="auto">
            <a:xfrm>
              <a:off x="5463539" y="541020"/>
              <a:ext cx="432683" cy="182935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mc:AlternateContent>
                <mc:Choice Requires="a14"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uk-UA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𝑅𝑎𝑛𝑘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𝑦</m:t>
                            </m:r>
                          </m:sub>
                        </m:sSub>
                      </m:oMath>
                    </m:oMathPara>
                  </a14:m>
                </mc:Choice>
                <mc:Fallback xmlns:m="http://schemas.openxmlformats.org/officeDocument/2006/math" xmlns:w="http://schemas.openxmlformats.org/wordprocessingml/2006/main" xmlns:r="http://schemas.openxmlformats.org/officeDocument/2006/relationships" xmlns=""/>
              </mc:AlternateContent>
              <a:endParaRPr lang="uk-UA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 bwMode="auto">
            <a:xfrm>
              <a:off x="5463539" y="541020"/>
              <a:ext cx="432683" cy="182935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a:r>
                <a:rPr lang="uk-UA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/>
                </a:rPr>
                <a:t>𝑅𝑎𝑛𝑘</a:t>
              </a:r>
              <a:r>
                <a:rPr lang="uk-UA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/>
                </a:rPr>
                <a:t>𝑦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9</xdr:col>
      <xdr:colOff>129539</xdr:colOff>
      <xdr:row>3</xdr:row>
      <xdr:rowOff>0</xdr:rowOff>
    </xdr:from>
    <xdr:ext cx="428579" cy="1722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 bwMode="auto">
            <a:xfrm>
              <a:off x="6065520" y="548640"/>
              <a:ext cx="428579" cy="172227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mc:AlternateContent>
                <mc:Choice Requires="a14"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uk-UA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𝑅𝑎𝑛𝑘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𝑥</m:t>
                            </m:r>
                          </m:sub>
                        </m:sSub>
                      </m:oMath>
                    </m:oMathPara>
                  </a14:m>
                </mc:Choice>
                <mc:Fallback xmlns:m="http://schemas.openxmlformats.org/officeDocument/2006/math" xmlns:w="http://schemas.openxmlformats.org/wordprocessingml/2006/main" xmlns:r="http://schemas.openxmlformats.org/officeDocument/2006/relationships" xmlns=""/>
              </mc:AlternateContent>
              <a:endParaRPr lang="uk-UA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 bwMode="auto">
            <a:xfrm>
              <a:off x="6065520" y="548640"/>
              <a:ext cx="428579" cy="172227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a:r>
                <a:rPr lang="uk-UA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/>
                </a:rPr>
                <a:t>𝑅𝑎𝑛𝑘</a:t>
              </a:r>
              <a:r>
                <a:rPr lang="uk-UA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/>
                </a:rPr>
                <a:t>𝑥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10</xdr:col>
      <xdr:colOff>121920</xdr:colOff>
      <xdr:row>2</xdr:row>
      <xdr:rowOff>175260</xdr:rowOff>
    </xdr:from>
    <xdr:ext cx="432683" cy="1829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 bwMode="auto">
            <a:xfrm>
              <a:off x="6667500" y="541020"/>
              <a:ext cx="432683" cy="182935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mc:AlternateContent>
                <mc:Choice Requires="a14"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uk-UA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𝑅𝑎𝑛𝑘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𝑦</m:t>
                            </m:r>
                          </m:sub>
                        </m:sSub>
                      </m:oMath>
                    </m:oMathPara>
                  </a14:m>
                </mc:Choice>
                <mc:Fallback xmlns:m="http://schemas.openxmlformats.org/officeDocument/2006/math" xmlns:w="http://schemas.openxmlformats.org/wordprocessingml/2006/main" xmlns:r="http://schemas.openxmlformats.org/officeDocument/2006/relationships" xmlns=""/>
              </mc:AlternateContent>
              <a:endParaRPr lang="uk-UA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 bwMode="auto">
            <a:xfrm>
              <a:off x="6667500" y="541020"/>
              <a:ext cx="432683" cy="182935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a:r>
                <a:rPr lang="uk-UA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/>
                </a:rPr>
                <a:t>𝑅𝑎𝑛𝑘</a:t>
              </a:r>
              <a:r>
                <a:rPr lang="uk-UA" sz="1100" b="0" i="0">
                  <a:latin typeface="Cambria Math" panose="02040503050406030204" pitchFamily="18" charset="0"/>
                </a:rPr>
                <a:t>〗_</a:t>
              </a:r>
              <a:r>
                <a:rPr lang="en-US" sz="1100" b="0" i="0">
                  <a:latin typeface="Cambria Math"/>
                </a:rPr>
                <a:t>𝑦</a:t>
              </a:r>
              <a:endParaRPr lang="uk-UA" sz="1100"/>
            </a:p>
          </xdr:txBody>
        </xdr:sp>
      </mc:Fallback>
    </mc:AlternateContent>
    <xdr:clientData/>
  </xdr:oneCellAnchor>
  <xdr:twoCellAnchor>
    <xdr:from>
      <xdr:col>18</xdr:col>
      <xdr:colOff>0</xdr:colOff>
      <xdr:row>13</xdr:row>
      <xdr:rowOff>0</xdr:rowOff>
    </xdr:from>
    <xdr:to>
      <xdr:col>25</xdr:col>
      <xdr:colOff>76200</xdr:colOff>
      <xdr:row>28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144780</xdr:colOff>
      <xdr:row>2</xdr:row>
      <xdr:rowOff>175260</xdr:rowOff>
    </xdr:from>
    <xdr:ext cx="236220" cy="1752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 txBox="1"/>
          </xdr:nvSpPr>
          <xdr:spPr bwMode="auto">
            <a:xfrm>
              <a:off x="7315200" y="541020"/>
              <a:ext cx="236220" cy="175260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>
                <a:defRPr/>
              </a:pPr>
              <mc:AlternateContent>
                <mc:Choice Requires="a14"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uk-UA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𝑡𝑖𝑒</m:t>
                            </m:r>
                          </m:sub>
                        </m:sSub>
                      </m:oMath>
                    </m:oMathPara>
                  </a14:m>
                </mc:Choice>
                <mc:Fallback xmlns:m="http://schemas.openxmlformats.org/officeDocument/2006/math" xmlns:w="http://schemas.openxmlformats.org/wordprocessingml/2006/main" xmlns:r="http://schemas.openxmlformats.org/officeDocument/2006/relationships" xmlns=""/>
              </mc:AlternateContent>
              <a:endParaRPr lang="uk-UA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 txBox="1"/>
          </xdr:nvSpPr>
          <xdr:spPr bwMode="auto">
            <a:xfrm>
              <a:off x="7315200" y="541020"/>
              <a:ext cx="236220" cy="175260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>
                <a:defRPr/>
              </a:pPr>
              <a:r>
                <a:rPr lang="en-US" sz="1100" b="0" i="0">
                  <a:latin typeface="Cambria Math"/>
                </a:rPr>
                <a:t>𝑥</a:t>
              </a:r>
              <a:r>
                <a:rPr lang="uk-UA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𝑡𝑖𝑒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15</xdr:col>
      <xdr:colOff>160020</xdr:colOff>
      <xdr:row>2</xdr:row>
      <xdr:rowOff>167640</xdr:rowOff>
    </xdr:from>
    <xdr:ext cx="236220" cy="1752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/>
          </xdr:nvSpPr>
          <xdr:spPr bwMode="auto">
            <a:xfrm>
              <a:off x="7856220" y="533400"/>
              <a:ext cx="236220" cy="175260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>
                <a:defRPr/>
              </a:pPr>
              <mc:AlternateContent>
                <mc:Choice Requires="a14"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uk-UA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𝑡𝑖𝑒</m:t>
                            </m:r>
                          </m:sub>
                        </m:sSub>
                      </m:oMath>
                    </m:oMathPara>
                  </a14:m>
                </mc:Choice>
                <mc:Fallback xmlns:m="http://schemas.openxmlformats.org/officeDocument/2006/math" xmlns:w="http://schemas.openxmlformats.org/wordprocessingml/2006/main" xmlns:r="http://schemas.openxmlformats.org/officeDocument/2006/relationships" xmlns=""/>
              </mc:AlternateContent>
              <a:endParaRPr lang="uk-UA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/>
          </xdr:nvSpPr>
          <xdr:spPr bwMode="auto">
            <a:xfrm>
              <a:off x="7856220" y="533400"/>
              <a:ext cx="236220" cy="175260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>
                <a:defRPr/>
              </a:pPr>
              <a:r>
                <a:rPr lang="en-US" sz="1100" b="0" i="0">
                  <a:latin typeface="Cambria Math"/>
                </a:rPr>
                <a:t>𝑦</a:t>
              </a:r>
              <a:r>
                <a:rPr lang="uk-UA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𝑡𝑖𝑒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18</xdr:col>
      <xdr:colOff>297180</xdr:colOff>
      <xdr:row>6</xdr:row>
      <xdr:rowOff>0</xdr:rowOff>
    </xdr:from>
    <xdr:ext cx="236220" cy="1752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 txBox="1"/>
          </xdr:nvSpPr>
          <xdr:spPr bwMode="auto">
            <a:xfrm>
              <a:off x="9037320" y="731520"/>
              <a:ext cx="236220" cy="175260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>
                <a:defRPr/>
              </a:pPr>
              <mc:AlternateContent>
                <mc:Choice Requires="a14"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uk-UA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0</m:t>
                            </m:r>
                          </m:sub>
                        </m:sSub>
                      </m:oMath>
                    </m:oMathPara>
                  </a14:m>
                </mc:Choice>
                <mc:Fallback xmlns:m="http://schemas.openxmlformats.org/officeDocument/2006/math" xmlns:w="http://schemas.openxmlformats.org/wordprocessingml/2006/main" xmlns:r="http://schemas.openxmlformats.org/officeDocument/2006/relationships" xmlns=""/>
              </mc:AlternateContent>
              <a:endParaRPr lang="uk-UA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 txBox="1"/>
          </xdr:nvSpPr>
          <xdr:spPr bwMode="auto">
            <a:xfrm>
              <a:off x="9037320" y="731520"/>
              <a:ext cx="236220" cy="175260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>
                <a:defRPr/>
              </a:pPr>
              <a:r>
                <a:rPr lang="en-US" sz="1100" b="0" i="0">
                  <a:latin typeface="Cambria Math"/>
                </a:rPr>
                <a:t>𝑛</a:t>
              </a:r>
              <a:r>
                <a:rPr lang="uk-UA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0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18</xdr:col>
      <xdr:colOff>160020</xdr:colOff>
      <xdr:row>4</xdr:row>
      <xdr:rowOff>7620</xdr:rowOff>
    </xdr:from>
    <xdr:ext cx="541019" cy="17350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SpPr txBox="1"/>
          </xdr:nvSpPr>
          <xdr:spPr bwMode="auto">
            <a:xfrm>
              <a:off x="8900160" y="1470660"/>
              <a:ext cx="541020" cy="173509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>
                <a:defRPr/>
              </a:pPr>
              <mc:AlternateContent>
                <mc:Choice Requires="a14"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uk-UA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uk-UA" sz="110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𝑡</m:t>
                                </m:r>
                              </m:e>
                            </m:acc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𝑐𝑟𝑖𝑡</m:t>
                            </m:r>
                          </m:sub>
                        </m:sSub>
                      </m:oMath>
                    </m:oMathPara>
                  </a14:m>
                </mc:Choice>
                <mc:Fallback xmlns:m="http://schemas.openxmlformats.org/officeDocument/2006/math" xmlns:w="http://schemas.openxmlformats.org/wordprocessingml/2006/main" xmlns:r="http://schemas.openxmlformats.org/officeDocument/2006/relationships" xmlns=""/>
              </mc:AlternateContent>
              <a:endParaRPr lang="uk-UA" sz="11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SpPr txBox="1"/>
          </xdr:nvSpPr>
          <xdr:spPr bwMode="auto">
            <a:xfrm>
              <a:off x="8900160" y="1470660"/>
              <a:ext cx="541020" cy="173509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>
                <a:defRPr/>
              </a:pPr>
              <a:r>
                <a:rPr lang="en-US" sz="1100" b="0" i="0">
                  <a:latin typeface="Cambria Math"/>
                </a:rPr>
                <a:t>𝑡</a:t>
              </a:r>
              <a:r>
                <a:rPr lang="uk-UA" sz="1100" b="0" i="0">
                  <a:latin typeface="Cambria Math" panose="02040503050406030204" pitchFamily="18" charset="0"/>
                </a:rPr>
                <a:t> ̂_</a:t>
              </a:r>
              <a:r>
                <a:rPr lang="en-US" sz="1100" b="0" i="0">
                  <a:latin typeface="Cambria Math"/>
                </a:rPr>
                <a:t>𝑐𝑟𝑖𝑡</a:t>
              </a:r>
              <a:endParaRPr lang="uk-UA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</xdr:colOff>
      <xdr:row>37</xdr:row>
      <xdr:rowOff>0</xdr:rowOff>
    </xdr:from>
    <xdr:to>
      <xdr:col>8</xdr:col>
      <xdr:colOff>568960</xdr:colOff>
      <xdr:row>49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378460</xdr:colOff>
      <xdr:row>36</xdr:row>
      <xdr:rowOff>180340</xdr:rowOff>
    </xdr:from>
    <xdr:to>
      <xdr:col>22</xdr:col>
      <xdr:colOff>492759</xdr:colOff>
      <xdr:row>48</xdr:row>
      <xdr:rowOff>172719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2540</xdr:colOff>
      <xdr:row>37</xdr:row>
      <xdr:rowOff>7620</xdr:rowOff>
    </xdr:from>
    <xdr:to>
      <xdr:col>17</xdr:col>
      <xdr:colOff>7620</xdr:colOff>
      <xdr:row>49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160020</xdr:colOff>
      <xdr:row>3</xdr:row>
      <xdr:rowOff>7620</xdr:rowOff>
    </xdr:from>
    <xdr:ext cx="357469" cy="1722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 txBox="1"/>
          </xdr:nvSpPr>
          <xdr:spPr bwMode="auto">
            <a:xfrm>
              <a:off x="3589019" y="556260"/>
              <a:ext cx="357469" cy="172227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mc:AlternateContent>
                <mc:Choice Requires="a14"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func>
                          <m:func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i="0">
                                <a:latin typeface="Cambria Math"/>
                              </a:rPr>
                              <m:t>log</m:t>
                            </m:r>
                          </m:fName>
                          <m:e>
                            <m:sSub>
                              <m:sSub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</m:e>
                        </m:func>
                      </m:oMath>
                    </m:oMathPara>
                  </a14:m>
                </mc:Choice>
                <mc:Fallback xmlns:m="http://schemas.openxmlformats.org/officeDocument/2006/math" xmlns:w="http://schemas.openxmlformats.org/wordprocessingml/2006/main" xmlns:r="http://schemas.openxmlformats.org/officeDocument/2006/relationships" xmlns=""/>
              </mc:AlternateContent>
              <a:endParaRPr lang="uk-UA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 txBox="1"/>
          </xdr:nvSpPr>
          <xdr:spPr bwMode="auto">
            <a:xfrm>
              <a:off x="3589019" y="556260"/>
              <a:ext cx="357469" cy="172227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a:r>
                <a:rPr lang="en-US" sz="1100" i="0">
                  <a:latin typeface="Cambria Math"/>
                </a:rPr>
                <a:t>log</a:t>
              </a:r>
              <a:r>
                <a:rPr lang="en-US" sz="1100" i="0">
                  <a:latin typeface="Cambria Math" panose="02040503050406030204" pitchFamily="18" charset="0"/>
                </a:rPr>
                <a:t>⁡〖</a:t>
              </a:r>
              <a:r>
                <a:rPr lang="en-US" sz="1100" b="0" i="0">
                  <a:latin typeface="Cambria Math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𝑖</a:t>
              </a:r>
              <a:r>
                <a:rPr lang="en-US" sz="1100" b="0" i="0">
                  <a:latin typeface="Cambria Math" panose="02040503050406030204" pitchFamily="18" charset="0"/>
                </a:rPr>
                <a:t> 〗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8</xdr:col>
      <xdr:colOff>121920</xdr:colOff>
      <xdr:row>3</xdr:row>
      <xdr:rowOff>7620</xdr:rowOff>
    </xdr:from>
    <xdr:ext cx="358367" cy="1722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 txBox="1"/>
          </xdr:nvSpPr>
          <xdr:spPr bwMode="auto">
            <a:xfrm>
              <a:off x="4160519" y="556260"/>
              <a:ext cx="358367" cy="172227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mc:AlternateContent>
                <mc:Choice Requires="a14"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func>
                          <m:func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i="0">
                                <a:latin typeface="Cambria Math"/>
                              </a:rPr>
                              <m:t>log</m:t>
                            </m:r>
                          </m:fName>
                          <m:e>
                            <m:sSub>
                              <m:sSub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</m:e>
                        </m:func>
                      </m:oMath>
                    </m:oMathPara>
                  </a14:m>
                </mc:Choice>
                <mc:Fallback xmlns:m="http://schemas.openxmlformats.org/officeDocument/2006/math" xmlns:w="http://schemas.openxmlformats.org/wordprocessingml/2006/main" xmlns:r="http://schemas.openxmlformats.org/officeDocument/2006/relationships" xmlns=""/>
              </mc:AlternateContent>
              <a:endParaRPr lang="uk-UA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 txBox="1"/>
          </xdr:nvSpPr>
          <xdr:spPr bwMode="auto">
            <a:xfrm>
              <a:off x="4160519" y="556260"/>
              <a:ext cx="358367" cy="172227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a:r>
                <a:rPr lang="en-US" sz="1100" i="0">
                  <a:latin typeface="Cambria Math"/>
                </a:rPr>
                <a:t>log</a:t>
              </a:r>
              <a:r>
                <a:rPr lang="en-US" sz="1100" i="0">
                  <a:latin typeface="Cambria Math" panose="02040503050406030204" pitchFamily="18" charset="0"/>
                </a:rPr>
                <a:t>⁡〖</a:t>
              </a:r>
              <a:r>
                <a:rPr lang="en-US" sz="1100" b="0" i="0">
                  <a:latin typeface="Cambria Math"/>
                </a:rPr>
                <a:t>𝑦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𝑖</a:t>
              </a:r>
              <a:r>
                <a:rPr lang="en-US" sz="1100" b="0" i="0">
                  <a:latin typeface="Cambria Math" panose="02040503050406030204" pitchFamily="18" charset="0"/>
                </a:rPr>
                <a:t> 〗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10</xdr:col>
      <xdr:colOff>182880</xdr:colOff>
      <xdr:row>2</xdr:row>
      <xdr:rowOff>175260</xdr:rowOff>
    </xdr:from>
    <xdr:ext cx="271164" cy="1722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 txBox="1"/>
          </xdr:nvSpPr>
          <xdr:spPr bwMode="auto">
            <a:xfrm>
              <a:off x="4739640" y="541020"/>
              <a:ext cx="271164" cy="172227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mc:AlternateContent>
                <mc:Choice Requires="a14"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uk-UA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uk-UA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</m:oMath>
                    </m:oMathPara>
                  </a14:m>
                </mc:Choice>
                <mc:Fallback xmlns:m="http://schemas.openxmlformats.org/officeDocument/2006/math" xmlns:w="http://schemas.openxmlformats.org/wordprocessingml/2006/main" xmlns:r="http://schemas.openxmlformats.org/officeDocument/2006/relationships" xmlns=""/>
              </mc:AlternateContent>
              <a:endParaRPr lang="uk-UA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 txBox="1"/>
          </xdr:nvSpPr>
          <xdr:spPr bwMode="auto">
            <a:xfrm>
              <a:off x="4739640" y="541020"/>
              <a:ext cx="271164" cy="172227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a:r>
                <a:rPr lang="en-US" sz="1100" b="0" i="0">
                  <a:latin typeface="Cambria Math"/>
                </a:rPr>
                <a:t>𝑥</a:t>
              </a:r>
              <a:r>
                <a:rPr lang="uk-UA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𝑖</a:t>
              </a:r>
              <a:r>
                <a:rPr lang="uk-UA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/>
                </a:rPr>
                <a:t>𝑦</a:t>
              </a:r>
              <a:r>
                <a:rPr lang="uk-UA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𝑖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12</xdr:col>
      <xdr:colOff>83820</xdr:colOff>
      <xdr:row>3</xdr:row>
      <xdr:rowOff>7620</xdr:rowOff>
    </xdr:from>
    <xdr:ext cx="707501" cy="1722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SpPr txBox="1"/>
          </xdr:nvSpPr>
          <xdr:spPr bwMode="auto">
            <a:xfrm>
              <a:off x="5859780" y="556260"/>
              <a:ext cx="707501" cy="172227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mc:AlternateContent>
                <mc:Choice Requires="a14"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func>
                          <m:func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i="0">
                                <a:latin typeface="Cambria Math"/>
                              </a:rPr>
                              <m:t>log</m:t>
                            </m:r>
                          </m:fName>
                          <m:e>
                            <m:sSub>
                              <m:sSub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</m:e>
                        </m:func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/>
                              </a:rPr>
                              <m:t>log</m:t>
                            </m:r>
                          </m:fName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/>
                                  </a:rPr>
                                  <m:t>𝑖</m:t>
                                </m:r>
                              </m:sub>
                            </m:sSub>
                          </m:e>
                        </m:func>
                      </m:oMath>
                    </m:oMathPara>
                  </a14:m>
                </mc:Choice>
                <mc:Fallback xmlns:m="http://schemas.openxmlformats.org/officeDocument/2006/math" xmlns:w="http://schemas.openxmlformats.org/wordprocessingml/2006/main" xmlns:r="http://schemas.openxmlformats.org/officeDocument/2006/relationships" xmlns=""/>
              </mc:AlternateContent>
              <a:endParaRPr lang="uk-UA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SpPr txBox="1"/>
          </xdr:nvSpPr>
          <xdr:spPr bwMode="auto">
            <a:xfrm>
              <a:off x="5859780" y="556260"/>
              <a:ext cx="707501" cy="172227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a:r>
                <a:rPr lang="en-US" sz="1100" i="0">
                  <a:latin typeface="Cambria Math"/>
                </a:rPr>
                <a:t>log</a:t>
              </a:r>
              <a:r>
                <a:rPr lang="en-US" sz="1100" i="0">
                  <a:latin typeface="Cambria Math" panose="02040503050406030204" pitchFamily="18" charset="0"/>
                </a:rPr>
                <a:t>⁡〖</a:t>
              </a:r>
              <a:r>
                <a:rPr lang="en-US" sz="1100" b="0" i="0">
                  <a:latin typeface="Cambria Math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𝑖</a:t>
              </a:r>
              <a:r>
                <a:rPr lang="en-US" sz="1100" b="0" i="0">
                  <a:latin typeface="Cambria Math" panose="02040503050406030204" pitchFamily="18" charset="0"/>
                </a:rPr>
                <a:t> 〗 </a:t>
              </a:r>
              <a:r>
                <a:rPr lang="en-US" sz="1100" b="0" i="0">
                  <a:latin typeface="Cambria Math"/>
                </a:rPr>
                <a:t> log</a:t>
              </a:r>
              <a:r>
                <a:rPr lang="en-US" sz="1100" b="0" i="0">
                  <a:latin typeface="Cambria Math" panose="02040503050406030204" pitchFamily="18" charset="0"/>
                </a:rPr>
                <a:t>⁡〖</a:t>
              </a:r>
              <a:r>
                <a:rPr lang="en-US" sz="1100" b="0" i="0">
                  <a:latin typeface="Cambria Math"/>
                </a:rPr>
                <a:t>𝑦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𝑖</a:t>
              </a:r>
              <a:r>
                <a:rPr lang="en-US" sz="1100" b="0" i="0">
                  <a:latin typeface="Cambria Math" panose="02040503050406030204" pitchFamily="18" charset="0"/>
                </a:rPr>
                <a:t> 〗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17</xdr:col>
      <xdr:colOff>335280</xdr:colOff>
      <xdr:row>3</xdr:row>
      <xdr:rowOff>0</xdr:rowOff>
    </xdr:from>
    <xdr:ext cx="243840" cy="1722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 txBox="1"/>
          </xdr:nvSpPr>
          <xdr:spPr bwMode="auto">
            <a:xfrm>
              <a:off x="7124700" y="2011680"/>
              <a:ext cx="243840" cy="172227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>
                <a:defRPr/>
              </a:pPr>
              <mc:AlternateContent>
                <mc:Choice Requires="a14"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acc>
                          <m:accPr>
                            <m:chr m:val="̅"/>
                            <m:ctrlPr>
                              <a:rPr lang="uk-UA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𝑥</m:t>
                            </m:r>
                          </m:e>
                        </m:acc>
                      </m:oMath>
                    </m:oMathPara>
                  </a14:m>
                </mc:Choice>
                <mc:Fallback xmlns:m="http://schemas.openxmlformats.org/officeDocument/2006/math" xmlns:w="http://schemas.openxmlformats.org/wordprocessingml/2006/main" xmlns:r="http://schemas.openxmlformats.org/officeDocument/2006/relationships" xmlns=""/>
              </mc:AlternateContent>
              <a:endParaRPr lang="uk-UA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 txBox="1"/>
          </xdr:nvSpPr>
          <xdr:spPr bwMode="auto">
            <a:xfrm>
              <a:off x="7124700" y="2011680"/>
              <a:ext cx="243840" cy="172227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>
                <a:defRPr/>
              </a:pPr>
              <a:r>
                <a:rPr lang="en-US" sz="1100" b="0" i="0">
                  <a:latin typeface="Cambria Math"/>
                </a:rPr>
                <a:t>𝑥</a:t>
              </a:r>
              <a:r>
                <a:rPr lang="uk-UA" sz="1100" b="0" i="0">
                  <a:latin typeface="Cambria Math" panose="02040503050406030204" pitchFamily="18" charset="0"/>
                </a:rPr>
                <a:t> ̅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17</xdr:col>
      <xdr:colOff>320040</xdr:colOff>
      <xdr:row>4</xdr:row>
      <xdr:rowOff>0</xdr:rowOff>
    </xdr:from>
    <xdr:ext cx="243840" cy="1722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SpPr txBox="1"/>
          </xdr:nvSpPr>
          <xdr:spPr bwMode="auto">
            <a:xfrm>
              <a:off x="7109460" y="2194560"/>
              <a:ext cx="243840" cy="172227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>
                <a:defRPr/>
              </a:pPr>
              <mc:AlternateContent>
                <mc:Choice Requires="a14"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acc>
                          <m:accPr>
                            <m:chr m:val="̅"/>
                            <m:ctrlPr>
                              <a:rPr lang="uk-UA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𝑦</m:t>
                            </m:r>
                          </m:e>
                        </m:acc>
                      </m:oMath>
                    </m:oMathPara>
                  </a14:m>
                </mc:Choice>
                <mc:Fallback xmlns:m="http://schemas.openxmlformats.org/officeDocument/2006/math" xmlns:w="http://schemas.openxmlformats.org/wordprocessingml/2006/main" xmlns:r="http://schemas.openxmlformats.org/officeDocument/2006/relationships" xmlns=""/>
              </mc:AlternateContent>
              <a:endParaRPr lang="uk-UA" sz="110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SpPr txBox="1"/>
          </xdr:nvSpPr>
          <xdr:spPr bwMode="auto">
            <a:xfrm>
              <a:off x="7109460" y="2194560"/>
              <a:ext cx="243840" cy="172227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>
                <a:defRPr/>
              </a:pPr>
              <a:r>
                <a:rPr lang="en-US" sz="1100" b="0" i="0">
                  <a:latin typeface="Cambria Math"/>
                </a:rPr>
                <a:t>𝑦</a:t>
              </a:r>
              <a:r>
                <a:rPr lang="uk-UA" sz="1100" b="0" i="0">
                  <a:latin typeface="Cambria Math" panose="02040503050406030204" pitchFamily="18" charset="0"/>
                </a:rPr>
                <a:t> ̅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17</xdr:col>
      <xdr:colOff>274320</xdr:colOff>
      <xdr:row>5</xdr:row>
      <xdr:rowOff>15241</xdr:rowOff>
    </xdr:from>
    <xdr:ext cx="320040" cy="179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SpPr txBox="1"/>
          </xdr:nvSpPr>
          <xdr:spPr bwMode="auto">
            <a:xfrm>
              <a:off x="7063740" y="2392681"/>
              <a:ext cx="320040" cy="179601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>
                <a:defRPr/>
              </a:pPr>
              <mc:AlternateContent>
                <mc:Choice Requires="a14"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acc>
                          <m:accPr>
                            <m:chr m:val="̅"/>
                            <m:ctrlPr>
                              <a:rPr lang="uk-UA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𝑙𝑜𝑔𝑥</m:t>
                            </m:r>
                          </m:e>
                        </m:acc>
                      </m:oMath>
                    </m:oMathPara>
                  </a14:m>
                </mc:Choice>
                <mc:Fallback xmlns:m="http://schemas.openxmlformats.org/officeDocument/2006/math" xmlns:w="http://schemas.openxmlformats.org/wordprocessingml/2006/main" xmlns:r="http://schemas.openxmlformats.org/officeDocument/2006/relationships" xmlns=""/>
              </mc:AlternateContent>
              <a:endParaRPr lang="uk-UA" sz="11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SpPr txBox="1"/>
          </xdr:nvSpPr>
          <xdr:spPr bwMode="auto">
            <a:xfrm>
              <a:off x="7063740" y="2392681"/>
              <a:ext cx="320040" cy="179601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>
                <a:defRPr/>
              </a:pPr>
              <a:r>
                <a:rPr lang="uk-UA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/>
                </a:rPr>
                <a:t>𝑙𝑜𝑔𝑥</a:t>
              </a:r>
              <a:r>
                <a:rPr lang="uk-UA" sz="1100" b="0" i="0">
                  <a:latin typeface="Cambria Math" panose="02040503050406030204" pitchFamily="18" charset="0"/>
                </a:rPr>
                <a:t>) ̅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17</xdr:col>
      <xdr:colOff>274320</xdr:colOff>
      <xdr:row>6</xdr:row>
      <xdr:rowOff>7621</xdr:rowOff>
    </xdr:from>
    <xdr:ext cx="297180" cy="179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200-00000E000000}"/>
                </a:ext>
              </a:extLst>
            </xdr:cNvPr>
            <xdr:cNvSpPr txBox="1"/>
          </xdr:nvSpPr>
          <xdr:spPr bwMode="auto">
            <a:xfrm>
              <a:off x="7063740" y="2567940"/>
              <a:ext cx="297180" cy="179601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>
                <a:defRPr/>
              </a:pPr>
              <mc:AlternateContent>
                <mc:Choice Requires="a14"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acc>
                          <m:accPr>
                            <m:chr m:val="̅"/>
                            <m:ctrlPr>
                              <a:rPr lang="uk-UA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𝑙𝑜𝑔𝑦</m:t>
                            </m:r>
                          </m:e>
                        </m:acc>
                      </m:oMath>
                    </m:oMathPara>
                  </a14:m>
                </mc:Choice>
                <mc:Fallback xmlns:m="http://schemas.openxmlformats.org/officeDocument/2006/math" xmlns:w="http://schemas.openxmlformats.org/wordprocessingml/2006/main" xmlns:r="http://schemas.openxmlformats.org/officeDocument/2006/relationships" xmlns=""/>
              </mc:AlternateContent>
              <a:endParaRPr lang="uk-UA" sz="1100"/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200-00000E000000}"/>
                </a:ext>
              </a:extLst>
            </xdr:cNvPr>
            <xdr:cNvSpPr txBox="1"/>
          </xdr:nvSpPr>
          <xdr:spPr bwMode="auto">
            <a:xfrm>
              <a:off x="7063740" y="2567940"/>
              <a:ext cx="297180" cy="179601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>
                <a:defRPr/>
              </a:pPr>
              <a:r>
                <a:rPr lang="uk-UA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/>
                </a:rPr>
                <a:t>𝑙𝑜𝑔𝑦</a:t>
              </a:r>
              <a:r>
                <a:rPr lang="uk-UA" sz="1100" b="0" i="0">
                  <a:latin typeface="Cambria Math" panose="02040503050406030204" pitchFamily="18" charset="0"/>
                </a:rPr>
                <a:t>) ̅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11</xdr:col>
      <xdr:colOff>68580</xdr:colOff>
      <xdr:row>3</xdr:row>
      <xdr:rowOff>7620</xdr:rowOff>
    </xdr:from>
    <xdr:ext cx="510653" cy="17222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 txBox="1"/>
          </xdr:nvSpPr>
          <xdr:spPr bwMode="auto">
            <a:xfrm>
              <a:off x="5234940" y="556260"/>
              <a:ext cx="510653" cy="172227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mc:AlternateContent>
                <mc:Choice Requires="a14"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/>
                              </a:rPr>
                              <m:t>log</m:t>
                            </m:r>
                          </m:fName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func>
                      </m:oMath>
                    </m:oMathPara>
                  </a14:m>
                </mc:Choice>
                <mc:Fallback xmlns:m="http://schemas.openxmlformats.org/officeDocument/2006/math" xmlns:w="http://schemas.openxmlformats.org/wordprocessingml/2006/main" xmlns:r="http://schemas.openxmlformats.org/officeDocument/2006/relationships" xmlns=""/>
              </mc:AlternateContent>
              <a:endParaRPr lang="uk-UA" sz="110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 txBox="1"/>
          </xdr:nvSpPr>
          <xdr:spPr bwMode="auto">
            <a:xfrm>
              <a:off x="5234940" y="556260"/>
              <a:ext cx="510653" cy="172227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a:r>
                <a:rPr lang="en-US" sz="1100" b="0" i="0">
                  <a:latin typeface="Cambria Math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/>
                </a:rPr>
                <a:t>𝑖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/>
                </a:rPr>
                <a:t> log</a:t>
              </a:r>
              <a:r>
                <a:rPr lang="en-US" sz="1100" b="0" i="0">
                  <a:latin typeface="Cambria Math" panose="02040503050406030204" pitchFamily="18" charset="0"/>
                </a:rPr>
                <a:t>⁡〖</a:t>
              </a:r>
              <a:r>
                <a:rPr lang="en-U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𝑦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𝑖</a:t>
              </a:r>
              <a:r>
                <a:rPr lang="en-U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〗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14</xdr:col>
      <xdr:colOff>205740</xdr:colOff>
      <xdr:row>3</xdr:row>
      <xdr:rowOff>0</xdr:rowOff>
    </xdr:from>
    <xdr:ext cx="18011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 bwMode="auto">
            <a:xfrm>
              <a:off x="7101840" y="548640"/>
              <a:ext cx="180114" cy="175369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mc:AlternateContent>
                <mc:Choice Requires="a14"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p>
                          <m:sSupPr>
                            <m:ctrlPr>
                              <a:rPr lang="uk-UA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oMath>
                    </m:oMathPara>
                  </a14:m>
                </mc:Choice>
                <mc:Fallback xmlns:m="http://schemas.openxmlformats.org/officeDocument/2006/math" xmlns:w="http://schemas.openxmlformats.org/wordprocessingml/2006/main" xmlns:r="http://schemas.openxmlformats.org/officeDocument/2006/relationships" xmlns=""/>
              </mc:AlternateContent>
              <a:endParaRPr lang="uk-UA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 bwMode="auto">
            <a:xfrm>
              <a:off x="7101840" y="548640"/>
              <a:ext cx="180114" cy="175369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a:r>
                <a:rPr lang="en-US" sz="1100" b="0" i="0">
                  <a:latin typeface="Cambria Math"/>
                </a:rPr>
                <a:t>𝑥</a:t>
              </a:r>
              <a:r>
                <a:rPr lang="uk-UA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/>
                </a:rPr>
                <a:t>2</a:t>
              </a:r>
              <a:endParaRPr lang="uk-UA" sz="1100"/>
            </a:p>
          </xdr:txBody>
        </xdr:sp>
      </mc:Fallback>
    </mc:AlternateContent>
    <xdr:clientData/>
  </xdr:oneCellAnchor>
  <xdr:oneCellAnchor>
    <xdr:from>
      <xdr:col>15</xdr:col>
      <xdr:colOff>99060</xdr:colOff>
      <xdr:row>3</xdr:row>
      <xdr:rowOff>0</xdr:rowOff>
    </xdr:from>
    <xdr:ext cx="386131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 bwMode="auto">
            <a:xfrm>
              <a:off x="7513320" y="548640"/>
              <a:ext cx="386131" cy="175369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mc:AlternateContent>
                <mc:Choice Requires="a14"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p>
                          <m:sSupPr>
                            <m:ctrlPr>
                              <a:rPr lang="uk-UA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/>
                              </a:rPr>
                              <m:t>𝑙𝑜𝑔𝑥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oMath>
                    </m:oMathPara>
                  </a14:m>
                </mc:Choice>
                <mc:Fallback xmlns:m="http://schemas.openxmlformats.org/officeDocument/2006/math" xmlns:w="http://schemas.openxmlformats.org/wordprocessingml/2006/main" xmlns:r="http://schemas.openxmlformats.org/officeDocument/2006/relationships" xmlns=""/>
              </mc:AlternateContent>
              <a:endParaRPr lang="uk-UA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 bwMode="auto">
            <a:xfrm>
              <a:off x="7513320" y="548640"/>
              <a:ext cx="386131" cy="175369"/>
            </a:xfrm>
            <a:prstGeom prst="rect">
              <a:avLst/>
            </a:prstGeom>
            <a:noFill/>
          </xdr:spPr>
          <xdr:style>
            <a:lnRef idx="0">
              <a:srgbClr val="000000"/>
            </a:lnRef>
            <a:fillRef idx="0">
              <a:srgbClr val="000000"/>
            </a:fillRef>
            <a:effectRef idx="0">
              <a:srgbClr val="00000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>
                <a:defRPr/>
              </a:pPr>
              <a:r>
                <a:rPr lang="uk-UA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/>
                </a:rPr>
                <a:t>𝑙𝑜𝑔𝑥</a:t>
              </a:r>
              <a:r>
                <a:rPr lang="uk-UA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/>
                </a:rPr>
                <a:t>2</a:t>
              </a:r>
              <a:endParaRPr lang="uk-UA" sz="1100"/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gion" id="{429F8C49-D309-8FD6-EB46-ED4788C2C636}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personId="{429F8C49-D309-8FD6-EB46-ED4788C2C636}" id="{00CB00B6-0063-42FB-BEB1-00F600770050}" done="0">
    <text xml:space="preserve">Для обрання метрики потрібно ввести в це поле її номер (наприклад, 1)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" personId="{429F8C49-D309-8FD6-EB46-ED4788C2C636}" id="{001C00A5-0080-43CC-85D1-00000070002A}" done="0">
    <text xml:space="preserve">Для обрання першої метрики потрібно ввести в це поле її номер (наприклад, 1)
</text>
  </threadedComment>
  <threadedComment ref="F3" personId="{429F8C49-D309-8FD6-EB46-ED4788C2C636}" id="{005B0071-0075-4340-936F-00FB00BF000E}" done="0">
    <text xml:space="preserve">Для обрання другої метрики потрібно ввести в це поле її номер (наприклад, 1)
</text>
  </threadedComment>
  <threadedComment ref="J3" personId="{429F8C49-D309-8FD6-EB46-ED4788C2C636}" id="{005A005E-009A-4A89-A3B4-007300DA008F}" done="0">
    <text xml:space="preserve">Для скоригування рангів потрібно скопіювати значення стовпців H:I та перенести їх до стовпців J:K, після чого натиснути на функцію сортування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3" personId="{429F8C49-D309-8FD6-EB46-ED4788C2C636}" id="{00D800F1-007C-41CA-BF31-001E0030000E}" done="0">
    <text xml:space="preserve">Для обрання першої метрики потрібно ввести в це поле її номер (наприклад, 1)
</text>
  </threadedComment>
  <threadedComment ref="F3" personId="{429F8C49-D309-8FD6-EB46-ED4788C2C636}" id="{008E00BD-0034-4AFE-80B8-007E009B00F7}" done="0">
    <text xml:space="preserve">Для обрання другої метрики потрібно ввести в це поле її номер (наприклад, 1)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31"/>
  <sheetViews>
    <sheetView zoomScale="70" workbookViewId="0">
      <selection activeCell="R21" sqref="R21:U22"/>
    </sheetView>
  </sheetViews>
  <sheetFormatPr defaultRowHeight="15" x14ac:dyDescent="0.25"/>
  <cols>
    <col min="2" max="2" width="10" customWidth="1"/>
    <col min="6" max="6" width="5.85546875" customWidth="1"/>
    <col min="11" max="11" width="10" customWidth="1"/>
    <col min="12" max="12" width="11" bestFit="1" customWidth="1"/>
    <col min="15" max="15" width="15.28515625" customWidth="1"/>
    <col min="16" max="16" width="13.28515625" customWidth="1"/>
  </cols>
  <sheetData>
    <row r="2" spans="2:16" x14ac:dyDescent="0.25">
      <c r="B2" s="22" t="s">
        <v>0</v>
      </c>
      <c r="C2" s="22"/>
      <c r="D2" s="22"/>
      <c r="E2" s="22"/>
      <c r="F2" s="22"/>
      <c r="G2" s="22"/>
      <c r="H2" s="23"/>
      <c r="I2" s="23"/>
      <c r="J2" s="23"/>
      <c r="K2" s="23"/>
      <c r="L2" s="23"/>
      <c r="M2" s="23"/>
      <c r="N2" s="23"/>
      <c r="O2" s="23"/>
    </row>
    <row r="3" spans="2:16" x14ac:dyDescent="0.25">
      <c r="B3" t="s">
        <v>1</v>
      </c>
      <c r="C3">
        <v>1</v>
      </c>
    </row>
    <row r="4" spans="2:16" x14ac:dyDescent="0.25">
      <c r="B4" t="s">
        <v>2</v>
      </c>
      <c r="G4" t="s">
        <v>3</v>
      </c>
      <c r="N4" s="1" t="s">
        <v>4</v>
      </c>
      <c r="O4" s="1"/>
      <c r="P4" s="1"/>
    </row>
    <row r="5" spans="2:16" x14ac:dyDescent="0.25">
      <c r="B5" s="2"/>
      <c r="C5" s="3"/>
      <c r="D5" s="3"/>
      <c r="E5" s="4" t="s">
        <v>5</v>
      </c>
      <c r="G5" s="2"/>
      <c r="H5" s="2"/>
      <c r="I5" s="3"/>
      <c r="J5" s="3"/>
      <c r="K5" s="3"/>
      <c r="L5" s="3"/>
    </row>
    <row r="6" spans="2:16" x14ac:dyDescent="0.25">
      <c r="B6">
        <f>IF($C$3=1,Додаток!$B5,IF($C$3=2,Додаток!$C5,IF($C$3=3,#REF!,IF($C$3=4,Додаток!$E5,IF($C$3=5,Додаток!$F5,IF($C$3=6,Додаток!$H5,IF($C$3=7,Додаток!$I5,IF($C$3=8,Додаток!$J5,IF($C$3=9,Додаток!$K5,IF($C$3=10,Додаток!$L5))))))))))</f>
        <v>199</v>
      </c>
      <c r="C6">
        <f t="shared" ref="C6:C25" si="0">B6-$O$8</f>
        <v>-21578.799999999999</v>
      </c>
      <c r="D6">
        <f t="shared" ref="D6:D25" si="1">POWER(C6,2)</f>
        <v>465644609.44</v>
      </c>
      <c r="E6">
        <f t="shared" ref="E6:E25" si="2">ABS(C6)/$O$10</f>
        <v>0.83208252693536955</v>
      </c>
      <c r="G6" t="b">
        <f t="shared" ref="G6:G25" si="3">IF(E6&lt;1.96,TRUE,FALSE)</f>
        <v>1</v>
      </c>
      <c r="H6">
        <f t="shared" ref="H6:H25" si="4">IF(G6=TRUE,B6,NA())</f>
        <v>199</v>
      </c>
      <c r="I6">
        <f t="shared" ref="I6:I25" si="5">IF(G6=TRUE,B6-$O$16,0)</f>
        <v>-21578.799999999999</v>
      </c>
      <c r="J6">
        <f t="shared" ref="J6:J25" si="6">POWER(I6,2)</f>
        <v>465644609.44</v>
      </c>
      <c r="K6">
        <f t="shared" ref="K6:K25" si="7">POWER(I6,3)</f>
        <v>-10048051898183.871</v>
      </c>
      <c r="L6">
        <f t="shared" ref="L6:L25" si="8">POWER(I6,4)</f>
        <v>2.1682490230053014E+17</v>
      </c>
      <c r="N6" s="5" t="s">
        <v>6</v>
      </c>
      <c r="O6">
        <v>20</v>
      </c>
    </row>
    <row r="7" spans="2:16" x14ac:dyDescent="0.25">
      <c r="B7">
        <f>IF($C$3=1,Додаток!$B6,IF($C$3=2,Додаток!$C6,IF($C$3=3,#REF!,IF($C$3=4,Додаток!$E6,IF($C$3=5,Додаток!$F6,IF($C$3=6,Додаток!$H6,IF($C$3=7,Додаток!$I6,IF($C$3=8,Додаток!$J6,IF($C$3=9,Додаток!$K6,IF($C$3=10,Додаток!$L6))))))))))</f>
        <v>43921</v>
      </c>
      <c r="C7">
        <f t="shared" si="0"/>
        <v>22143.200000000001</v>
      </c>
      <c r="D7">
        <f t="shared" si="1"/>
        <v>490321306.24000001</v>
      </c>
      <c r="E7">
        <f t="shared" si="2"/>
        <v>0.85384589552872614</v>
      </c>
      <c r="G7" t="b">
        <f t="shared" si="3"/>
        <v>1</v>
      </c>
      <c r="H7">
        <f t="shared" si="4"/>
        <v>43921</v>
      </c>
      <c r="I7">
        <f t="shared" si="5"/>
        <v>22143.200000000001</v>
      </c>
      <c r="J7">
        <f t="shared" si="6"/>
        <v>490321306.24000001</v>
      </c>
      <c r="K7">
        <f t="shared" si="7"/>
        <v>10857282748333.568</v>
      </c>
      <c r="L7">
        <f t="shared" si="8"/>
        <v>2.4041498335289987E+17</v>
      </c>
    </row>
    <row r="8" spans="2:16" x14ac:dyDescent="0.25">
      <c r="B8">
        <f>IF($C$3=1,Додаток!$B7,IF($C$3=2,Додаток!$C7,IF($C$3=3,#REF!,IF($C$3=4,Додаток!$E7,IF($C$3=5,Додаток!$F7,IF($C$3=6,Додаток!$H7,IF($C$3=7,Додаток!$I7,IF($C$3=8,Додаток!$J7,IF($C$3=9,Додаток!$K7,IF($C$3=10,Додаток!$L7))))))))))</f>
        <v>20098</v>
      </c>
      <c r="C8">
        <f t="shared" si="0"/>
        <v>-1679.7999999999993</v>
      </c>
      <c r="D8">
        <f t="shared" si="1"/>
        <v>2821728.0399999977</v>
      </c>
      <c r="E8">
        <f t="shared" si="2"/>
        <v>6.4773399296811376E-2</v>
      </c>
      <c r="G8" t="b">
        <f t="shared" si="3"/>
        <v>1</v>
      </c>
      <c r="H8">
        <f t="shared" si="4"/>
        <v>20098</v>
      </c>
      <c r="I8">
        <f t="shared" si="5"/>
        <v>-1679.7999999999993</v>
      </c>
      <c r="J8">
        <f t="shared" si="6"/>
        <v>2821728.0399999977</v>
      </c>
      <c r="K8">
        <f t="shared" si="7"/>
        <v>-4739938761.5919943</v>
      </c>
      <c r="L8">
        <f t="shared" si="8"/>
        <v>7962149131722.2285</v>
      </c>
      <c r="O8">
        <f>SUM($B$6:$B$25)/$O$6</f>
        <v>21777.8</v>
      </c>
    </row>
    <row r="9" spans="2:16" x14ac:dyDescent="0.25">
      <c r="B9">
        <f>IF($C$3=1,Додаток!$B8,IF($C$3=2,Додаток!$C8,IF($C$3=3,#REF!,IF($C$3=4,Додаток!$E8,IF($C$3=5,Додаток!$F8,IF($C$3=6,Додаток!$H8,IF($C$3=7,Додаток!$I8,IF($C$3=8,Додаток!$J8,IF($C$3=9,Додаток!$K8,IF($C$3=10,Додаток!$L8))))))))))</f>
        <v>21220</v>
      </c>
      <c r="C9">
        <f t="shared" si="0"/>
        <v>-557.79999999999927</v>
      </c>
      <c r="D9">
        <f t="shared" si="1"/>
        <v>311140.83999999921</v>
      </c>
      <c r="E9">
        <f t="shared" si="2"/>
        <v>2.1508871370259169E-2</v>
      </c>
      <c r="G9" t="b">
        <f t="shared" si="3"/>
        <v>1</v>
      </c>
      <c r="H9">
        <f t="shared" si="4"/>
        <v>21220</v>
      </c>
      <c r="I9">
        <f t="shared" si="5"/>
        <v>-557.79999999999927</v>
      </c>
      <c r="J9">
        <f t="shared" si="6"/>
        <v>311140.83999999921</v>
      </c>
      <c r="K9">
        <f t="shared" si="7"/>
        <v>-173554360.55199933</v>
      </c>
      <c r="L9">
        <f t="shared" si="8"/>
        <v>96808622315.905106</v>
      </c>
      <c r="O9">
        <f>SUM($D$6:$D$25)/($O$6-1)</f>
        <v>672545661.0105263</v>
      </c>
    </row>
    <row r="10" spans="2:16" x14ac:dyDescent="0.25">
      <c r="B10">
        <f>IF($C$3=1,Додаток!$B9,IF($C$3=2,Додаток!$C9,IF($C$3=3,#REF!,IF($C$3=4,Додаток!$E9,IF($C$3=5,Додаток!$F9,IF($C$3=6,Додаток!$H9,IF($C$3=7,Додаток!$I9,IF($C$3=8,Додаток!$J9,IF($C$3=9,Додаток!$K9,IF($C$3=10,Додаток!$L9))))))))))</f>
        <v>611</v>
      </c>
      <c r="C10">
        <f t="shared" si="0"/>
        <v>-21166.799999999999</v>
      </c>
      <c r="D10">
        <f t="shared" si="1"/>
        <v>448033422.23999995</v>
      </c>
      <c r="E10">
        <f t="shared" si="2"/>
        <v>0.81619573058444306</v>
      </c>
      <c r="G10" t="b">
        <f t="shared" si="3"/>
        <v>1</v>
      </c>
      <c r="H10">
        <f t="shared" si="4"/>
        <v>611</v>
      </c>
      <c r="I10">
        <f t="shared" si="5"/>
        <v>-21166.799999999999</v>
      </c>
      <c r="J10">
        <f t="shared" si="6"/>
        <v>448033422.23999995</v>
      </c>
      <c r="K10">
        <f t="shared" si="7"/>
        <v>-9483433841869.6309</v>
      </c>
      <c r="L10">
        <f t="shared" si="8"/>
        <v>2.0073394744408608E+17</v>
      </c>
      <c r="N10" s="6" t="s">
        <v>7</v>
      </c>
      <c r="O10">
        <f>SQRT($O$9)</f>
        <v>25933.485323236564</v>
      </c>
    </row>
    <row r="11" spans="2:16" x14ac:dyDescent="0.25">
      <c r="B11">
        <f>IF($C$3=1,Додаток!$B10,IF($C$3=2,Додаток!$C10,IF($C$3=3,#REF!,IF($C$3=4,Додаток!$E10,IF($C$3=5,Додаток!$F10,IF($C$3=6,Додаток!$H10,IF($C$3=7,Додаток!$I10,IF($C$3=8,Додаток!$J10,IF($C$3=9,Додаток!$K10,IF($C$3=10,Додаток!$L10))))))))))</f>
        <v>5541</v>
      </c>
      <c r="C11">
        <f t="shared" si="0"/>
        <v>-16236.8</v>
      </c>
      <c r="D11">
        <f t="shared" si="1"/>
        <v>263633674.23999998</v>
      </c>
      <c r="E11">
        <f t="shared" si="2"/>
        <v>0.62609401696777434</v>
      </c>
      <c r="G11" t="b">
        <f t="shared" si="3"/>
        <v>1</v>
      </c>
      <c r="H11">
        <f t="shared" si="4"/>
        <v>5541</v>
      </c>
      <c r="I11">
        <f t="shared" si="5"/>
        <v>-16236.8</v>
      </c>
      <c r="J11">
        <f t="shared" si="6"/>
        <v>263633674.23999998</v>
      </c>
      <c r="K11">
        <f t="shared" si="7"/>
        <v>-4280567241900.0313</v>
      </c>
      <c r="L11">
        <f t="shared" si="8"/>
        <v>6.9502714193282432E+16</v>
      </c>
    </row>
    <row r="12" spans="2:16" x14ac:dyDescent="0.25">
      <c r="B12">
        <f>IF($C$3=1,Додаток!$B11,IF($C$3=2,Додаток!$C11,IF($C$3=3,#REF!,IF($C$3=4,Додаток!$E11,IF($C$3=5,Додаток!$F11,IF($C$3=6,Додаток!$H11,IF($C$3=7,Додаток!$I11,IF($C$3=8,Додаток!$J11,IF($C$3=9,Додаток!$K11,IF($C$3=10,Додаток!$L11))))))))))</f>
        <v>5043</v>
      </c>
      <c r="C12">
        <f t="shared" si="0"/>
        <v>-16734.8</v>
      </c>
      <c r="D12">
        <f t="shared" si="1"/>
        <v>280053531.03999996</v>
      </c>
      <c r="E12">
        <f t="shared" si="2"/>
        <v>0.64529698925603007</v>
      </c>
      <c r="G12" t="b">
        <f t="shared" si="3"/>
        <v>1</v>
      </c>
      <c r="H12">
        <f t="shared" si="4"/>
        <v>5043</v>
      </c>
      <c r="I12">
        <f t="shared" si="5"/>
        <v>-16734.8</v>
      </c>
      <c r="J12">
        <f t="shared" si="6"/>
        <v>280053531.03999996</v>
      </c>
      <c r="K12">
        <f t="shared" si="7"/>
        <v>-4686639831248.1914</v>
      </c>
      <c r="L12">
        <f t="shared" si="8"/>
        <v>7.8429980247972224E+16</v>
      </c>
      <c r="N12" s="1" t="s">
        <v>8</v>
      </c>
      <c r="O12" s="1"/>
      <c r="P12" s="1"/>
    </row>
    <row r="13" spans="2:16" x14ac:dyDescent="0.25">
      <c r="B13">
        <f>IF($C$3=1,Додаток!$B12,IF($C$3=2,Додаток!$C12,IF($C$3=3,#REF!,IF($C$3=4,Додаток!$E12,IF($C$3=5,Додаток!$F12,IF($C$3=6,Додаток!$H12,IF($C$3=7,Додаток!$I12,IF($C$3=8,Додаток!$J12,IF($C$3=9,Додаток!$K12,IF($C$3=10,Додаток!$L12))))))))))</f>
        <v>7064</v>
      </c>
      <c r="C13">
        <f t="shared" si="0"/>
        <v>-14713.8</v>
      </c>
      <c r="D13">
        <f t="shared" si="1"/>
        <v>216495910.43999997</v>
      </c>
      <c r="E13">
        <f t="shared" si="2"/>
        <v>0.56736685472879123</v>
      </c>
      <c r="G13" t="b">
        <f t="shared" si="3"/>
        <v>1</v>
      </c>
      <c r="H13">
        <f t="shared" si="4"/>
        <v>7064</v>
      </c>
      <c r="I13">
        <f t="shared" si="5"/>
        <v>-14713.8</v>
      </c>
      <c r="J13">
        <f t="shared" si="6"/>
        <v>216495910.43999997</v>
      </c>
      <c r="K13">
        <f t="shared" si="7"/>
        <v>-3185477527032.0713</v>
      </c>
      <c r="L13">
        <f t="shared" si="8"/>
        <v>4.6870479237244488E+16</v>
      </c>
    </row>
    <row r="14" spans="2:16" x14ac:dyDescent="0.25">
      <c r="B14">
        <f>IF($C$3=1,Додаток!$B13,IF($C$3=2,Додаток!$C13,IF($C$3=3,#REF!,IF($C$3=4,Додаток!$E13,IF($C$3=5,Додаток!$F13,IF($C$3=6,Додаток!$H13,IF($C$3=7,Додаток!$I13,IF($C$3=8,Додаток!$J13,IF($C$3=9,Додаток!$K13,IF($C$3=10,Додаток!$L13))))))))))</f>
        <v>1408</v>
      </c>
      <c r="C14">
        <f t="shared" si="0"/>
        <v>-20369.8</v>
      </c>
      <c r="D14">
        <f t="shared" si="1"/>
        <v>414928752.03999996</v>
      </c>
      <c r="E14">
        <f t="shared" si="2"/>
        <v>0.7854632628861703</v>
      </c>
      <c r="G14" t="b">
        <f t="shared" si="3"/>
        <v>1</v>
      </c>
      <c r="H14">
        <f t="shared" si="4"/>
        <v>1408</v>
      </c>
      <c r="I14">
        <f t="shared" si="5"/>
        <v>-20369.8</v>
      </c>
      <c r="J14">
        <f t="shared" si="6"/>
        <v>414928752.03999996</v>
      </c>
      <c r="K14">
        <f t="shared" si="7"/>
        <v>-8452015693304.3906</v>
      </c>
      <c r="L14">
        <f t="shared" si="8"/>
        <v>1.7216586926947178E+17</v>
      </c>
      <c r="N14" s="5" t="s">
        <v>6</v>
      </c>
      <c r="O14">
        <f>COUNTIF($G$6:$G$35, TRUE)</f>
        <v>20</v>
      </c>
    </row>
    <row r="15" spans="2:16" x14ac:dyDescent="0.25">
      <c r="B15">
        <f>IF($C$3=1,Додаток!$B14,IF($C$3=2,Додаток!$C14,IF($C$3=3,#REF!,IF($C$3=4,Додаток!$E14,IF($C$3=5,Додаток!$F14,IF($C$3=6,Додаток!$H14,IF($C$3=7,Додаток!$I14,IF($C$3=8,Додаток!$J14,IF($C$3=9,Додаток!$K14,IF($C$3=10,Додаток!$L14))))))))))</f>
        <v>67923</v>
      </c>
      <c r="C15">
        <f t="shared" si="0"/>
        <v>46145.2</v>
      </c>
      <c r="D15">
        <f t="shared" si="1"/>
        <v>2129379483.0399997</v>
      </c>
      <c r="E15">
        <f t="shared" si="2"/>
        <v>1.7793674635261467</v>
      </c>
      <c r="G15" t="b">
        <f t="shared" si="3"/>
        <v>1</v>
      </c>
      <c r="H15">
        <f t="shared" si="4"/>
        <v>67923</v>
      </c>
      <c r="I15">
        <f t="shared" si="5"/>
        <v>46145.2</v>
      </c>
      <c r="J15">
        <f t="shared" si="6"/>
        <v>2129379483.0399997</v>
      </c>
      <c r="K15">
        <f t="shared" si="7"/>
        <v>98260642120777.391</v>
      </c>
      <c r="L15">
        <f t="shared" si="8"/>
        <v>4.5342569827916964E+18</v>
      </c>
    </row>
    <row r="16" spans="2:16" x14ac:dyDescent="0.25">
      <c r="B16">
        <f>IF($C$3=1,Додаток!$B15,IF($C$3=2,Додаток!$C15,IF($C$3=3,#REF!,IF($C$3=4,Додаток!$E15,IF($C$3=5,Додаток!$F15,IF($C$3=6,Додаток!$H15,IF($C$3=7,Додаток!$I15,IF($C$3=8,Додаток!$J15,IF($C$3=9,Додаток!$K15,IF($C$3=10,Додаток!$L15))))))))))</f>
        <v>62274</v>
      </c>
      <c r="C16">
        <f t="shared" si="0"/>
        <v>40496.199999999997</v>
      </c>
      <c r="D16">
        <f t="shared" si="1"/>
        <v>1639942214.4399998</v>
      </c>
      <c r="E16">
        <f t="shared" si="2"/>
        <v>1.5615409766659922</v>
      </c>
      <c r="G16" t="b">
        <f t="shared" si="3"/>
        <v>1</v>
      </c>
      <c r="H16">
        <f t="shared" si="4"/>
        <v>62274</v>
      </c>
      <c r="I16">
        <f t="shared" si="5"/>
        <v>40496.199999999997</v>
      </c>
      <c r="J16">
        <f t="shared" si="6"/>
        <v>1639942214.4399998</v>
      </c>
      <c r="K16">
        <f t="shared" si="7"/>
        <v>66411427904405.117</v>
      </c>
      <c r="L16">
        <f t="shared" si="8"/>
        <v>2.6894104667023703E+18</v>
      </c>
      <c r="O16">
        <f>SUMIFS($B$6:$B$25,$G$6:$G25,TRUE)/$O$14</f>
        <v>21777.8</v>
      </c>
    </row>
    <row r="17" spans="2:15" x14ac:dyDescent="0.25">
      <c r="B17">
        <f>IF($C$3=1,Додаток!$B16,IF($C$3=2,Додаток!$C16,IF($C$3=3,#REF!,IF($C$3=4,Додаток!$E16,IF($C$3=5,Додаток!$F16,IF($C$3=6,Додаток!$H16,IF($C$3=7,Додаток!$I16,IF($C$3=8,Додаток!$J16,IF($C$3=9,Додаток!$K16,IF($C$3=10,Додаток!$L16))))))))))</f>
        <v>2475</v>
      </c>
      <c r="C17">
        <f t="shared" si="0"/>
        <v>-19302.8</v>
      </c>
      <c r="D17">
        <f t="shared" si="1"/>
        <v>372598087.83999997</v>
      </c>
      <c r="E17">
        <f t="shared" si="2"/>
        <v>0.74431954515209608</v>
      </c>
      <c r="G17" t="b">
        <f t="shared" si="3"/>
        <v>1</v>
      </c>
      <c r="H17">
        <f t="shared" si="4"/>
        <v>2475</v>
      </c>
      <c r="I17">
        <f t="shared" si="5"/>
        <v>-19302.8</v>
      </c>
      <c r="J17">
        <f t="shared" si="6"/>
        <v>372598087.83999997</v>
      </c>
      <c r="K17">
        <f t="shared" si="7"/>
        <v>-7192186369957.9512</v>
      </c>
      <c r="L17">
        <f t="shared" si="8"/>
        <v>1.3882933506202434E+17</v>
      </c>
      <c r="O17">
        <f>SUM($J$6:$J$25)/($O$14-1)</f>
        <v>672545661.0105263</v>
      </c>
    </row>
    <row r="18" spans="2:15" x14ac:dyDescent="0.25">
      <c r="B18">
        <f>IF($C$3=1,Додаток!$B17,IF($C$3=2,Додаток!$C17,IF($C$3=3,#REF!,IF($C$3=4,Додаток!$E17,IF($C$3=5,Додаток!$F17,IF($C$3=6,Додаток!$H17,IF($C$3=7,Додаток!$I17,IF($C$3=8,Додаток!$J17,IF($C$3=9,Додаток!$K17,IF($C$3=10,Додаток!$L17))))))))))</f>
        <v>983</v>
      </c>
      <c r="C18">
        <f t="shared" si="0"/>
        <v>-20794.8</v>
      </c>
      <c r="D18">
        <f t="shared" si="1"/>
        <v>432423707.03999996</v>
      </c>
      <c r="E18">
        <f t="shared" si="2"/>
        <v>0.80185134164622796</v>
      </c>
      <c r="G18" t="b">
        <f t="shared" si="3"/>
        <v>1</v>
      </c>
      <c r="H18">
        <f t="shared" si="4"/>
        <v>983</v>
      </c>
      <c r="I18">
        <f t="shared" si="5"/>
        <v>-20794.8</v>
      </c>
      <c r="J18">
        <f t="shared" si="6"/>
        <v>432423707.03999996</v>
      </c>
      <c r="K18">
        <f t="shared" si="7"/>
        <v>-8992164503155.3906</v>
      </c>
      <c r="L18">
        <f t="shared" si="8"/>
        <v>1.8699026241021571E+17</v>
      </c>
      <c r="N18" s="6" t="s">
        <v>7</v>
      </c>
      <c r="O18">
        <f>SQRT($O$17)</f>
        <v>25933.485323236564</v>
      </c>
    </row>
    <row r="19" spans="2:15" x14ac:dyDescent="0.25">
      <c r="B19">
        <f>IF($C$3=1,Додаток!$B18,IF($C$3=2,Додаток!$C18,IF($C$3=3,#REF!,IF($C$3=4,Додаток!$E18,IF($C$3=5,Додаток!$F18,IF($C$3=6,Додаток!$H18,IF($C$3=7,Додаток!$I18,IF($C$3=8,Додаток!$J18,IF($C$3=9,Додаток!$K18,IF($C$3=10,Додаток!$L18))))))))))</f>
        <v>3160</v>
      </c>
      <c r="C19">
        <f t="shared" si="0"/>
        <v>-18617.8</v>
      </c>
      <c r="D19">
        <f t="shared" si="1"/>
        <v>346622476.83999997</v>
      </c>
      <c r="E19">
        <f t="shared" si="2"/>
        <v>0.7179058182094149</v>
      </c>
      <c r="G19" t="b">
        <f t="shared" si="3"/>
        <v>1</v>
      </c>
      <c r="H19">
        <f t="shared" si="4"/>
        <v>3160</v>
      </c>
      <c r="I19">
        <f t="shared" si="5"/>
        <v>-18617.8</v>
      </c>
      <c r="J19">
        <f t="shared" si="6"/>
        <v>346622476.83999997</v>
      </c>
      <c r="K19">
        <f t="shared" si="7"/>
        <v>-6453347949311.751</v>
      </c>
      <c r="L19">
        <f t="shared" si="8"/>
        <v>1.2014714145069632E+17</v>
      </c>
    </row>
    <row r="20" spans="2:15" x14ac:dyDescent="0.25">
      <c r="B20">
        <f>IF($C$3=1,Додаток!$B19,IF($C$3=2,Додаток!$C19,IF($C$3=3,#REF!,IF($C$3=4,Додаток!$E19,IF($C$3=5,Додаток!$F19,IF($C$3=6,Додаток!$H19,IF($C$3=7,Додаток!$I19,IF($C$3=8,Додаток!$J19,IF($C$3=9,Додаток!$K19,IF($C$3=10,Додаток!$L19))))))))))</f>
        <v>34563</v>
      </c>
      <c r="C20">
        <f t="shared" si="0"/>
        <v>12785.2</v>
      </c>
      <c r="D20">
        <f t="shared" si="1"/>
        <v>163461339.04000002</v>
      </c>
      <c r="E20">
        <f t="shared" si="2"/>
        <v>0.49299968132491556</v>
      </c>
      <c r="G20" t="b">
        <f t="shared" si="3"/>
        <v>1</v>
      </c>
      <c r="H20">
        <f t="shared" si="4"/>
        <v>34563</v>
      </c>
      <c r="I20">
        <f t="shared" si="5"/>
        <v>12785.2</v>
      </c>
      <c r="J20">
        <f t="shared" si="6"/>
        <v>163461339.04000002</v>
      </c>
      <c r="K20">
        <f t="shared" si="7"/>
        <v>2089885911894.2085</v>
      </c>
      <c r="L20">
        <f t="shared" si="8"/>
        <v>2.6719609360749836E+16</v>
      </c>
    </row>
    <row r="21" spans="2:15" x14ac:dyDescent="0.25">
      <c r="B21">
        <f>IF($C$3=1,Додаток!$B20,IF($C$3=2,Додаток!$C20,IF($C$3=3,#REF!,IF($C$3=4,Додаток!$E20,IF($C$3=5,Додаток!$F20,IF($C$3=6,Додаток!$H20,IF($C$3=7,Додаток!$I20,IF($C$3=8,Додаток!$J20,IF($C$3=9,Додаток!$K20,IF($C$3=10,Додаток!$L20))))))))))</f>
        <v>67345</v>
      </c>
      <c r="C21">
        <f t="shared" si="0"/>
        <v>45567.199999999997</v>
      </c>
      <c r="D21">
        <f t="shared" si="1"/>
        <v>2076369715.8399997</v>
      </c>
      <c r="E21">
        <f t="shared" si="2"/>
        <v>1.7570796764124683</v>
      </c>
      <c r="G21" t="b">
        <f t="shared" si="3"/>
        <v>1</v>
      </c>
      <c r="H21">
        <f t="shared" si="4"/>
        <v>67345</v>
      </c>
      <c r="I21">
        <f t="shared" si="5"/>
        <v>45567.199999999997</v>
      </c>
      <c r="J21">
        <f t="shared" si="6"/>
        <v>2076369715.8399997</v>
      </c>
      <c r="K21">
        <f t="shared" si="7"/>
        <v>94614354115624.422</v>
      </c>
      <c r="L21">
        <f t="shared" si="8"/>
        <v>4.3113111968574812E+18</v>
      </c>
      <c r="O21">
        <f>SUM($K$6:$K$25)/($O$14*POWER($O$18,3))</f>
        <v>0.82118223536850821</v>
      </c>
    </row>
    <row r="22" spans="2:15" x14ac:dyDescent="0.25">
      <c r="B22">
        <f>IF($C$3=1,Додаток!$B21,IF($C$3=2,Додаток!$C21,IF($C$3=3,#REF!,IF($C$3=4,Додаток!$E21,IF($C$3=5,Додаток!$F21,IF($C$3=6,Додаток!$H21,IF($C$3=7,Додаток!$I21,IF($C$3=8,Додаток!$J21,IF($C$3=9,Додаток!$K21,IF($C$3=10,Додаток!$L21))))))))))</f>
        <v>23453</v>
      </c>
      <c r="C22">
        <f t="shared" si="0"/>
        <v>1675.2000000000007</v>
      </c>
      <c r="D22">
        <f t="shared" si="1"/>
        <v>2806295.0400000024</v>
      </c>
      <c r="E22">
        <f t="shared" si="2"/>
        <v>6.4596022444349629E-2</v>
      </c>
      <c r="G22" t="b">
        <f t="shared" si="3"/>
        <v>1</v>
      </c>
      <c r="H22">
        <f t="shared" si="4"/>
        <v>23453</v>
      </c>
      <c r="I22">
        <f t="shared" si="5"/>
        <v>1675.2000000000007</v>
      </c>
      <c r="J22">
        <f t="shared" si="6"/>
        <v>2806295.0400000024</v>
      </c>
      <c r="K22">
        <f t="shared" si="7"/>
        <v>4701105451.0080061</v>
      </c>
      <c r="L22">
        <f t="shared" si="8"/>
        <v>7875291851528.6152</v>
      </c>
      <c r="N22" s="24" t="str">
        <f>IF($O$21&gt;0,"Позитивний перекіс",IF($O$21&lt;0, "Негативний перекіс", "Нормальний розподіл"))</f>
        <v>Позитивний перекіс</v>
      </c>
      <c r="O22" s="24"/>
    </row>
    <row r="23" spans="2:15" x14ac:dyDescent="0.25">
      <c r="B23">
        <f>IF($C$3=1,Додаток!$B22,IF($C$3=2,Додаток!$C22,IF($C$3=3,#REF!,IF($C$3=4,Додаток!$E22,IF($C$3=5,Додаток!$F22,IF($C$3=6,Додаток!$H22,IF($C$3=7,Додаток!$I22,IF($C$3=8,Додаток!$J22,IF($C$3=9,Додаток!$K22,IF($C$3=10,Додаток!$L22))))))))))</f>
        <v>341</v>
      </c>
      <c r="C23">
        <f t="shared" si="0"/>
        <v>-21436.799999999999</v>
      </c>
      <c r="D23">
        <f t="shared" si="1"/>
        <v>459536394.23999995</v>
      </c>
      <c r="E23">
        <f t="shared" si="2"/>
        <v>0.8266069806202444</v>
      </c>
      <c r="G23" t="b">
        <f t="shared" si="3"/>
        <v>1</v>
      </c>
      <c r="H23">
        <f t="shared" si="4"/>
        <v>341</v>
      </c>
      <c r="I23">
        <f t="shared" si="5"/>
        <v>-21436.799999999999</v>
      </c>
      <c r="J23">
        <f t="shared" si="6"/>
        <v>459536394.23999995</v>
      </c>
      <c r="K23">
        <f t="shared" si="7"/>
        <v>-9850989776044.0313</v>
      </c>
      <c r="L23">
        <f t="shared" si="8"/>
        <v>2.1117369763110067E+17</v>
      </c>
    </row>
    <row r="24" spans="2:15" x14ac:dyDescent="0.25">
      <c r="B24">
        <f>IF($C$3=1,Додаток!$B23,IF($C$3=2,Додаток!$C23,IF($C$3=3,#REF!,IF($C$3=4,Додаток!$E23,IF($C$3=5,Додаток!$F23,IF($C$3=6,Додаток!$H23,IF($C$3=7,Додаток!$I23,IF($C$3=8,Додаток!$J23,IF($C$3=9,Додаток!$K23,IF($C$3=10,Додаток!$L23))))))))))</f>
        <v>67700</v>
      </c>
      <c r="C24">
        <f t="shared" si="0"/>
        <v>45922.2</v>
      </c>
      <c r="D24">
        <f t="shared" si="1"/>
        <v>2108848452.8399997</v>
      </c>
      <c r="E24">
        <f t="shared" si="2"/>
        <v>1.7707685422002812</v>
      </c>
      <c r="G24" t="b">
        <f t="shared" si="3"/>
        <v>1</v>
      </c>
      <c r="H24">
        <f t="shared" si="4"/>
        <v>67700</v>
      </c>
      <c r="I24">
        <f t="shared" si="5"/>
        <v>45922.2</v>
      </c>
      <c r="J24">
        <f t="shared" si="6"/>
        <v>2108848452.8399997</v>
      </c>
      <c r="K24">
        <f t="shared" si="7"/>
        <v>96842960421009.031</v>
      </c>
      <c r="L24">
        <f t="shared" si="8"/>
        <v>4.4472417970456602E+18</v>
      </c>
      <c r="O24">
        <f>SUM($L$6:$L$25)/($O$14*POWER($O$18,4)) - 3</f>
        <v>-1.0205879370046114</v>
      </c>
    </row>
    <row r="25" spans="2:15" x14ac:dyDescent="0.25">
      <c r="B25">
        <f>IF($C$3=1,Додаток!$B24,IF($C$3=2,Додаток!$C24,IF($C$3=3,#REF!,IF($C$3=4,Додаток!$E24,IF($C$3=5,Додаток!$F24,IF($C$3=6,Додаток!$H24,IF($C$3=7,Додаток!$I24,IF($C$3=8,Додаток!$J24,IF($C$3=9,Додаток!$K24,IF($C$3=10,Додаток!$L24))))))))))</f>
        <v>234</v>
      </c>
      <c r="C25">
        <f t="shared" si="0"/>
        <v>-21543.8</v>
      </c>
      <c r="D25">
        <f t="shared" si="1"/>
        <v>464135318.44</v>
      </c>
      <c r="E25">
        <f t="shared" si="2"/>
        <v>0.83073292044924718</v>
      </c>
      <c r="G25" t="b">
        <f t="shared" si="3"/>
        <v>1</v>
      </c>
      <c r="H25">
        <f t="shared" si="4"/>
        <v>234</v>
      </c>
      <c r="I25">
        <f t="shared" si="5"/>
        <v>-21543.8</v>
      </c>
      <c r="J25">
        <f t="shared" si="6"/>
        <v>464135318.44</v>
      </c>
      <c r="K25">
        <f t="shared" si="7"/>
        <v>-9999238473407.6719</v>
      </c>
      <c r="L25">
        <f t="shared" si="8"/>
        <v>2.1542159382340019E+17</v>
      </c>
      <c r="N25" s="24" t="str">
        <f>IF($O$21&gt;0,"Гостріший пік",IF($O$21&lt;0, "Плоскіший пік", "Нормальний розподіл"))</f>
        <v>Гостріший пік</v>
      </c>
      <c r="O25" s="24"/>
    </row>
    <row r="29" spans="2:15" x14ac:dyDescent="0.25">
      <c r="N29" s="23" t="s">
        <v>9</v>
      </c>
      <c r="O29" s="23"/>
    </row>
    <row r="30" spans="2:15" x14ac:dyDescent="0.25">
      <c r="O30">
        <f>MIN($B$6:$B$25)</f>
        <v>199</v>
      </c>
    </row>
    <row r="31" spans="2:15" x14ac:dyDescent="0.25">
      <c r="O31">
        <f>MAX($B$6:$B$25)</f>
        <v>67923</v>
      </c>
    </row>
  </sheetData>
  <mergeCells count="4">
    <mergeCell ref="B2:O2"/>
    <mergeCell ref="N22:O22"/>
    <mergeCell ref="N25:O25"/>
    <mergeCell ref="N29:O29"/>
  </mergeCells>
  <pageMargins left="0.7" right="0.7" top="0.75" bottom="0.75" header="0.3" footer="0.3"/>
  <pageSetup paperSize="9" firstPageNumber="4294967295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36"/>
  <sheetViews>
    <sheetView zoomScale="80" workbookViewId="0">
      <selection activeCell="D3" sqref="D3"/>
    </sheetView>
  </sheetViews>
  <sheetFormatPr defaultRowHeight="15" x14ac:dyDescent="0.25"/>
  <cols>
    <col min="2" max="2" width="11.5703125" customWidth="1"/>
    <col min="3" max="3" width="4.140625" customWidth="1"/>
    <col min="4" max="4" width="3.5703125" customWidth="1"/>
    <col min="5" max="5" width="11.140625" customWidth="1"/>
    <col min="6" max="6" width="4.28515625" customWidth="1"/>
    <col min="7" max="7" width="3.85546875" customWidth="1"/>
    <col min="14" max="14" width="3.7109375" customWidth="1"/>
    <col min="15" max="16" width="7.7109375" customWidth="1"/>
    <col min="17" max="17" width="3.85546875" customWidth="1"/>
    <col min="18" max="18" width="3.7109375" customWidth="1"/>
    <col min="19" max="19" width="11.28515625" customWidth="1"/>
    <col min="20" max="20" width="8.85546875" customWidth="1"/>
    <col min="22" max="22" width="6.85546875" customWidth="1"/>
    <col min="23" max="23" width="14.28515625" customWidth="1"/>
  </cols>
  <sheetData>
    <row r="2" spans="2:20" x14ac:dyDescent="0.25">
      <c r="B2" s="22" t="s">
        <v>10</v>
      </c>
      <c r="C2" s="22"/>
      <c r="D2" s="22"/>
      <c r="E2" s="22"/>
      <c r="F2" s="22"/>
      <c r="G2" s="22"/>
      <c r="H2" s="23"/>
      <c r="I2" s="23"/>
      <c r="J2" s="23"/>
      <c r="K2" s="23"/>
      <c r="L2" s="23"/>
      <c r="M2" s="23"/>
      <c r="N2" s="23"/>
      <c r="O2" s="23"/>
      <c r="P2" s="23"/>
    </row>
    <row r="3" spans="2:20" x14ac:dyDescent="0.25">
      <c r="B3" t="s">
        <v>11</v>
      </c>
      <c r="C3" s="5">
        <v>5</v>
      </c>
      <c r="E3" t="s">
        <v>12</v>
      </c>
      <c r="F3" s="5">
        <v>6</v>
      </c>
      <c r="H3" s="25" t="s">
        <v>13</v>
      </c>
      <c r="I3" s="25"/>
      <c r="J3" s="25" t="s">
        <v>14</v>
      </c>
      <c r="K3" s="25"/>
    </row>
    <row r="4" spans="2:20" x14ac:dyDescent="0.25">
      <c r="B4" s="2"/>
      <c r="E4" s="2"/>
      <c r="H4" s="8"/>
      <c r="I4" s="8"/>
      <c r="J4" s="2"/>
      <c r="K4" s="2"/>
      <c r="L4" s="9" t="s">
        <v>15</v>
      </c>
      <c r="M4" s="9" t="s">
        <v>16</v>
      </c>
      <c r="O4" s="3"/>
      <c r="P4" s="3"/>
      <c r="S4" s="5" t="s">
        <v>6</v>
      </c>
      <c r="T4">
        <v>20</v>
      </c>
    </row>
    <row r="5" spans="2:20" x14ac:dyDescent="0.25">
      <c r="B5">
        <f>IF($C$3=1,Додаток!$B5,IF($C$3=2,Додаток!$C5,IF($C$3=3,#REF!,IF($C$3=4,Додаток!$E5,IF($C$3=5,Додаток!$F5,IF($C$3=6,Додаток!$H5,IF($C$3=7,Додаток!$I5,IF($C$3=8,Додаток!$J5,IF($C$3=9,Додаток!$K5,IF($C$3=10,Додаток!$L5))))))))))</f>
        <v>1.75</v>
      </c>
      <c r="E5">
        <f>IF($F$3=1,Додаток!$B5,IF($F$3=2,Додаток!$C5,IF($F$3=3,#REF!,IF($F$3=4,Додаток!$E5,IF($F$3=5,Додаток!$F5,IF($F$3=6,Додаток!$H5,IF($F$3=7,Додаток!$I5,IF($F$3=8,Додаток!$J5,IF($F$3=9,Додаток!$K5,IF($F$3=10,Додаток!$L5))))))))))</f>
        <v>3</v>
      </c>
      <c r="H5">
        <f t="shared" ref="H5:H24" si="0">_xlfn.RANK.AVG(B5,$B$5:$B$24)</f>
        <v>17</v>
      </c>
      <c r="I5">
        <f t="shared" ref="I5:I24" si="1">_xlfn.RANK.AVG(E5,$E$5:$E$24)</f>
        <v>20</v>
      </c>
      <c r="J5" s="10">
        <v>17</v>
      </c>
      <c r="K5" s="10">
        <v>1</v>
      </c>
      <c r="L5">
        <f t="shared" ref="L5:L8" si="2">COUNTIFS($J6:$J$34,"&gt;" &amp; J5,$K6:$K$34,"&gt;" &amp; K5)</f>
        <v>3</v>
      </c>
      <c r="M5">
        <f t="shared" ref="M5:M8" si="3">COUNTIFS($J6:$J$34,"&gt;" &amp; J5,$K6:$K$34,"&lt;" &amp; K5)</f>
        <v>0</v>
      </c>
      <c r="O5">
        <f t="shared" ref="O5:O8" si="4">COUNTIF(J6:$J$34, J5)</f>
        <v>0</v>
      </c>
      <c r="P5">
        <f t="shared" ref="P5:P8" si="5">COUNTIF(K6:$K$34, K5)</f>
        <v>0</v>
      </c>
      <c r="T5">
        <v>0.218</v>
      </c>
    </row>
    <row r="6" spans="2:20" x14ac:dyDescent="0.25">
      <c r="B6">
        <f>IF($C$3=1,Додаток!$B6,IF($C$3=2,Додаток!$C6,IF($C$3=3,#REF!,IF($C$3=4,Додаток!$E6,IF($C$3=5,Додаток!$F6,IF($C$3=6,Додаток!$H6,IF($C$3=7,Додаток!$I6,IF($C$3=8,Додаток!$J6,IF($C$3=9,Додаток!$K6,IF($C$3=10,Додаток!$L6))))))))))</f>
        <v>2.4300000000000002</v>
      </c>
      <c r="E6">
        <f>IF($F$3=1,Додаток!B6,IF($F$3=2,Додаток!C6,IF($F$3=3,#REF!,IF($F$3=4,Додаток!E6,IF($F$3=5,Додаток!F6,IF($F$3=6,Додаток!H6,IF($F$3=7,Додаток!I6,IF($F$3=8,Додаток!J6,IF($F$3=9,Додаток!K6,IF($F$3=10,Додаток!L6))))))))))</f>
        <v>118</v>
      </c>
      <c r="H6">
        <f t="shared" si="0"/>
        <v>6</v>
      </c>
      <c r="I6">
        <f t="shared" si="1"/>
        <v>2.5</v>
      </c>
      <c r="J6" s="10">
        <v>6</v>
      </c>
      <c r="K6" s="10">
        <v>2.5</v>
      </c>
      <c r="L6">
        <f t="shared" si="2"/>
        <v>12</v>
      </c>
      <c r="M6">
        <f t="shared" si="3"/>
        <v>0</v>
      </c>
      <c r="O6">
        <f t="shared" si="4"/>
        <v>0</v>
      </c>
      <c r="P6">
        <f t="shared" si="5"/>
        <v>1</v>
      </c>
    </row>
    <row r="7" spans="2:20" x14ac:dyDescent="0.25">
      <c r="B7">
        <f>IF($C$3=1,Додаток!$B7,IF($C$3=2,Додаток!$C7,IF($C$3=3,#REF!,IF($C$3=4,Додаток!$E7,IF($C$3=5,Додаток!$F7,IF($C$3=6,Додаток!$H7,IF($C$3=7,Додаток!$I7,IF($C$3=8,Додаток!$J7,IF($C$3=9,Додаток!$K7,IF($C$3=10,Додаток!$L7))))))))))</f>
        <v>2.15</v>
      </c>
      <c r="E7">
        <f>IF($F$3=1,Додаток!B7,IF($F$3=2,Додаток!C7,IF($F$3=3,#REF!,IF($F$3=4,Додаток!E7,IF($F$3=5,Додаток!F7,IF($F$3=6,Додаток!H7,IF($F$3=7,Додаток!I7,IF($F$3=8,Додаток!J7,IF($F$3=9,Додаток!K7,IF($F$3=10,Додаток!L7))))))))))</f>
        <v>96</v>
      </c>
      <c r="H7">
        <f t="shared" si="0"/>
        <v>11</v>
      </c>
      <c r="I7">
        <f t="shared" si="1"/>
        <v>7</v>
      </c>
      <c r="J7" s="10">
        <v>11</v>
      </c>
      <c r="K7" s="10">
        <v>2.5</v>
      </c>
      <c r="L7">
        <f t="shared" si="2"/>
        <v>8</v>
      </c>
      <c r="M7">
        <f t="shared" si="3"/>
        <v>0</v>
      </c>
      <c r="O7">
        <f t="shared" si="4"/>
        <v>0</v>
      </c>
      <c r="P7">
        <f t="shared" si="5"/>
        <v>0</v>
      </c>
      <c r="T7">
        <f>$T$4*($T$4-1)/2</f>
        <v>190</v>
      </c>
    </row>
    <row r="8" spans="2:20" x14ac:dyDescent="0.25">
      <c r="B8">
        <f>IF($C$3=1,Додаток!$B8,IF($C$3=2,Додаток!$C8,IF($C$3=3,#REF!,IF($C$3=4,Додаток!$E8,IF($C$3=5,Додаток!$F8,IF($C$3=6,Додаток!$H8,IF($C$3=7,Додаток!$I8,IF($C$3=8,Додаток!$J8,IF($C$3=9,Додаток!$K8,IF($C$3=10,Додаток!$L8))))))))))</f>
        <v>2.72</v>
      </c>
      <c r="E8">
        <f>IF($F$3=1,Додаток!B8,IF($F$3=2,Додаток!C8,IF($F$3=3,#REF!,IF($F$3=4,Додаток!E8,IF($F$3=5,Додаток!F8,IF($F$3=6,Додаток!H8,IF($F$3=7,Додаток!I8,IF($F$3=8,Додаток!J8,IF($F$3=9,Додаток!K8,IF($F$3=10,Додаток!L8))))))))))</f>
        <v>66</v>
      </c>
      <c r="H8">
        <f t="shared" si="0"/>
        <v>3</v>
      </c>
      <c r="I8">
        <f t="shared" si="1"/>
        <v>12</v>
      </c>
      <c r="J8" s="10">
        <v>3</v>
      </c>
      <c r="K8" s="10">
        <v>4</v>
      </c>
      <c r="L8">
        <f t="shared" si="2"/>
        <v>14</v>
      </c>
      <c r="M8">
        <f t="shared" si="3"/>
        <v>0</v>
      </c>
      <c r="O8">
        <f t="shared" si="4"/>
        <v>0</v>
      </c>
      <c r="P8">
        <f t="shared" si="5"/>
        <v>0</v>
      </c>
      <c r="T8" s="11">
        <f>($L$36-$M$36)/SQRT(($T$7-$O$36)*($T$7-$P$36))</f>
        <v>0.59418326919236186</v>
      </c>
    </row>
    <row r="9" spans="2:20" x14ac:dyDescent="0.25">
      <c r="B9">
        <f>IF($C$3=1,Додаток!$B9,IF($C$3=2,Додаток!$C9,IF($C$3=3,#REF!,IF($C$3=4,Додаток!$E9,IF($C$3=5,Додаток!$F9,IF($C$3=6,Додаток!$H9,IF($C$3=7,Додаток!$I9,IF($C$3=8,Додаток!$J9,IF($C$3=9,Додаток!$K9,IF($C$3=10,Додаток!$L9))))))))))</f>
        <v>2.3199999999999998</v>
      </c>
      <c r="E9">
        <f>IF($F$3=1,Додаток!B9,IF($F$3=2,Додаток!C9,IF($F$3=3,#REF!,IF($F$3=4,Додаток!E9,IF($F$3=5,Додаток!F9,IF($F$3=6,Додаток!H9,IF($F$3=7,Додаток!I9,IF($F$3=8,Додаток!J9,IF($F$3=9,Додаток!K9,IF($F$3=10,Додаток!L9))))))))))</f>
        <v>68</v>
      </c>
      <c r="H9">
        <f t="shared" si="0"/>
        <v>9</v>
      </c>
      <c r="I9">
        <f t="shared" si="1"/>
        <v>11</v>
      </c>
      <c r="J9" s="10">
        <v>9</v>
      </c>
      <c r="K9" s="10">
        <v>5</v>
      </c>
      <c r="L9">
        <f>COUNTIFS($J10:$J$34,"&gt;" &amp; J9,$K10:$K$34,"&gt;" &amp; K9)</f>
        <v>9</v>
      </c>
      <c r="M9">
        <f>COUNTIFS($J10:$J$34,"&gt;" &amp; J9,$K10:$K$34,"&lt;" &amp; K9)</f>
        <v>0</v>
      </c>
      <c r="O9">
        <f>COUNTIF(J10:$J$34, J9)</f>
        <v>0</v>
      </c>
      <c r="P9">
        <f>COUNTIF(K10:$K$34, K9)</f>
        <v>0</v>
      </c>
      <c r="S9" s="12" t="s">
        <v>17</v>
      </c>
      <c r="T9" s="13" t="str">
        <f>IF(ABS($T$8)&gt;$T$5,"Так","Ні")</f>
        <v>Так</v>
      </c>
    </row>
    <row r="10" spans="2:20" x14ac:dyDescent="0.25">
      <c r="B10">
        <f>IF($C$3=1,Додаток!$B10,IF($C$3=2,Додаток!$C10,IF($C$3=3,#REF!,IF($C$3=4,Додаток!$E10,IF($C$3=5,Додаток!$F10,IF($C$3=6,Додаток!$H10,IF($C$3=7,Додаток!$I10,IF($C$3=8,Додаток!$J10,IF($C$3=9,Додаток!$K10,IF($C$3=10,Додаток!$L10))))))))))</f>
        <v>2.48</v>
      </c>
      <c r="E10">
        <f>IF($F$3=1,Додаток!B10,IF($F$3=2,Додаток!C10,IF($F$3=3,#REF!,IF($F$3=4,Додаток!E10,IF($F$3=5,Додаток!F10,IF($F$3=6,Додаток!H10,IF($F$3=7,Додаток!I10,IF($F$3=8,Додаток!J10,IF($F$3=9,Додаток!K10,IF($F$3=10,Додаток!L10))))))))))</f>
        <v>86</v>
      </c>
      <c r="H10">
        <f t="shared" si="0"/>
        <v>5</v>
      </c>
      <c r="I10">
        <f t="shared" si="1"/>
        <v>9</v>
      </c>
      <c r="J10" s="10">
        <v>5</v>
      </c>
      <c r="K10" s="10">
        <v>6</v>
      </c>
      <c r="L10">
        <f t="shared" ref="L10:L24" si="6">COUNTIFS($J11:$J$34,"&gt;" &amp; J10,$K11:$K$34,"&gt;" &amp; K10)</f>
        <v>11</v>
      </c>
      <c r="M10">
        <f t="shared" ref="M10:M24" si="7">COUNTIFS($J11:$J$34,"&gt;" &amp; J10,$K11:$K$34,"&lt;" &amp; K10)</f>
        <v>0</v>
      </c>
      <c r="O10">
        <f t="shared" ref="O10:O24" si="8">COUNTIF(J11:$J$34, J10)</f>
        <v>0</v>
      </c>
      <c r="P10">
        <f t="shared" ref="P10:P24" si="9">COUNTIF(K11:$K$34, K10)</f>
        <v>0</v>
      </c>
    </row>
    <row r="11" spans="2:20" x14ac:dyDescent="0.25">
      <c r="B11">
        <f>IF($C$3=1,Додаток!$B11,IF($C$3=2,Додаток!$C11,IF($C$3=3,#REF!,IF($C$3=4,Додаток!$E11,IF($C$3=5,Додаток!$F11,IF($C$3=6,Додаток!$H11,IF($C$3=7,Додаток!$I11,IF($C$3=8,Додаток!$J11,IF($C$3=9,Додаток!$K11,IF($C$3=10,Додаток!$L11))))))))))</f>
        <v>1.74</v>
      </c>
      <c r="E11">
        <f>IF($F$3=1,Додаток!B11,IF($F$3=2,Додаток!C11,IF($F$3=3,#REF!,IF($F$3=4,Додаток!E11,IF($F$3=5,Додаток!F11,IF($F$3=6,Додаток!H11,IF($F$3=7,Додаток!I11,IF($F$3=8,Додаток!J11,IF($F$3=9,Додаток!K11,IF($F$3=10,Додаток!L11))))))))))</f>
        <v>15</v>
      </c>
      <c r="H11">
        <f t="shared" si="0"/>
        <v>18</v>
      </c>
      <c r="I11">
        <f t="shared" si="1"/>
        <v>17.5</v>
      </c>
      <c r="J11" s="10">
        <v>18</v>
      </c>
      <c r="K11" s="10">
        <v>7</v>
      </c>
      <c r="L11">
        <f t="shared" si="6"/>
        <v>2</v>
      </c>
      <c r="M11">
        <f t="shared" si="7"/>
        <v>0</v>
      </c>
      <c r="O11">
        <f t="shared" si="8"/>
        <v>0</v>
      </c>
      <c r="P11">
        <f t="shared" si="9"/>
        <v>0</v>
      </c>
    </row>
    <row r="12" spans="2:20" x14ac:dyDescent="0.25">
      <c r="B12">
        <f>IF($C$3=1,Додаток!$B12,IF($C$3=2,Додаток!$C12,IF($C$3=3,#REF!,IF($C$3=4,Додаток!$E12,IF($C$3=5,Додаток!$F12,IF($C$3=6,Додаток!$H12,IF($C$3=7,Додаток!$I12,IF($C$3=8,Додаток!$J12,IF($C$3=9,Додаток!$K12,IF($C$3=10,Додаток!$L12))))))))))</f>
        <v>2.94</v>
      </c>
      <c r="E12">
        <f>IF($F$3=1,Додаток!B12,IF($F$3=2,Додаток!C12,IF($F$3=3,#REF!,IF($F$3=4,Додаток!E12,IF($F$3=5,Додаток!F12,IF($F$3=6,Додаток!H12,IF($F$3=7,Додаток!I12,IF($F$3=8,Додаток!J12,IF($F$3=9,Додаток!K12,IF($F$3=10,Додаток!L12))))))))))</f>
        <v>13</v>
      </c>
      <c r="H12">
        <f t="shared" si="0"/>
        <v>1</v>
      </c>
      <c r="I12">
        <f t="shared" si="1"/>
        <v>19</v>
      </c>
      <c r="J12" s="10">
        <v>1</v>
      </c>
      <c r="K12" s="10">
        <v>8</v>
      </c>
      <c r="L12">
        <f t="shared" si="6"/>
        <v>12</v>
      </c>
      <c r="M12">
        <f t="shared" si="7"/>
        <v>0</v>
      </c>
      <c r="O12">
        <f t="shared" si="8"/>
        <v>0</v>
      </c>
      <c r="P12">
        <f t="shared" si="9"/>
        <v>0</v>
      </c>
    </row>
    <row r="13" spans="2:20" x14ac:dyDescent="0.25">
      <c r="B13">
        <f>IF($C$3=1,Додаток!$B13,IF($C$3=2,Додаток!$C13,IF($C$3=3,#REF!,IF($C$3=4,Додаток!$E13,IF($C$3=5,Додаток!$F13,IF($C$3=6,Додаток!$H13,IF($C$3=7,Додаток!$I13,IF($C$3=8,Додаток!$J13,IF($C$3=9,Додаток!$K13,IF($C$3=10,Додаток!$L13))))))))))</f>
        <v>2.09</v>
      </c>
      <c r="E13">
        <f>IF($F$3=1,Додаток!B13,IF($F$3=2,Додаток!C13,IF($F$3=3,#REF!,IF($F$3=4,Додаток!E13,IF($F$3=5,Додаток!F13,IF($F$3=6,Додаток!H13,IF($F$3=7,Додаток!I13,IF($F$3=8,Додаток!J13,IF($F$3=9,Додаток!K13,IF($F$3=10,Додаток!L13))))))))))</f>
        <v>53</v>
      </c>
      <c r="H13">
        <f t="shared" si="0"/>
        <v>13</v>
      </c>
      <c r="I13">
        <f t="shared" si="1"/>
        <v>13</v>
      </c>
      <c r="J13" s="10">
        <v>13</v>
      </c>
      <c r="K13" s="10">
        <v>9</v>
      </c>
      <c r="L13">
        <f t="shared" si="6"/>
        <v>5</v>
      </c>
      <c r="M13">
        <f t="shared" si="7"/>
        <v>0</v>
      </c>
      <c r="O13">
        <f t="shared" si="8"/>
        <v>0</v>
      </c>
      <c r="P13">
        <f t="shared" si="9"/>
        <v>0</v>
      </c>
    </row>
    <row r="14" spans="2:20" x14ac:dyDescent="0.25">
      <c r="B14">
        <f>IF($C$3=1,Додаток!$B14,IF($C$3=2,Додаток!$C14,IF($C$3=3,#REF!,IF($C$3=4,Додаток!$E14,IF($C$3=5,Додаток!$F14,IF($C$3=6,Додаток!$H14,IF($C$3=7,Додаток!$I14,IF($C$3=8,Додаток!$J14,IF($C$3=9,Додаток!$K14,IF($C$3=10,Додаток!$L14))))))))))</f>
        <v>2.33</v>
      </c>
      <c r="E14">
        <f>IF($F$3=1,Додаток!B14,IF($F$3=2,Додаток!C14,IF($F$3=3,#REF!,IF($F$3=4,Додаток!E14,IF($F$3=5,Додаток!F14,IF($F$3=6,Додаток!H14,IF($F$3=7,Додаток!I14,IF($F$3=8,Додаток!J14,IF($F$3=9,Додаток!K14,IF($F$3=10,Додаток!L14))))))))))</f>
        <v>114</v>
      </c>
      <c r="H14">
        <f t="shared" si="0"/>
        <v>8</v>
      </c>
      <c r="I14">
        <f t="shared" si="1"/>
        <v>5</v>
      </c>
      <c r="J14" s="10">
        <v>8</v>
      </c>
      <c r="K14" s="10">
        <v>10</v>
      </c>
      <c r="L14">
        <f t="shared" si="6"/>
        <v>7</v>
      </c>
      <c r="M14">
        <f t="shared" si="7"/>
        <v>0</v>
      </c>
      <c r="O14">
        <f t="shared" si="8"/>
        <v>0</v>
      </c>
      <c r="P14">
        <f t="shared" si="9"/>
        <v>0</v>
      </c>
    </row>
    <row r="15" spans="2:20" x14ac:dyDescent="0.25">
      <c r="B15">
        <f>IF($C$3=1,Додаток!$B15,IF($C$3=2,Додаток!$C15,IF($C$3=3,#REF!,IF($C$3=4,Додаток!$E15,IF($C$3=5,Додаток!$F15,IF($C$3=6,Додаток!$H15,IF($C$3=7,Додаток!$I15,IF($C$3=8,Додаток!$J15,IF($C$3=9,Додаток!$K15,IF($C$3=10,Додаток!$L15))))))))))</f>
        <v>2.12</v>
      </c>
      <c r="E15">
        <f>IF($F$3=1,Додаток!B15,IF($F$3=2,Додаток!C15,IF($F$3=3,#REF!,IF($F$3=4,Додаток!E15,IF($F$3=5,Додаток!F15,IF($F$3=6,Додаток!H15,IF($F$3=7,Додаток!I15,IF($F$3=8,Додаток!J15,IF($F$3=9,Додаток!K15,IF($F$3=10,Додаток!L15))))))))))</f>
        <v>15</v>
      </c>
      <c r="H15">
        <f t="shared" si="0"/>
        <v>12</v>
      </c>
      <c r="I15">
        <f t="shared" si="1"/>
        <v>17.5</v>
      </c>
      <c r="J15" s="10">
        <v>12</v>
      </c>
      <c r="K15" s="10">
        <v>11</v>
      </c>
      <c r="L15">
        <f t="shared" si="6"/>
        <v>5</v>
      </c>
      <c r="M15">
        <f t="shared" si="7"/>
        <v>0</v>
      </c>
      <c r="O15">
        <f t="shared" si="8"/>
        <v>0</v>
      </c>
      <c r="P15">
        <f t="shared" si="9"/>
        <v>0</v>
      </c>
    </row>
    <row r="16" spans="2:20" x14ac:dyDescent="0.25">
      <c r="B16">
        <f>IF($C$3=1,Додаток!$B16,IF($C$3=2,Додаток!$C16,IF($C$3=3,#REF!,IF($C$3=4,Додаток!$E16,IF($C$3=5,Додаток!$F16,IF($C$3=6,Додаток!$H16,IF($C$3=7,Додаток!$I16,IF($C$3=8,Додаток!$J16,IF($C$3=9,Додаток!$K16,IF($C$3=10,Додаток!$L16))))))))))</f>
        <v>2.89</v>
      </c>
      <c r="E16">
        <f>IF($F$3=1,Додаток!B16,IF($F$3=2,Додаток!C16,IF($F$3=3,#REF!,IF($F$3=4,Додаток!E16,IF($F$3=5,Додаток!F16,IF($F$3=6,Додаток!H16,IF($F$3=7,Додаток!I16,IF($F$3=8,Додаток!J16,IF($F$3=9,Додаток!K16,IF($F$3=10,Додаток!L16))))))))))</f>
        <v>141</v>
      </c>
      <c r="H16">
        <f t="shared" si="0"/>
        <v>2</v>
      </c>
      <c r="I16">
        <f t="shared" si="1"/>
        <v>1</v>
      </c>
      <c r="J16" s="10">
        <v>2</v>
      </c>
      <c r="K16" s="10">
        <v>12</v>
      </c>
      <c r="L16">
        <f t="shared" si="6"/>
        <v>8</v>
      </c>
      <c r="M16">
        <f t="shared" si="7"/>
        <v>0</v>
      </c>
      <c r="O16">
        <f t="shared" si="8"/>
        <v>0</v>
      </c>
      <c r="P16">
        <f t="shared" si="9"/>
        <v>0</v>
      </c>
    </row>
    <row r="17" spans="2:16" x14ac:dyDescent="0.25">
      <c r="B17">
        <f>IF($C$3=1,Додаток!$B17,IF($C$3=2,Додаток!$C17,IF($C$3=3,#REF!,IF($C$3=4,Додаток!$E17,IF($C$3=5,Додаток!$F17,IF($C$3=6,Додаток!$H17,IF($C$3=7,Додаток!$I17,IF($C$3=8,Додаток!$J17,IF($C$3=9,Додаток!$K17,IF($C$3=10,Додаток!$L17))))))))))</f>
        <v>2.56</v>
      </c>
      <c r="E17">
        <f>IF($F$3=1,Додаток!B17,IF($F$3=2,Додаток!C17,IF($F$3=3,#REF!,IF($F$3=4,Додаток!E17,IF($F$3=5,Додаток!F17,IF($F$3=6,Додаток!H17,IF($F$3=7,Додаток!I17,IF($F$3=8,Додаток!J17,IF($F$3=9,Додаток!K17,IF($F$3=10,Додаток!L17))))))))))</f>
        <v>112</v>
      </c>
      <c r="H17">
        <f t="shared" si="0"/>
        <v>4</v>
      </c>
      <c r="I17">
        <f t="shared" si="1"/>
        <v>6</v>
      </c>
      <c r="J17" s="10">
        <v>4</v>
      </c>
      <c r="K17" s="10">
        <v>13</v>
      </c>
      <c r="L17">
        <f t="shared" si="6"/>
        <v>7</v>
      </c>
      <c r="M17">
        <f t="shared" si="7"/>
        <v>0</v>
      </c>
      <c r="O17">
        <f t="shared" si="8"/>
        <v>0</v>
      </c>
      <c r="P17">
        <f t="shared" si="9"/>
        <v>0</v>
      </c>
    </row>
    <row r="18" spans="2:16" x14ac:dyDescent="0.25">
      <c r="B18">
        <f>IF($C$3=1,Додаток!$B18,IF($C$3=2,Додаток!$C18,IF($C$3=3,#REF!,IF($C$3=4,Додаток!$E18,IF($C$3=5,Додаток!$F18,IF($C$3=6,Додаток!$H18,IF($C$3=7,Додаток!$I18,IF($C$3=8,Додаток!$J18,IF($C$3=9,Додаток!$K18,IF($C$3=10,Додаток!$L18))))))))))</f>
        <v>1.73</v>
      </c>
      <c r="E18">
        <f>IF($F$3=1,Додаток!B18,IF($F$3=2,Додаток!C18,IF($F$3=3,#REF!,IF($F$3=4,Додаток!E18,IF($F$3=5,Додаток!F18,IF($F$3=6,Додаток!H18,IF($F$3=7,Додаток!I18,IF($F$3=8,Додаток!J18,IF($F$3=9,Додаток!K18,IF($F$3=10,Додаток!L18))))))))))</f>
        <v>116</v>
      </c>
      <c r="H18">
        <f t="shared" si="0"/>
        <v>19</v>
      </c>
      <c r="I18">
        <f t="shared" si="1"/>
        <v>4</v>
      </c>
      <c r="J18" s="10">
        <v>19</v>
      </c>
      <c r="K18" s="10">
        <v>14</v>
      </c>
      <c r="L18">
        <f t="shared" si="6"/>
        <v>1</v>
      </c>
      <c r="M18">
        <f t="shared" si="7"/>
        <v>0</v>
      </c>
      <c r="O18">
        <f t="shared" si="8"/>
        <v>0</v>
      </c>
      <c r="P18">
        <f t="shared" si="9"/>
        <v>0</v>
      </c>
    </row>
    <row r="19" spans="2:16" x14ac:dyDescent="0.25">
      <c r="B19">
        <f>IF($C$3=1,Додаток!$B19,IF($C$3=2,Додаток!$C19,IF($C$3=3,#REF!,IF($C$3=4,Додаток!$E19,IF($C$3=5,Додаток!$F19,IF($C$3=6,Додаток!$H19,IF($C$3=7,Додаток!$I19,IF($C$3=8,Додаток!$J19,IF($C$3=9,Додаток!$K19,IF($C$3=10,Додаток!$L19))))))))))</f>
        <v>2.38</v>
      </c>
      <c r="E19">
        <f>IF($F$3=1,Додаток!B19,IF($F$3=2,Додаток!C19,IF($F$3=3,#REF!,IF($F$3=4,Додаток!E19,IF($F$3=5,Додаток!F19,IF($F$3=6,Додаток!H19,IF($F$3=7,Додаток!I19,IF($F$3=8,Додаток!J19,IF($F$3=9,Додаток!K19,IF($F$3=10,Додаток!L19))))))))))</f>
        <v>77</v>
      </c>
      <c r="H19">
        <f t="shared" si="0"/>
        <v>7</v>
      </c>
      <c r="I19">
        <f t="shared" si="1"/>
        <v>10</v>
      </c>
      <c r="J19" s="10">
        <v>7</v>
      </c>
      <c r="K19" s="10">
        <v>15.5</v>
      </c>
      <c r="L19">
        <f t="shared" si="6"/>
        <v>4</v>
      </c>
      <c r="M19">
        <f t="shared" si="7"/>
        <v>0</v>
      </c>
      <c r="O19">
        <f t="shared" si="8"/>
        <v>0</v>
      </c>
      <c r="P19">
        <f t="shared" si="9"/>
        <v>1</v>
      </c>
    </row>
    <row r="20" spans="2:16" x14ac:dyDescent="0.25">
      <c r="B20">
        <f>IF($C$3=1,Додаток!$B20,IF($C$3=2,Додаток!$C20,IF($C$3=3,#REF!,IF($C$3=4,Додаток!$E20,IF($C$3=5,Додаток!$F20,IF($C$3=6,Додаток!$H20,IF($C$3=7,Додаток!$I20,IF($C$3=8,Додаток!$J20,IF($C$3=9,Додаток!$K20,IF($C$3=10,Додаток!$L20))))))))))</f>
        <v>2.21</v>
      </c>
      <c r="E20">
        <f>IF($F$3=1,Додаток!B20,IF($F$3=2,Додаток!C20,IF($F$3=3,#REF!,IF($F$3=4,Додаток!E20,IF($F$3=5,Додаток!F20,IF($F$3=6,Додаток!H20,IF($F$3=7,Додаток!I20,IF($F$3=8,Додаток!J20,IF($F$3=9,Додаток!K20,IF($F$3=10,Додаток!L20))))))))))</f>
        <v>43</v>
      </c>
      <c r="H20">
        <f t="shared" si="0"/>
        <v>10</v>
      </c>
      <c r="I20">
        <f t="shared" si="1"/>
        <v>15.5</v>
      </c>
      <c r="J20" s="10">
        <v>10</v>
      </c>
      <c r="K20" s="10">
        <v>15.5</v>
      </c>
      <c r="L20">
        <f t="shared" si="6"/>
        <v>4</v>
      </c>
      <c r="M20">
        <f t="shared" si="7"/>
        <v>0</v>
      </c>
      <c r="O20">
        <f t="shared" si="8"/>
        <v>0</v>
      </c>
      <c r="P20">
        <f t="shared" si="9"/>
        <v>0</v>
      </c>
    </row>
    <row r="21" spans="2:16" x14ac:dyDescent="0.25">
      <c r="B21">
        <f>IF($C$3=1,Додаток!$B21,IF($C$3=2,Додаток!$C21,IF($C$3=3,#REF!,IF($C$3=4,Додаток!$E21,IF($C$3=5,Додаток!$F21,IF($C$3=6,Додаток!$H21,IF($C$3=7,Додаток!$I21,IF($C$3=8,Додаток!$J21,IF($C$3=9,Додаток!$K21,IF($C$3=10,Додаток!$L21))))))))))</f>
        <v>1.94</v>
      </c>
      <c r="E21">
        <f>IF($F$3=1,Додаток!B21,IF($F$3=2,Додаток!C21,IF($F$3=3,#REF!,IF($F$3=4,Додаток!E21,IF($F$3=5,Додаток!F21,IF($F$3=6,Додаток!H21,IF($F$3=7,Додаток!I21,IF($F$3=8,Додаток!J21,IF($F$3=9,Додаток!K21,IF($F$3=10,Додаток!L21))))))))))</f>
        <v>89</v>
      </c>
      <c r="H21">
        <f t="shared" si="0"/>
        <v>16</v>
      </c>
      <c r="I21">
        <f t="shared" si="1"/>
        <v>8</v>
      </c>
      <c r="J21" s="10">
        <v>16</v>
      </c>
      <c r="K21" s="10">
        <v>17.5</v>
      </c>
      <c r="L21">
        <f t="shared" si="6"/>
        <v>0</v>
      </c>
      <c r="M21">
        <f t="shared" si="7"/>
        <v>0</v>
      </c>
      <c r="O21">
        <f t="shared" si="8"/>
        <v>0</v>
      </c>
      <c r="P21">
        <f t="shared" si="9"/>
        <v>1</v>
      </c>
    </row>
    <row r="22" spans="2:16" x14ac:dyDescent="0.25">
      <c r="B22">
        <f>IF($C$3=1,Додаток!$B22,IF($C$3=2,Додаток!$C22,IF($C$3=3,#REF!,IF($C$3=4,Додаток!$E22,IF($C$3=5,Додаток!$F22,IF($C$3=6,Додаток!$H22,IF($C$3=7,Додаток!$I22,IF($C$3=8,Додаток!$J22,IF($C$3=9,Додаток!$K22,IF($C$3=10,Додаток!$L22))))))))))</f>
        <v>1.51</v>
      </c>
      <c r="E22">
        <f>IF($F$3=1,Додаток!B22,IF($F$3=2,Додаток!C22,IF($F$3=3,#REF!,IF($F$3=4,Додаток!E22,IF($F$3=5,Додаток!F22,IF($F$3=6,Додаток!H22,IF($F$3=7,Додаток!I22,IF($F$3=8,Додаток!J22,IF($F$3=9,Додаток!K22,IF($F$3=10,Додаток!L22))))))))))</f>
        <v>118</v>
      </c>
      <c r="H22">
        <f t="shared" si="0"/>
        <v>20</v>
      </c>
      <c r="I22">
        <f t="shared" si="1"/>
        <v>2.5</v>
      </c>
      <c r="J22" s="10">
        <v>20</v>
      </c>
      <c r="K22" s="10">
        <v>17.5</v>
      </c>
      <c r="L22">
        <f t="shared" si="6"/>
        <v>0</v>
      </c>
      <c r="M22">
        <f t="shared" si="7"/>
        <v>0</v>
      </c>
      <c r="O22">
        <f t="shared" si="8"/>
        <v>0</v>
      </c>
      <c r="P22">
        <f t="shared" si="9"/>
        <v>0</v>
      </c>
    </row>
    <row r="23" spans="2:16" x14ac:dyDescent="0.25">
      <c r="B23">
        <f>IF($C$3=1,Додаток!$B23,IF($C$3=2,Додаток!$C23,IF($C$3=3,#REF!,IF($C$3=4,Додаток!$E23,IF($C$3=5,Додаток!$F23,IF($C$3=6,Додаток!$H23,IF($C$3=7,Додаток!$I23,IF($C$3=8,Додаток!$J23,IF($C$3=9,Додаток!$K23,IF($C$3=10,Додаток!$L23))))))))))</f>
        <v>1.98</v>
      </c>
      <c r="E23">
        <f>IF($F$3=1,Додаток!B23,IF($F$3=2,Додаток!C23,IF($F$3=3,#REF!,IF($F$3=4,Додаток!E23,IF($F$3=5,Додаток!F23,IF($F$3=6,Додаток!H23,IF($F$3=7,Додаток!I23,IF($F$3=8,Додаток!J23,IF($F$3=9,Додаток!K23,IF($F$3=10,Додаток!L23))))))))))</f>
        <v>43</v>
      </c>
      <c r="H23">
        <f t="shared" si="0"/>
        <v>15</v>
      </c>
      <c r="I23">
        <f t="shared" si="1"/>
        <v>15.5</v>
      </c>
      <c r="J23" s="10">
        <v>15</v>
      </c>
      <c r="K23" s="10">
        <v>19</v>
      </c>
      <c r="L23">
        <f t="shared" si="6"/>
        <v>0</v>
      </c>
      <c r="M23">
        <f t="shared" si="7"/>
        <v>0</v>
      </c>
      <c r="O23">
        <f t="shared" si="8"/>
        <v>0</v>
      </c>
      <c r="P23">
        <f t="shared" si="9"/>
        <v>0</v>
      </c>
    </row>
    <row r="24" spans="2:16" x14ac:dyDescent="0.25">
      <c r="B24">
        <f>IF($C$3=1,Додаток!$B24,IF($C$3=2,Додаток!$C24,IF($C$3=3,#REF!,IF($C$3=4,Додаток!$E24,IF($C$3=5,Додаток!$F24,IF($C$3=6,Додаток!$H24,IF($C$3=7,Додаток!$I24,IF($C$3=8,Додаток!$J24,IF($C$3=9,Додаток!$K24,IF($C$3=10,Додаток!$L24))))))))))</f>
        <v>2.0499999999999998</v>
      </c>
      <c r="E24">
        <f>IF($F$3=1,Додаток!B24,IF($F$3=2,Додаток!C24,IF($F$3=3,#REF!,IF($F$3=4,Додаток!E24,IF($F$3=5,Додаток!F24,IF($F$3=6,Додаток!H24,IF($F$3=7,Додаток!I24,IF($F$3=8,Додаток!J24,IF($F$3=9,Додаток!K24,IF($F$3=10,Додаток!L24))))))))))</f>
        <v>51</v>
      </c>
      <c r="H24">
        <f t="shared" si="0"/>
        <v>14</v>
      </c>
      <c r="I24">
        <f t="shared" si="1"/>
        <v>14</v>
      </c>
      <c r="J24" s="10">
        <v>14</v>
      </c>
      <c r="K24" s="10">
        <v>20</v>
      </c>
      <c r="L24">
        <f t="shared" si="6"/>
        <v>0</v>
      </c>
      <c r="M24">
        <f t="shared" si="7"/>
        <v>0</v>
      </c>
      <c r="O24">
        <f t="shared" si="8"/>
        <v>0</v>
      </c>
      <c r="P24">
        <f t="shared" si="9"/>
        <v>0</v>
      </c>
    </row>
    <row r="36" spans="11:16" x14ac:dyDescent="0.25">
      <c r="K36" t="s">
        <v>18</v>
      </c>
      <c r="L36">
        <f>SUM($L$5:$L$24)</f>
        <v>112</v>
      </c>
      <c r="M36">
        <f>SUM($M$5:$M$24)</f>
        <v>0</v>
      </c>
      <c r="O36">
        <f>SUM($O$5:$O$24)</f>
        <v>0</v>
      </c>
      <c r="P36">
        <f>SUM($P$5:$P$24)</f>
        <v>3</v>
      </c>
    </row>
  </sheetData>
  <sortState xmlns:xlrd2="http://schemas.microsoft.com/office/spreadsheetml/2017/richdata2" ref="K5:K24">
    <sortCondition ref="K5:K24"/>
  </sortState>
  <mergeCells count="3">
    <mergeCell ref="B2:P2"/>
    <mergeCell ref="H3:I3"/>
    <mergeCell ref="J3:K3"/>
  </mergeCells>
  <pageMargins left="0.7" right="0.7" top="0.75" bottom="0.75" header="0.3" footer="0.3"/>
  <pageSetup paperSize="9" firstPageNumber="4294967295"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Z36"/>
  <sheetViews>
    <sheetView tabSelected="1" zoomScale="115" zoomScaleNormal="115" workbookViewId="0">
      <selection activeCell="F4" sqref="F4"/>
    </sheetView>
  </sheetViews>
  <sheetFormatPr defaultRowHeight="15" x14ac:dyDescent="0.25"/>
  <cols>
    <col min="2" max="2" width="10.140625" customWidth="1"/>
    <col min="3" max="3" width="4.28515625" customWidth="1"/>
    <col min="4" max="4" width="4" customWidth="1"/>
    <col min="5" max="5" width="10" customWidth="1"/>
    <col min="6" max="6" width="3.7109375" customWidth="1"/>
    <col min="7" max="7" width="4.140625" customWidth="1"/>
    <col min="9" max="9" width="8.28515625" customWidth="1"/>
    <col min="10" max="10" width="4" customWidth="1"/>
    <col min="13" max="13" width="12" customWidth="1"/>
    <col min="14" max="14" width="4.28515625" customWidth="1"/>
    <col min="15" max="17" width="7.5703125" customWidth="1"/>
    <col min="18" max="18" width="13" customWidth="1"/>
    <col min="19" max="19" width="12.85546875" customWidth="1"/>
    <col min="20" max="20" width="6.7109375" customWidth="1"/>
    <col min="21" max="21" width="10.140625" customWidth="1"/>
    <col min="22" max="22" width="11.28515625" customWidth="1"/>
    <col min="23" max="23" width="12.7109375" customWidth="1"/>
    <col min="24" max="24" width="12.85546875" customWidth="1"/>
    <col min="25" max="25" width="11.85546875" customWidth="1"/>
    <col min="26" max="26" width="12.7109375" customWidth="1"/>
  </cols>
  <sheetData>
    <row r="2" spans="2:26" x14ac:dyDescent="0.25">
      <c r="B2" s="22" t="s">
        <v>19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1"/>
      <c r="T2" s="1"/>
      <c r="U2" s="1"/>
      <c r="V2" s="1"/>
      <c r="W2" s="1"/>
      <c r="X2" s="1"/>
      <c r="Y2" s="1"/>
    </row>
    <row r="3" spans="2:26" x14ac:dyDescent="0.25">
      <c r="B3" t="s">
        <v>20</v>
      </c>
      <c r="C3">
        <v>5</v>
      </c>
      <c r="E3" t="s">
        <v>21</v>
      </c>
      <c r="F3">
        <v>7</v>
      </c>
    </row>
    <row r="4" spans="2:26" x14ac:dyDescent="0.25">
      <c r="B4" s="2" t="str">
        <f>IF($C$3=1, Додаток!$B4, IF($C$3=2,Додаток!$C4,IF($C$3=3,Додаток!$D4,IF($C$3=4,Додаток!$E4,IF($C$3=5,Додаток!$F4,IF($C$3=6,Додаток!$H4,IF($C$3=7,Додаток!$I4,IF($C$3=8,Додаток!$J4,IF($C$3=9,Додаток!$K4,IF($C$3=10,Додаток!$L4))))))))))</f>
        <v>CALL</v>
      </c>
      <c r="E4" s="2" t="str">
        <f>IF($F$3=1, Додаток!$B4, IF($F$3=2,Додаток!$C4,IF($F$3=3,Додаток!$D4,IF($F$3=4,Додаток!$E4,IF($F$3=5,Додаток!$F4,IF($F$3=6,Додаток!$H4,IF($F$3=7,Додаток!$I4,IF($F$3=8,Додаток!$J4,IF($F$3=9,Додаток!$K4,IF($F$3=10,Додаток!$L4))))))))))</f>
        <v>TCC</v>
      </c>
      <c r="H4" s="3"/>
      <c r="I4" s="3"/>
      <c r="K4" s="3"/>
      <c r="L4" s="3"/>
      <c r="M4" s="3"/>
      <c r="O4" s="3"/>
      <c r="P4" s="3"/>
      <c r="S4">
        <f>AVERAGE(B5:B24)</f>
        <v>2.2159999999999997</v>
      </c>
      <c r="U4" s="14" t="s">
        <v>22</v>
      </c>
      <c r="V4" s="14" t="s">
        <v>23</v>
      </c>
      <c r="W4" s="14" t="s">
        <v>24</v>
      </c>
      <c r="X4" s="14" t="s">
        <v>23</v>
      </c>
      <c r="Y4" s="3" t="s">
        <v>25</v>
      </c>
      <c r="Z4" s="14" t="s">
        <v>23</v>
      </c>
    </row>
    <row r="5" spans="2:26" x14ac:dyDescent="0.25">
      <c r="B5">
        <f>IF($C$3=1,Додаток!$B5,IF($C$3=2,Додаток!$C5,IF($C$3=3,#REF!,IF($C$3=4,Додаток!$E5,IF($C$3=5,Додаток!$F5,IF($C$3=6,Додаток!$H5,IF($C$3=7,Додаток!$I5,IF($C$3=8,Додаток!$J5,IF($C$3=9,Додаток!$K5,IF($C$3=10,Додаток!$L5))))))))))</f>
        <v>1.75</v>
      </c>
      <c r="E5">
        <f>IF($F$3=1,Додаток!$B5,IF($F$3=2,Додаток!$C5,IF($F$3=3,#REF!,IF($F$3=4,Додаток!$E5,IF($F$3=5,Додаток!$F5,IF($F$3=6,Додаток!$H5,IF($F$3=7,Додаток!$I5,IF($F$3=8,Додаток!$J5,IF($F$3=9,Додаток!$K5,IF($F$3=10,Додаток!$L5))))))))))</f>
        <v>2.16</v>
      </c>
      <c r="H5">
        <f t="shared" ref="H5:H24" si="0">LOG10(B5+0.1)</f>
        <v>0.26717172840301384</v>
      </c>
      <c r="I5">
        <f t="shared" ref="I5:I24" si="1">LOG10(E5 + 0.1)</f>
        <v>0.35410843914740098</v>
      </c>
      <c r="K5">
        <f t="shared" ref="K5:K24" si="2">B5*E5</f>
        <v>3.7800000000000002</v>
      </c>
      <c r="L5">
        <f t="shared" ref="L5:L24" si="3">B5*I5</f>
        <v>0.61968976850795165</v>
      </c>
      <c r="M5">
        <f t="shared" ref="M5:M24" si="4">H5*I5</f>
        <v>9.4607763729104566E-2</v>
      </c>
      <c r="O5">
        <f t="shared" ref="O5:O24" si="5">B5*B5</f>
        <v>3.0625</v>
      </c>
      <c r="P5">
        <f t="shared" ref="P5:P24" si="6">H5*H5</f>
        <v>7.1380732457853799E-2</v>
      </c>
      <c r="S5">
        <f>AVERAGE(E5:E24)</f>
        <v>2.3080000000000007</v>
      </c>
      <c r="U5" s="15">
        <f t="shared" ref="U5:U24" si="7">$S$18*B5+$S$23</f>
        <v>2.3610031619676324</v>
      </c>
      <c r="V5" s="15">
        <f t="shared" ref="V5:V24" si="8">POWER(E5-U5,2)</f>
        <v>4.0402271120986197E-2</v>
      </c>
      <c r="W5" s="15">
        <f t="shared" ref="W5:W24" si="9">POWER(10,$S$24)*POWER(10,$S$19*B5)</f>
        <v>2.4046421478271491</v>
      </c>
      <c r="X5" s="15">
        <f t="shared" ref="X5:X24" si="10">POWER(E5-W5,2)</f>
        <v>5.9849780493480623E-2</v>
      </c>
      <c r="Y5" s="15">
        <f t="shared" ref="Y5:Y24" si="11">POWER(10,$S$25)*POWER(B5,$S$20)</f>
        <v>2.4244189405576178</v>
      </c>
      <c r="Z5" s="15">
        <f t="shared" ref="Z5:Z24" si="12">POWER(E5-Y5,2)</f>
        <v>6.9917376125612912E-2</v>
      </c>
    </row>
    <row r="6" spans="2:26" x14ac:dyDescent="0.25">
      <c r="B6">
        <f>IF($C$3=1,Додаток!$B6,IF($C$3=2,Додаток!$C6,IF($C$3=3,#REF!,IF($C$3=4,Додаток!$E6,IF($C$3=5,Додаток!$F6,IF($C$3=6,Додаток!$H6,IF($C$3=7,Додаток!$I6,IF($C$3=8,Додаток!$J6,IF($C$3=9,Додаток!$K6,IF($C$3=10,Додаток!$L6))))))))))</f>
        <v>2.4300000000000002</v>
      </c>
      <c r="E6">
        <f>IF($F$3=1,Додаток!$B6,IF($F$3=2,Додаток!$C6,IF($F$3=3,#REF!,IF($F$3=4,Додаток!$E6,IF($F$3=5,Додаток!$F6,IF($F$3=6,Додаток!$H6,IF($F$3=7,Додаток!$I6,IF($F$3=8,Додаток!$J6,IF($F$3=9,Додаток!$K6,IF($F$3=10,Додаток!$L6))))))))))</f>
        <v>3.24</v>
      </c>
      <c r="H6">
        <f t="shared" si="0"/>
        <v>0.40312052117581798</v>
      </c>
      <c r="I6">
        <f t="shared" si="1"/>
        <v>0.52374646681156456</v>
      </c>
      <c r="K6">
        <f t="shared" si="2"/>
        <v>7.8732000000000006</v>
      </c>
      <c r="L6">
        <f t="shared" si="3"/>
        <v>1.272703914352102</v>
      </c>
      <c r="M6">
        <f t="shared" si="4"/>
        <v>0.21113294866507115</v>
      </c>
      <c r="O6">
        <f t="shared" si="5"/>
        <v>5.9049000000000005</v>
      </c>
      <c r="P6">
        <f t="shared" si="6"/>
        <v>0.16250615459306311</v>
      </c>
      <c r="R6" s="7"/>
      <c r="S6">
        <f>AVERAGE(H5:H24)</f>
        <v>0.35881395656004894</v>
      </c>
      <c r="U6" s="15">
        <f t="shared" si="7"/>
        <v>2.2836594921436202</v>
      </c>
      <c r="V6" s="15">
        <f t="shared" si="8"/>
        <v>0.91458716696699882</v>
      </c>
      <c r="W6" s="15">
        <f t="shared" si="9"/>
        <v>2.2805339425546607</v>
      </c>
      <c r="X6" s="15">
        <f t="shared" si="10"/>
        <v>0.9205751153897036</v>
      </c>
      <c r="Y6" s="15">
        <f t="shared" si="11"/>
        <v>2.2951244573376712</v>
      </c>
      <c r="Z6" s="15">
        <f t="shared" si="12"/>
        <v>0.89278979112143064</v>
      </c>
    </row>
    <row r="7" spans="2:26" x14ac:dyDescent="0.25">
      <c r="B7">
        <f>IF($C$3=1,Додаток!$B7,IF($C$3=2,Додаток!$C7,IF($C$3=3,#REF!,IF($C$3=4,Додаток!$E7,IF($C$3=5,Додаток!$F7,IF($C$3=6,Додаток!$H7,IF($C$3=7,Додаток!$I7,IF($C$3=8,Додаток!$J7,IF($C$3=9,Додаток!$K7,IF($C$3=10,Додаток!$L7))))))))))</f>
        <v>2.15</v>
      </c>
      <c r="E7">
        <f>IF($F$3=1,Додаток!$B7,IF($F$3=2,Додаток!$C7,IF($F$3=3,#REF!,IF($F$3=4,Додаток!$E7,IF($F$3=5,Додаток!$F7,IF($F$3=6,Додаток!$H7,IF($F$3=7,Додаток!$I7,IF($F$3=8,Додаток!$J7,IF($F$3=9,Додаток!$K7,IF($F$3=10,Додаток!$L7))))))))))</f>
        <v>3.4</v>
      </c>
      <c r="H7">
        <f t="shared" si="0"/>
        <v>0.35218251811136247</v>
      </c>
      <c r="I7">
        <f t="shared" si="1"/>
        <v>0.54406804435027567</v>
      </c>
      <c r="K7">
        <f t="shared" si="2"/>
        <v>7.31</v>
      </c>
      <c r="L7">
        <f t="shared" si="3"/>
        <v>1.1697462953530926</v>
      </c>
      <c r="M7">
        <f t="shared" si="4"/>
        <v>0.19161125388320452</v>
      </c>
      <c r="O7">
        <f t="shared" si="5"/>
        <v>4.6224999999999996</v>
      </c>
      <c r="P7">
        <f t="shared" si="6"/>
        <v>0.12403252606326015</v>
      </c>
      <c r="S7">
        <f>AVERAGE(I5:I24)</f>
        <v>0.36527915476834982</v>
      </c>
      <c r="U7" s="15">
        <f t="shared" si="7"/>
        <v>2.3155068856005663</v>
      </c>
      <c r="V7" s="15">
        <f t="shared" si="8"/>
        <v>1.176125315179783</v>
      </c>
      <c r="W7" s="15">
        <f t="shared" si="9"/>
        <v>2.330842123936077</v>
      </c>
      <c r="X7" s="15">
        <f t="shared" si="10"/>
        <v>1.1430985639495186</v>
      </c>
      <c r="Y7" s="15">
        <f t="shared" si="11"/>
        <v>2.3425155443107579</v>
      </c>
      <c r="Z7" s="15">
        <f t="shared" si="12"/>
        <v>1.1182733740243724</v>
      </c>
    </row>
    <row r="8" spans="2:26" x14ac:dyDescent="0.25">
      <c r="B8">
        <f>IF($C$3=1,Додаток!$B8,IF($C$3=2,Додаток!$C8,IF($C$3=3,#REF!,IF($C$3=4,Додаток!$E8,IF($C$3=5,Додаток!$F8,IF($C$3=6,Додаток!$H8,IF($C$3=7,Додаток!$I8,IF($C$3=8,Додаток!$J8,IF($C$3=9,Додаток!$K8,IF($C$3=10,Додаток!$L8))))))))))</f>
        <v>2.72</v>
      </c>
      <c r="E8">
        <f>IF($F$3=1,Додаток!$B8,IF($F$3=2,Додаток!$C8,IF($F$3=3,#REF!,IF($F$3=4,Додаток!$E8,IF($F$3=5,Додаток!$F8,IF($F$3=6,Додаток!$H8,IF($F$3=7,Додаток!$I8,IF($F$3=8,Додаток!$J8,IF($F$3=9,Додаток!$K8,IF($F$3=10,Додаток!$L8))))))))))</f>
        <v>2.13</v>
      </c>
      <c r="H8">
        <f t="shared" si="0"/>
        <v>0.45024910831936116</v>
      </c>
      <c r="I8">
        <f t="shared" si="1"/>
        <v>0.34830486304816066</v>
      </c>
      <c r="K8">
        <f t="shared" si="2"/>
        <v>5.7936000000000005</v>
      </c>
      <c r="L8">
        <f t="shared" si="3"/>
        <v>0.94738922749099708</v>
      </c>
      <c r="M8">
        <f t="shared" si="4"/>
        <v>0.15682395401073154</v>
      </c>
      <c r="O8">
        <f t="shared" si="5"/>
        <v>7.3984000000000014</v>
      </c>
      <c r="P8">
        <f t="shared" si="6"/>
        <v>0.20272425954237983</v>
      </c>
      <c r="U8" s="15">
        <f t="shared" si="7"/>
        <v>2.2506746917774976</v>
      </c>
      <c r="V8" s="15">
        <f t="shared" si="8"/>
        <v>1.4562381235594066E-2</v>
      </c>
      <c r="W8" s="15">
        <f t="shared" si="9"/>
        <v>2.2295734433937149</v>
      </c>
      <c r="X8" s="15">
        <f t="shared" si="10"/>
        <v>9.9148706292813624E-3</v>
      </c>
      <c r="Y8" s="15">
        <f t="shared" si="11"/>
        <v>2.2523301261740833</v>
      </c>
      <c r="Z8" s="15">
        <f t="shared" si="12"/>
        <v>1.4964659769767177E-2</v>
      </c>
    </row>
    <row r="9" spans="2:26" x14ac:dyDescent="0.25">
      <c r="B9">
        <f>IF($C$3=1,Додаток!$B9,IF($C$3=2,Додаток!$C9,IF($C$3=3,#REF!,IF($C$3=4,Додаток!$E9,IF($C$3=5,Додаток!$F9,IF($C$3=6,Додаток!$H9,IF($C$3=7,Додаток!$I9,IF($C$3=8,Додаток!$J9,IF($C$3=9,Додаток!$K9,IF($C$3=10,Додаток!$L9))))))))))</f>
        <v>2.3199999999999998</v>
      </c>
      <c r="E9">
        <f>IF($F$3=1,Додаток!$B9,IF($F$3=2,Додаток!$C9,IF($F$3=3,#REF!,IF($F$3=4,Додаток!$E9,IF($F$3=5,Додаток!$F9,IF($F$3=6,Додаток!$H9,IF($F$3=7,Додаток!$I9,IF($F$3=8,Додаток!$J9,IF($F$3=9,Додаток!$K9,IF($F$3=10,Додаток!$L9))))))))))</f>
        <v>4.17</v>
      </c>
      <c r="H9">
        <f t="shared" si="0"/>
        <v>0.38381536598043126</v>
      </c>
      <c r="I9">
        <f t="shared" si="1"/>
        <v>0.63042787502502384</v>
      </c>
      <c r="K9">
        <f t="shared" si="2"/>
        <v>9.6743999999999986</v>
      </c>
      <c r="L9">
        <f t="shared" si="3"/>
        <v>1.4625926700580552</v>
      </c>
      <c r="M9">
        <f t="shared" si="4"/>
        <v>0.2419679055769951</v>
      </c>
      <c r="O9">
        <f t="shared" si="5"/>
        <v>5.3823999999999996</v>
      </c>
      <c r="P9">
        <f t="shared" si="6"/>
        <v>0.14731423516269238</v>
      </c>
      <c r="U9" s="15">
        <f t="shared" si="7"/>
        <v>2.2961709681445632</v>
      </c>
      <c r="V9" s="15">
        <f t="shared" si="8"/>
        <v>3.5112352406242833</v>
      </c>
      <c r="W9" s="15">
        <f t="shared" si="9"/>
        <v>2.300167059194469</v>
      </c>
      <c r="X9" s="15">
        <f t="shared" si="10"/>
        <v>3.4962752265214605</v>
      </c>
      <c r="Y9" s="15">
        <f t="shared" si="11"/>
        <v>2.3129430605697294</v>
      </c>
      <c r="Z9" s="15">
        <f t="shared" si="12"/>
        <v>3.4486604762861233</v>
      </c>
    </row>
    <row r="10" spans="2:26" x14ac:dyDescent="0.25">
      <c r="B10">
        <f>IF($C$3=1,Додаток!$B10,IF($C$3=2,Додаток!$C10,IF($C$3=3,#REF!,IF($C$3=4,Додаток!$E10,IF($C$3=5,Додаток!$F10,IF($C$3=6,Додаток!$H10,IF($C$3=7,Додаток!$I10,IF($C$3=8,Додаток!$J10,IF($C$3=9,Додаток!$K10,IF($C$3=10,Додаток!$L10))))))))))</f>
        <v>2.48</v>
      </c>
      <c r="E10">
        <f>IF($F$3=1,Додаток!$B10,IF($F$3=2,Додаток!$C10,IF($F$3=3,#REF!,IF($F$3=4,Додаток!$E10,IF($F$3=5,Додаток!$F10,IF($F$3=6,Додаток!$H10,IF($F$3=7,Додаток!$I10,IF($F$3=8,Додаток!$J10,IF($F$3=9,Додаток!$K10,IF($F$3=10,Додаток!$L10))))))))))</f>
        <v>1.49</v>
      </c>
      <c r="H10">
        <f t="shared" si="0"/>
        <v>0.41161970596323016</v>
      </c>
      <c r="I10">
        <f t="shared" si="1"/>
        <v>0.20139712432045151</v>
      </c>
      <c r="K10">
        <f t="shared" si="2"/>
        <v>3.6951999999999998</v>
      </c>
      <c r="L10">
        <f t="shared" si="3"/>
        <v>0.49946486831471976</v>
      </c>
      <c r="M10">
        <f t="shared" si="4"/>
        <v>8.2899025094624365E-2</v>
      </c>
      <c r="O10">
        <f t="shared" si="5"/>
        <v>6.1504000000000003</v>
      </c>
      <c r="P10">
        <f t="shared" si="6"/>
        <v>0.16943078233725606</v>
      </c>
      <c r="R10" t="s">
        <v>26</v>
      </c>
      <c r="S10" s="15">
        <f>SUM($K$5:$K$24) - 20*S4*S5</f>
        <v>-0.32806000000000779</v>
      </c>
      <c r="U10" s="15">
        <f t="shared" si="7"/>
        <v>2.2779724575977371</v>
      </c>
      <c r="V10" s="15">
        <f t="shared" si="8"/>
        <v>0.62090059393261765</v>
      </c>
      <c r="W10" s="15">
        <f t="shared" si="9"/>
        <v>2.2716652828402193</v>
      </c>
      <c r="X10" s="15">
        <f t="shared" si="10"/>
        <v>0.61100061439768005</v>
      </c>
      <c r="Y10" s="15">
        <f t="shared" si="11"/>
        <v>2.2873336606685841</v>
      </c>
      <c r="Z10" s="15">
        <f t="shared" si="12"/>
        <v>0.63574096643516487</v>
      </c>
    </row>
    <row r="11" spans="2:26" x14ac:dyDescent="0.25">
      <c r="B11">
        <f>IF($C$3=1,Додаток!$B11,IF($C$3=2,Додаток!$C11,IF($C$3=3,#REF!,IF($C$3=4,Додаток!$E11,IF($C$3=5,Додаток!$F11,IF($C$3=6,Додаток!$H11,IF($C$3=7,Додаток!$I11,IF($C$3=8,Додаток!$J11,IF($C$3=9,Додаток!$K11,IF($C$3=10,Додаток!$L11))))))))))</f>
        <v>1.74</v>
      </c>
      <c r="E11">
        <f>IF($F$3=1,Додаток!$B11,IF($F$3=2,Додаток!$C11,IF($F$3=3,#REF!,IF($F$3=4,Додаток!$E11,IF($F$3=5,Додаток!$F11,IF($F$3=6,Додаток!$H11,IF($F$3=7,Додаток!$I11,IF($F$3=8,Додаток!$J11,IF($F$3=9,Додаток!$K11,IF($F$3=10,Додаток!$L11))))))))))</f>
        <v>2.33</v>
      </c>
      <c r="H11">
        <f t="shared" si="0"/>
        <v>0.26481782300953649</v>
      </c>
      <c r="I11">
        <f t="shared" si="1"/>
        <v>0.38560627359831223</v>
      </c>
      <c r="K11">
        <f t="shared" si="2"/>
        <v>4.0541999999999998</v>
      </c>
      <c r="L11">
        <f t="shared" si="3"/>
        <v>0.67095491606106328</v>
      </c>
      <c r="M11">
        <f t="shared" si="4"/>
        <v>0.10211541391312476</v>
      </c>
      <c r="O11">
        <f t="shared" si="5"/>
        <v>3.0276000000000001</v>
      </c>
      <c r="P11">
        <f t="shared" si="6"/>
        <v>7.0128479383510189E-2</v>
      </c>
      <c r="R11" t="s">
        <v>27</v>
      </c>
      <c r="S11" s="15">
        <f>SUM($L$5:$L$24) - 20*S4*S7</f>
        <v>-9.7615549110994237E-2</v>
      </c>
      <c r="U11" s="15">
        <f t="shared" si="7"/>
        <v>2.3621405688768089</v>
      </c>
      <c r="V11" s="15">
        <f t="shared" si="8"/>
        <v>1.0330161677248922E-3</v>
      </c>
      <c r="W11" s="15">
        <f t="shared" si="9"/>
        <v>2.4065167838484922</v>
      </c>
      <c r="X11" s="15">
        <f t="shared" si="10"/>
        <v>5.8548182105168682E-3</v>
      </c>
      <c r="Y11" s="15">
        <f t="shared" si="11"/>
        <v>2.4267395467711554</v>
      </c>
      <c r="Z11" s="15">
        <f t="shared" si="12"/>
        <v>9.3585399094885582E-3</v>
      </c>
    </row>
    <row r="12" spans="2:26" x14ac:dyDescent="0.25">
      <c r="B12">
        <f>IF($C$3=1,Додаток!$B12,IF($C$3=2,Додаток!$C12,IF($C$3=3,#REF!,IF($C$3=4,Додаток!$E12,IF($C$3=5,Додаток!$F12,IF($C$3=6,Додаток!$H12,IF($C$3=7,Додаток!$I12,IF($C$3=8,Додаток!$J12,IF($C$3=9,Додаток!$K12,IF($C$3=10,Додаток!$L12))))))))))</f>
        <v>2.94</v>
      </c>
      <c r="E12">
        <f>IF($F$3=1,Додаток!$B12,IF($F$3=2,Додаток!$C12,IF($F$3=3,#REF!,IF($F$3=4,Додаток!$E12,IF($F$3=5,Додаток!$F12,IF($F$3=6,Додаток!$H12,IF($F$3=7,Додаток!$I12,IF($F$3=8,Додаток!$J12,IF($F$3=9,Додаток!$K12,IF($F$3=10,Додаток!$L12))))))))))</f>
        <v>2.63</v>
      </c>
      <c r="H12">
        <f t="shared" si="0"/>
        <v>0.48287358360875376</v>
      </c>
      <c r="I12">
        <f t="shared" si="1"/>
        <v>0.43616264704075602</v>
      </c>
      <c r="K12">
        <f t="shared" si="2"/>
        <v>7.7321999999999997</v>
      </c>
      <c r="L12">
        <f t="shared" si="3"/>
        <v>1.2823181822998226</v>
      </c>
      <c r="M12">
        <f t="shared" si="4"/>
        <v>0.21061142041284986</v>
      </c>
      <c r="O12">
        <f t="shared" si="5"/>
        <v>8.6435999999999993</v>
      </c>
      <c r="P12">
        <f t="shared" si="6"/>
        <v>0.23316689774716012</v>
      </c>
      <c r="R12" t="s">
        <v>28</v>
      </c>
      <c r="S12" s="15">
        <f>SUM($M5:$M$24) - 20*S6*S7</f>
        <v>-1.7377744629725189E-2</v>
      </c>
      <c r="U12" s="15">
        <f t="shared" si="7"/>
        <v>2.225651739775611</v>
      </c>
      <c r="V12" s="15">
        <f t="shared" si="8"/>
        <v>0.16349751554649009</v>
      </c>
      <c r="W12" s="15">
        <f t="shared" si="9"/>
        <v>2.1916747519402691</v>
      </c>
      <c r="X12" s="15">
        <f t="shared" si="10"/>
        <v>0.19212902308662458</v>
      </c>
      <c r="Y12" s="15">
        <f t="shared" si="11"/>
        <v>2.2232731214611685</v>
      </c>
      <c r="Z12" s="15">
        <f t="shared" si="12"/>
        <v>0.16542675372594129</v>
      </c>
    </row>
    <row r="13" spans="2:26" x14ac:dyDescent="0.25">
      <c r="B13">
        <f>IF($C$3=1,Додаток!$B13,IF($C$3=2,Додаток!$C13,IF($C$3=3,#REF!,IF($C$3=4,Додаток!$E13,IF($C$3=5,Додаток!$F13,IF($C$3=6,Додаток!$H13,IF($C$3=7,Додаток!$I13,IF($C$3=8,Додаток!$J13,IF($C$3=9,Додаток!$K13,IF($C$3=10,Додаток!$L13))))))))))</f>
        <v>2.09</v>
      </c>
      <c r="E13">
        <f>IF($F$3=1,Додаток!$B13,IF($F$3=2,Додаток!$C13,IF($F$3=3,#REF!,IF($F$3=4,Додаток!$E13,IF($F$3=5,Додаток!$F13,IF($F$3=6,Додаток!$H13,IF($F$3=7,Додаток!$I13,IF($F$3=8,Додаток!$J13,IF($F$3=9,Додаток!$K13,IF($F$3=10,Додаток!$L13))))))))))</f>
        <v>1.6</v>
      </c>
      <c r="H13">
        <f t="shared" si="0"/>
        <v>0.34044411484011833</v>
      </c>
      <c r="I13">
        <f t="shared" si="1"/>
        <v>0.23044892137827397</v>
      </c>
      <c r="K13">
        <f t="shared" si="2"/>
        <v>3.3439999999999999</v>
      </c>
      <c r="L13">
        <f t="shared" si="3"/>
        <v>0.48163824568059255</v>
      </c>
      <c r="M13">
        <f t="shared" si="4"/>
        <v>7.8454979054486507E-2</v>
      </c>
      <c r="O13">
        <f t="shared" si="5"/>
        <v>4.3680999999999992</v>
      </c>
      <c r="P13">
        <f t="shared" si="6"/>
        <v>0.11590219532927168</v>
      </c>
      <c r="U13" s="15">
        <f t="shared" si="7"/>
        <v>2.3223313270556263</v>
      </c>
      <c r="V13" s="15">
        <f t="shared" si="8"/>
        <v>0.52176254604594197</v>
      </c>
      <c r="W13" s="15">
        <f t="shared" si="9"/>
        <v>2.3417660083401488</v>
      </c>
      <c r="X13" s="15">
        <f t="shared" si="10"/>
        <v>0.55021681112887755</v>
      </c>
      <c r="Y13" s="15">
        <f t="shared" si="11"/>
        <v>2.353610705095694</v>
      </c>
      <c r="Z13" s="15">
        <f t="shared" si="12"/>
        <v>0.56792909483482901</v>
      </c>
    </row>
    <row r="14" spans="2:26" x14ac:dyDescent="0.25">
      <c r="B14">
        <f>IF($C$3=1,Додаток!$B14,IF($C$3=2,Додаток!$C14,IF($C$3=3,#REF!,IF($C$3=4,Додаток!$E14,IF($C$3=5,Додаток!$F14,IF($C$3=6,Додаток!$H14,IF($C$3=7,Додаток!$I14,IF($C$3=8,Додаток!$J14,IF($C$3=9,Додаток!$K14,IF($C$3=10,Додаток!$L14))))))))))</f>
        <v>2.33</v>
      </c>
      <c r="E14">
        <f>IF($F$3=1,Додаток!$B14,IF($F$3=2,Додаток!$C14,IF($F$3=3,#REF!,IF($F$3=4,Додаток!$E14,IF($F$3=5,Додаток!$F14,IF($F$3=6,Додаток!$H14,IF($F$3=7,Додаток!$I14,IF($F$3=8,Додаток!$J14,IF($F$3=9,Додаток!$K14,IF($F$3=10,Додаток!$L14))))))))))</f>
        <v>1.45</v>
      </c>
      <c r="H14">
        <f t="shared" si="0"/>
        <v>0.38560627359831223</v>
      </c>
      <c r="I14">
        <f t="shared" si="1"/>
        <v>0.1903316981702915</v>
      </c>
      <c r="K14">
        <f t="shared" si="2"/>
        <v>3.3784999999999998</v>
      </c>
      <c r="L14">
        <f t="shared" si="3"/>
        <v>0.44347285673677922</v>
      </c>
      <c r="M14">
        <f t="shared" si="4"/>
        <v>7.339309687908481E-2</v>
      </c>
      <c r="O14">
        <f t="shared" si="5"/>
        <v>5.4289000000000005</v>
      </c>
      <c r="P14">
        <f t="shared" si="6"/>
        <v>0.14869219823837643</v>
      </c>
      <c r="R14" t="s">
        <v>29</v>
      </c>
      <c r="S14">
        <f>SUM($O5:$O24) - 20*S4*S4</f>
        <v>2.8842800000000466</v>
      </c>
      <c r="U14" s="15">
        <f t="shared" si="7"/>
        <v>2.2950335612353867</v>
      </c>
      <c r="V14" s="15">
        <f t="shared" si="8"/>
        <v>0.71408171961416012</v>
      </c>
      <c r="W14" s="15">
        <f t="shared" si="9"/>
        <v>2.2983752678164855</v>
      </c>
      <c r="X14" s="15">
        <f t="shared" si="10"/>
        <v>0.71974059504269361</v>
      </c>
      <c r="Y14" s="15">
        <f t="shared" si="11"/>
        <v>2.3112828353816859</v>
      </c>
      <c r="Z14" s="15">
        <f t="shared" si="12"/>
        <v>0.74180812252311634</v>
      </c>
    </row>
    <row r="15" spans="2:26" x14ac:dyDescent="0.25">
      <c r="B15">
        <f>IF($C$3=1,Додаток!$B15,IF($C$3=2,Додаток!$C15,IF($C$3=3,#REF!,IF($C$3=4,Додаток!$E15,IF($C$3=5,Додаток!$F15,IF($C$3=6,Додаток!$H15,IF($C$3=7,Додаток!$I15,IF($C$3=8,Додаток!$J15,IF($C$3=9,Додаток!$K15,IF($C$3=10,Додаток!$L15))))))))))</f>
        <v>2.12</v>
      </c>
      <c r="E15">
        <f>IF($F$3=1,Додаток!$B15,IF($F$3=2,Додаток!$C15,IF($F$3=3,#REF!,IF($F$3=4,Додаток!$E15,IF($F$3=5,Додаток!$F15,IF($F$3=6,Додаток!$H15,IF($F$3=7,Додаток!$I15,IF($F$3=8,Додаток!$J15,IF($F$3=9,Додаток!$K15,IF($F$3=10,Додаток!$L15))))))))))</f>
        <v>1.93</v>
      </c>
      <c r="H15">
        <f t="shared" si="0"/>
        <v>0.34635297445063867</v>
      </c>
      <c r="I15">
        <f t="shared" si="1"/>
        <v>0.30749603791321289</v>
      </c>
      <c r="K15">
        <f t="shared" si="2"/>
        <v>4.0915999999999997</v>
      </c>
      <c r="L15">
        <f t="shared" si="3"/>
        <v>0.65189160037601135</v>
      </c>
      <c r="M15">
        <f t="shared" si="4"/>
        <v>0.10650216736302764</v>
      </c>
      <c r="O15">
        <f t="shared" si="5"/>
        <v>4.4944000000000006</v>
      </c>
      <c r="P15">
        <f t="shared" si="6"/>
        <v>0.11996038291080477</v>
      </c>
      <c r="R15" t="s">
        <v>30</v>
      </c>
      <c r="S15" s="15">
        <f>SUM($P$5:$P$24) - 20*S6*S6</f>
        <v>0.1040909930519911</v>
      </c>
      <c r="U15" s="15">
        <f t="shared" si="7"/>
        <v>2.3189191063280963</v>
      </c>
      <c r="V15" s="15">
        <f t="shared" si="8"/>
        <v>0.1512580712670451</v>
      </c>
      <c r="W15" s="15">
        <f t="shared" si="9"/>
        <v>2.3362976815125385</v>
      </c>
      <c r="X15" s="15">
        <f t="shared" si="10"/>
        <v>0.16507780600246419</v>
      </c>
      <c r="Y15" s="15">
        <f t="shared" si="11"/>
        <v>2.3480173185888997</v>
      </c>
      <c r="Z15" s="15">
        <f t="shared" si="12"/>
        <v>0.17473847864025374</v>
      </c>
    </row>
    <row r="16" spans="2:26" x14ac:dyDescent="0.25">
      <c r="B16">
        <f>IF($C$3=1,Додаток!$B16,IF($C$3=2,Додаток!$C16,IF($C$3=3,#REF!,IF($C$3=4,Додаток!$E16,IF($C$3=5,Додаток!$F16,IF($C$3=6,Додаток!$H16,IF($C$3=7,Додаток!$I16,IF($C$3=8,Додаток!$J16,IF($C$3=9,Додаток!$K16,IF($C$3=10,Додаток!$L16))))))))))</f>
        <v>2.89</v>
      </c>
      <c r="E16">
        <f>IF($F$3=1,Додаток!$B16,IF($F$3=2,Додаток!$C16,IF($F$3=3,#REF!,IF($F$3=4,Додаток!$E16,IF($F$3=5,Додаток!$F16,IF($F$3=6,Додаток!$H16,IF($F$3=7,Додаток!$I16,IF($F$3=8,Додаток!$J16,IF($F$3=9,Додаток!$K16,IF($F$3=10,Додаток!$L16))))))))))</f>
        <v>1.5</v>
      </c>
      <c r="H16">
        <f t="shared" si="0"/>
        <v>0.47567118832442967</v>
      </c>
      <c r="I16">
        <f t="shared" si="1"/>
        <v>0.20411998265592479</v>
      </c>
      <c r="K16">
        <f t="shared" si="2"/>
        <v>4.335</v>
      </c>
      <c r="L16">
        <f t="shared" si="3"/>
        <v>0.58990674987562264</v>
      </c>
      <c r="M16">
        <f t="shared" si="4"/>
        <v>9.7093994710705719E-2</v>
      </c>
      <c r="O16">
        <f t="shared" si="5"/>
        <v>8.3521000000000001</v>
      </c>
      <c r="P16">
        <f t="shared" si="6"/>
        <v>0.22626307940197504</v>
      </c>
      <c r="U16" s="15">
        <f t="shared" si="7"/>
        <v>2.2313387743214945</v>
      </c>
      <c r="V16" s="15">
        <f t="shared" si="8"/>
        <v>0.53485640282606595</v>
      </c>
      <c r="W16" s="15">
        <f t="shared" si="9"/>
        <v>2.2002311258596645</v>
      </c>
      <c r="X16" s="15">
        <f t="shared" si="10"/>
        <v>0.49032362962269332</v>
      </c>
      <c r="Y16" s="15">
        <f t="shared" si="11"/>
        <v>2.229648957727262</v>
      </c>
      <c r="Z16" s="15">
        <f t="shared" si="12"/>
        <v>0.53238760151247977</v>
      </c>
    </row>
    <row r="17" spans="2:26" x14ac:dyDescent="0.25">
      <c r="B17">
        <f>IF($C$3=1,Додаток!$B17,IF($C$3=2,Додаток!$C17,IF($C$3=3,#REF!,IF($C$3=4,Додаток!$E17,IF($C$3=5,Додаток!$F17,IF($C$3=6,Додаток!$H17,IF($C$3=7,Додаток!$I17,IF($C$3=8,Додаток!$J17,IF($C$3=9,Додаток!$K17,IF($C$3=10,Додаток!$L17))))))))))</f>
        <v>2.56</v>
      </c>
      <c r="E17">
        <f>IF($F$3=1,Додаток!$B17,IF($F$3=2,Додаток!$C17,IF($F$3=3,#REF!,IF($F$3=4,Додаток!$E17,IF($F$3=5,Додаток!$F17,IF($F$3=6,Додаток!$H17,IF($F$3=7,Додаток!$I17,IF($F$3=8,Додаток!$J17,IF($F$3=9,Додаток!$K17,IF($F$3=10,Додаток!$L17))))))))))</f>
        <v>2.2999999999999998</v>
      </c>
      <c r="H17">
        <f t="shared" si="0"/>
        <v>0.42488163663106698</v>
      </c>
      <c r="I17">
        <f t="shared" si="1"/>
        <v>0.38021124171160603</v>
      </c>
      <c r="K17">
        <f t="shared" si="2"/>
        <v>5.8879999999999999</v>
      </c>
      <c r="L17">
        <f t="shared" si="3"/>
        <v>0.97334077878171144</v>
      </c>
      <c r="M17">
        <f t="shared" si="4"/>
        <v>0.16154477464395736</v>
      </c>
      <c r="O17">
        <f t="shared" si="5"/>
        <v>6.5536000000000003</v>
      </c>
      <c r="P17">
        <f t="shared" si="6"/>
        <v>0.18052440514629403</v>
      </c>
      <c r="R17" t="s">
        <v>31</v>
      </c>
      <c r="U17" s="15">
        <f t="shared" si="7"/>
        <v>2.2688732023243237</v>
      </c>
      <c r="V17" s="15">
        <f t="shared" si="8"/>
        <v>9.6887753354247912E-4</v>
      </c>
      <c r="W17" s="15">
        <f t="shared" si="9"/>
        <v>2.2575471084089811</v>
      </c>
      <c r="X17" s="15">
        <f t="shared" si="10"/>
        <v>1.8022480044387885E-3</v>
      </c>
      <c r="Y17" s="15">
        <f t="shared" si="11"/>
        <v>2.2752420194622882</v>
      </c>
      <c r="Z17" s="15">
        <f t="shared" si="12"/>
        <v>6.1295760030570686E-4</v>
      </c>
    </row>
    <row r="18" spans="2:26" x14ac:dyDescent="0.25">
      <c r="B18">
        <f>IF($C$3=1,Додаток!$B18,IF($C$3=2,Додаток!$C18,IF($C$3=3,#REF!,IF($C$3=4,Додаток!$E18,IF($C$3=5,Додаток!$F18,IF($C$3=6,Додаток!$H18,IF($C$3=7,Додаток!$I18,IF($C$3=8,Додаток!$J18,IF($C$3=9,Додаток!$K18,IF($C$3=10,Додаток!$L18))))))))))</f>
        <v>1.73</v>
      </c>
      <c r="E18">
        <f>IF($F$3=1,Додаток!$B18,IF($F$3=2,Додаток!$C18,IF($F$3=3,#REF!,IF($F$3=4,Додаток!$E18,IF($F$3=5,Додаток!$F18,IF($F$3=6,Додаток!$H18,IF($F$3=7,Додаток!$I18,IF($F$3=8,Додаток!$J18,IF($F$3=9,Додаток!$K18,IF($F$3=10,Додаток!$L18))))))))))</f>
        <v>2.4500000000000002</v>
      </c>
      <c r="H18">
        <f t="shared" si="0"/>
        <v>0.26245108973042947</v>
      </c>
      <c r="I18">
        <f t="shared" si="1"/>
        <v>0.40654018043395523</v>
      </c>
      <c r="K18">
        <f t="shared" si="2"/>
        <v>4.2385000000000002</v>
      </c>
      <c r="L18">
        <f t="shared" si="3"/>
        <v>0.70331451215074259</v>
      </c>
      <c r="M18">
        <f t="shared" si="4"/>
        <v>0.10669691337409697</v>
      </c>
      <c r="O18">
        <f t="shared" si="5"/>
        <v>2.9929000000000001</v>
      </c>
      <c r="P18">
        <f t="shared" si="6"/>
        <v>6.8880574500689934E-2</v>
      </c>
      <c r="R18" t="s">
        <v>32</v>
      </c>
      <c r="S18" s="15">
        <f>S10/S14</f>
        <v>-0.11374069091766489</v>
      </c>
      <c r="U18" s="15">
        <f t="shared" si="7"/>
        <v>2.3632779757859854</v>
      </c>
      <c r="V18" s="15">
        <f t="shared" si="8"/>
        <v>7.5207094837761619E-3</v>
      </c>
      <c r="W18" s="15">
        <f t="shared" si="9"/>
        <v>2.4083928813181483</v>
      </c>
      <c r="X18" s="15">
        <f t="shared" si="10"/>
        <v>1.7311523250057054E-3</v>
      </c>
      <c r="Y18" s="15">
        <f t="shared" si="11"/>
        <v>2.4290757687941094</v>
      </c>
      <c r="Z18" s="15">
        <f t="shared" si="12"/>
        <v>4.3782345155757519E-4</v>
      </c>
    </row>
    <row r="19" spans="2:26" x14ac:dyDescent="0.25">
      <c r="B19">
        <f>IF($C$3=1,Додаток!$B19,IF($C$3=2,Додаток!$C19,IF($C$3=3,#REF!,IF($C$3=4,Додаток!$E19,IF($C$3=5,Додаток!$F19,IF($C$3=6,Додаток!$H19,IF($C$3=7,Додаток!$I19,IF($C$3=8,Додаток!$J19,IF($C$3=9,Додаток!$K19,IF($C$3=10,Додаток!$L19))))))))))</f>
        <v>2.38</v>
      </c>
      <c r="E19">
        <f>IF($F$3=1,Додаток!$B19,IF($F$3=2,Додаток!$C19,IF($F$3=3,#REF!,IF($F$3=4,Додаток!$E19,IF($F$3=5,Додаток!$F19,IF($F$3=6,Додаток!$H19,IF($F$3=7,Додаток!$I19,IF($F$3=8,Додаток!$J19,IF($F$3=9,Додаток!$K19,IF($F$3=10,Додаток!$L19))))))))))</f>
        <v>2.21</v>
      </c>
      <c r="H19">
        <f t="shared" si="0"/>
        <v>0.39445168082621629</v>
      </c>
      <c r="I19">
        <f t="shared" si="1"/>
        <v>0.36361197989214433</v>
      </c>
      <c r="K19">
        <f t="shared" si="2"/>
        <v>5.2597999999999994</v>
      </c>
      <c r="L19">
        <f t="shared" si="3"/>
        <v>0.86539651214330349</v>
      </c>
      <c r="M19">
        <f t="shared" si="4"/>
        <v>0.1434273566370047</v>
      </c>
      <c r="O19">
        <f t="shared" si="5"/>
        <v>5.6643999999999997</v>
      </c>
      <c r="P19">
        <f t="shared" si="6"/>
        <v>0.15559212850662721</v>
      </c>
      <c r="R19" t="s">
        <v>33</v>
      </c>
      <c r="S19" s="15">
        <f t="shared" ref="S19:S20" si="13">S11/S14</f>
        <v>-3.3843991953275226E-2</v>
      </c>
      <c r="U19" s="15">
        <f t="shared" si="7"/>
        <v>2.2893465266895037</v>
      </c>
      <c r="V19" s="15">
        <f t="shared" si="8"/>
        <v>6.2958712976881239E-3</v>
      </c>
      <c r="W19" s="15">
        <f t="shared" si="9"/>
        <v>2.2894372258228994</v>
      </c>
      <c r="X19" s="15">
        <f t="shared" si="10"/>
        <v>6.3102728464383261E-3</v>
      </c>
      <c r="Y19" s="15">
        <f t="shared" si="11"/>
        <v>2.3031046062696761</v>
      </c>
      <c r="Z19" s="15">
        <f t="shared" si="12"/>
        <v>8.6684677086314096E-3</v>
      </c>
    </row>
    <row r="20" spans="2:26" x14ac:dyDescent="0.25">
      <c r="B20">
        <f>IF($C$3=1,Додаток!$B20,IF($C$3=2,Додаток!$C20,IF($C$3=3,#REF!,IF($C$3=4,Додаток!$E20,IF($C$3=5,Додаток!$F20,IF($C$3=6,Додаток!$H20,IF($C$3=7,Додаток!$I20,IF($C$3=8,Додаток!$J20,IF($C$3=9,Додаток!$K20,IF($C$3=10,Додаток!$L20))))))))))</f>
        <v>2.21</v>
      </c>
      <c r="E20">
        <f>IF($F$3=1,Додаток!$B20,IF($F$3=2,Додаток!$C20,IF($F$3=3,#REF!,IF($F$3=4,Додаток!$E20,IF($F$3=5,Додаток!$F20,IF($F$3=6,Додаток!$H20,IF($F$3=7,Додаток!$I20,IF($F$3=8,Додаток!$J20,IF($F$3=9,Додаток!$K20,IF($F$3=10,Додаток!$L20))))))))))</f>
        <v>1.7</v>
      </c>
      <c r="H20">
        <f t="shared" si="0"/>
        <v>0.36361197989214433</v>
      </c>
      <c r="I20">
        <f t="shared" si="1"/>
        <v>0.25527250510330607</v>
      </c>
      <c r="K20">
        <f t="shared" si="2"/>
        <v>3.7569999999999997</v>
      </c>
      <c r="L20">
        <f t="shared" si="3"/>
        <v>0.56415223627830635</v>
      </c>
      <c r="M20">
        <f t="shared" si="4"/>
        <v>9.2820140992640632E-2</v>
      </c>
      <c r="O20">
        <f t="shared" si="5"/>
        <v>4.8841000000000001</v>
      </c>
      <c r="P20">
        <f t="shared" si="6"/>
        <v>0.13221367192108519</v>
      </c>
      <c r="R20" t="s">
        <v>34</v>
      </c>
      <c r="S20" s="15">
        <f t="shared" si="13"/>
        <v>-0.16694763033959525</v>
      </c>
      <c r="U20" s="15">
        <f t="shared" si="7"/>
        <v>2.3086824441455063</v>
      </c>
      <c r="V20" s="15">
        <f t="shared" si="8"/>
        <v>0.37049431781094744</v>
      </c>
      <c r="W20" s="15">
        <f t="shared" si="9"/>
        <v>2.3199691973348124</v>
      </c>
      <c r="X20" s="15">
        <f t="shared" si="10"/>
        <v>0.38436180564397165</v>
      </c>
      <c r="Y20" s="15">
        <f t="shared" si="11"/>
        <v>2.3317759601318615</v>
      </c>
      <c r="Z20" s="15">
        <f t="shared" si="12"/>
        <v>0.39914086380053548</v>
      </c>
    </row>
    <row r="21" spans="2:26" x14ac:dyDescent="0.25">
      <c r="B21">
        <f>IF($C$3=1,Додаток!$B21,IF($C$3=2,Додаток!$C21,IF($C$3=3,#REF!,IF($C$3=4,Додаток!$E21,IF($C$3=5,Додаток!$F21,IF($C$3=6,Додаток!$H21,IF($C$3=7,Додаток!$I21,IF($C$3=8,Додаток!$J21,IF($C$3=9,Додаток!$K21,IF($C$3=10,Додаток!$L21))))))))))</f>
        <v>1.94</v>
      </c>
      <c r="E21">
        <f>IF($F$3=1,Додаток!$B21,IF($F$3=2,Додаток!$C21,IF($F$3=3,#REF!,IF($F$3=4,Додаток!$E21,IF($F$3=5,Додаток!$F21,IF($F$3=6,Додаток!$H21,IF($F$3=7,Додаток!$I21,IF($F$3=8,Додаток!$J21,IF($F$3=9,Додаток!$K21,IF($F$3=10,Додаток!$L21))))))))))</f>
        <v>3.1</v>
      </c>
      <c r="H21">
        <f t="shared" si="0"/>
        <v>0.30963016742589877</v>
      </c>
      <c r="I21">
        <f t="shared" si="1"/>
        <v>0.50514997831990605</v>
      </c>
      <c r="K21">
        <f t="shared" si="2"/>
        <v>6.0140000000000002</v>
      </c>
      <c r="L21">
        <f t="shared" si="3"/>
        <v>0.97999095794061775</v>
      </c>
      <c r="M21">
        <f t="shared" si="4"/>
        <v>0.15640967236238165</v>
      </c>
      <c r="O21">
        <f t="shared" si="5"/>
        <v>3.7635999999999998</v>
      </c>
      <c r="P21">
        <f t="shared" si="6"/>
        <v>9.5870840580190103E-2</v>
      </c>
      <c r="U21" s="15">
        <f t="shared" si="7"/>
        <v>2.3393924306932758</v>
      </c>
      <c r="V21" s="15">
        <f t="shared" si="8"/>
        <v>0.5785238744866833</v>
      </c>
      <c r="W21" s="15">
        <f t="shared" si="9"/>
        <v>2.3693002297649239</v>
      </c>
      <c r="X21" s="15">
        <f t="shared" si="10"/>
        <v>0.53392215422159306</v>
      </c>
      <c r="Y21" s="15">
        <f t="shared" si="11"/>
        <v>2.38305726026281</v>
      </c>
      <c r="Z21" s="15">
        <f t="shared" si="12"/>
        <v>0.51400689206186834</v>
      </c>
    </row>
    <row r="22" spans="2:26" x14ac:dyDescent="0.25">
      <c r="B22">
        <f>IF($C$3=1,Додаток!$B22,IF($C$3=2,Додаток!$C22,IF($C$3=3,#REF!,IF($C$3=4,Додаток!$E22,IF($C$3=5,Додаток!$F22,IF($C$3=6,Додаток!$H22,IF($C$3=7,Додаток!$I22,IF($C$3=8,Додаток!$J22,IF($C$3=9,Додаток!$K22,IF($C$3=10,Додаток!$L22))))))))))</f>
        <v>1.51</v>
      </c>
      <c r="E22">
        <f>IF($F$3=1,Додаток!$B22,IF($F$3=2,Додаток!$C22,IF($F$3=3,#REF!,IF($F$3=4,Додаток!$E22,IF($F$3=5,Додаток!$F22,IF($F$3=6,Додаток!$H22,IF($F$3=7,Додаток!$I22,IF($F$3=8,Додаток!$J22,IF($F$3=9,Додаток!$K22,IF($F$3=10,Додаток!$L22))))))))))</f>
        <v>2.14</v>
      </c>
      <c r="H22">
        <f t="shared" si="0"/>
        <v>0.20682587603184974</v>
      </c>
      <c r="I22">
        <f t="shared" si="1"/>
        <v>0.35024801833416286</v>
      </c>
      <c r="K22">
        <f t="shared" si="2"/>
        <v>3.2314000000000003</v>
      </c>
      <c r="L22">
        <f t="shared" si="3"/>
        <v>0.52887450768458588</v>
      </c>
      <c r="M22">
        <f t="shared" si="4"/>
        <v>7.24403532203826E-2</v>
      </c>
      <c r="O22">
        <f t="shared" si="5"/>
        <v>2.2801</v>
      </c>
      <c r="P22">
        <f t="shared" si="6"/>
        <v>4.2776942996342077E-2</v>
      </c>
      <c r="R22" t="s">
        <v>35</v>
      </c>
      <c r="U22" s="15">
        <f t="shared" si="7"/>
        <v>2.388300927787872</v>
      </c>
      <c r="V22" s="15">
        <f t="shared" si="8"/>
        <v>6.1653350740317941E-2</v>
      </c>
      <c r="W22" s="15">
        <f t="shared" si="9"/>
        <v>2.4500390875478582</v>
      </c>
      <c r="X22" s="15">
        <f t="shared" si="10"/>
        <v>9.6124235807508368E-2</v>
      </c>
      <c r="Y22" s="15">
        <f t="shared" si="11"/>
        <v>2.4848633884919176</v>
      </c>
      <c r="Z22" s="15">
        <f t="shared" si="12"/>
        <v>0.11893075672212718</v>
      </c>
    </row>
    <row r="23" spans="2:26" x14ac:dyDescent="0.25">
      <c r="B23">
        <f>IF($C$3=1,Додаток!$B23,IF($C$3=2,Додаток!$C23,IF($C$3=3,#REF!,IF($C$3=4,Додаток!$E23,IF($C$3=5,Додаток!$F23,IF($C$3=6,Додаток!$H23,IF($C$3=7,Додаток!$I23,IF($C$3=8,Додаток!$J23,IF($C$3=9,Додаток!$K23,IF($C$3=10,Додаток!$L23))))))))))</f>
        <v>1.98</v>
      </c>
      <c r="E23">
        <f>IF($F$3=1,Додаток!$B23,IF($F$3=2,Додаток!$C23,IF($F$3=3,#REF!,IF($F$3=4,Додаток!$E23,IF($F$3=5,Додаток!$F23,IF($F$3=6,Додаток!$H23,IF($F$3=7,Додаток!$I23,IF($F$3=8,Додаток!$J23,IF($F$3=9,Додаток!$K23,IF($F$3=10,Додаток!$L23))))))))))</f>
        <v>2.2799999999999998</v>
      </c>
      <c r="H23">
        <f t="shared" si="0"/>
        <v>0.31806333496276157</v>
      </c>
      <c r="I23">
        <f t="shared" si="1"/>
        <v>0.37657695705651195</v>
      </c>
      <c r="K23">
        <f t="shared" si="2"/>
        <v>4.5143999999999993</v>
      </c>
      <c r="L23">
        <f t="shared" si="3"/>
        <v>0.74562237497189365</v>
      </c>
      <c r="M23">
        <f t="shared" si="4"/>
        <v>0.11977532283152284</v>
      </c>
      <c r="O23">
        <f t="shared" si="5"/>
        <v>3.9203999999999999</v>
      </c>
      <c r="P23">
        <f t="shared" si="6"/>
        <v>0.10116428504763386</v>
      </c>
      <c r="R23" t="s">
        <v>32</v>
      </c>
      <c r="S23" s="15">
        <f>S5-S18*S4</f>
        <v>2.5600493710735459</v>
      </c>
      <c r="U23" s="15">
        <f t="shared" si="7"/>
        <v>2.3348428030565693</v>
      </c>
      <c r="V23" s="15">
        <f t="shared" si="8"/>
        <v>3.0077330471016714E-3</v>
      </c>
      <c r="W23" s="15">
        <f t="shared" si="9"/>
        <v>2.361926271832381</v>
      </c>
      <c r="X23" s="15">
        <f t="shared" si="10"/>
        <v>6.7119140163532194E-3</v>
      </c>
      <c r="Y23" s="15">
        <f t="shared" si="11"/>
        <v>2.3749514940423651</v>
      </c>
      <c r="Z23" s="15">
        <f t="shared" si="12"/>
        <v>9.015786220877323E-3</v>
      </c>
    </row>
    <row r="24" spans="2:26" x14ac:dyDescent="0.25">
      <c r="B24">
        <f>IF($C$3=1,Додаток!$B24,IF($C$3=2,Додаток!$C24,IF($C$3=3,#REF!,IF($C$3=4,Додаток!$E24,IF($C$3=5,Додаток!$F24,IF($C$3=6,Додаток!$H24,IF($C$3=7,Додаток!$I24,IF($C$3=8,Додаток!$J24,IF($C$3=9,Додаток!$K24,IF($C$3=10,Додаток!$L24))))))))))</f>
        <v>2.0499999999999998</v>
      </c>
      <c r="E24">
        <f>IF($F$3=1,Додаток!$B24,IF($F$3=2,Додаток!$C24,IF($F$3=3,#REF!,IF($F$3=4,Додаток!$E24,IF($F$3=5,Додаток!$F24,IF($F$3=6,Додаток!$H24,IF($F$3=7,Додаток!$I24,IF($F$3=8,Додаток!$J24,IF($F$3=9,Додаток!$K24,IF($F$3=10,Додаток!$L24))))))))))</f>
        <v>1.95</v>
      </c>
      <c r="H24">
        <f t="shared" si="0"/>
        <v>0.33243845991560533</v>
      </c>
      <c r="I24">
        <f t="shared" si="1"/>
        <v>0.31175386105575426</v>
      </c>
      <c r="K24">
        <f t="shared" si="2"/>
        <v>3.9974999999999996</v>
      </c>
      <c r="L24">
        <f t="shared" si="3"/>
        <v>0.63909541516429613</v>
      </c>
      <c r="M24">
        <f t="shared" si="4"/>
        <v>0.10363897344211856</v>
      </c>
      <c r="O24">
        <f t="shared" si="5"/>
        <v>4.2024999999999997</v>
      </c>
      <c r="P24">
        <f t="shared" si="6"/>
        <v>0.11051532963105953</v>
      </c>
      <c r="R24" t="s">
        <v>33</v>
      </c>
      <c r="S24" s="15">
        <f>S7-S19*S4</f>
        <v>0.44027744093680771</v>
      </c>
      <c r="U24" s="15">
        <f t="shared" si="7"/>
        <v>2.3268809546923328</v>
      </c>
      <c r="V24" s="15">
        <f t="shared" si="8"/>
        <v>0.14203925400980424</v>
      </c>
      <c r="W24" s="15">
        <f t="shared" si="9"/>
        <v>2.3490770257242621</v>
      </c>
      <c r="X24" s="15">
        <f t="shared" si="10"/>
        <v>0.15926247246092343</v>
      </c>
      <c r="Y24" s="15">
        <f t="shared" si="11"/>
        <v>2.3612160477586488</v>
      </c>
      <c r="Z24" s="15">
        <f t="shared" si="12"/>
        <v>0.16909863793424337</v>
      </c>
    </row>
    <row r="25" spans="2:26" x14ac:dyDescent="0.25">
      <c r="R25" t="s">
        <v>34</v>
      </c>
      <c r="S25" s="15">
        <f>S7-S20*S6</f>
        <v>0.42518229454882445</v>
      </c>
      <c r="U25" s="15"/>
      <c r="V25" s="15"/>
      <c r="W25" s="15"/>
      <c r="X25" s="15"/>
      <c r="Y25" s="15"/>
      <c r="Z25" s="15"/>
    </row>
    <row r="26" spans="2:26" x14ac:dyDescent="0.25">
      <c r="U26" s="15"/>
      <c r="V26" s="15"/>
      <c r="W26" s="15"/>
      <c r="X26" s="15"/>
      <c r="Y26" s="15"/>
      <c r="Z26" s="15"/>
    </row>
    <row r="27" spans="2:26" x14ac:dyDescent="0.25">
      <c r="U27" s="15"/>
      <c r="V27" s="15"/>
      <c r="W27" s="15"/>
      <c r="X27" s="15"/>
      <c r="Y27" s="15"/>
      <c r="Z27" s="15"/>
    </row>
    <row r="28" spans="2:26" x14ac:dyDescent="0.25">
      <c r="U28" s="15"/>
      <c r="V28" s="15"/>
      <c r="W28" s="15"/>
      <c r="X28" s="15"/>
      <c r="Y28" s="15"/>
      <c r="Z28" s="15"/>
    </row>
    <row r="29" spans="2:26" x14ac:dyDescent="0.25">
      <c r="S29" s="15"/>
      <c r="U29" s="15"/>
      <c r="V29" s="15"/>
      <c r="W29" s="15"/>
      <c r="X29" s="15"/>
      <c r="Y29" s="15"/>
      <c r="Z29" s="15"/>
    </row>
    <row r="30" spans="2:26" x14ac:dyDescent="0.25">
      <c r="U30" s="15"/>
      <c r="V30" s="15"/>
      <c r="W30" s="15"/>
      <c r="X30" s="15"/>
      <c r="Y30" s="15"/>
      <c r="Z30" s="15"/>
    </row>
    <row r="31" spans="2:26" x14ac:dyDescent="0.25">
      <c r="U31" s="15"/>
      <c r="V31" s="15"/>
      <c r="W31" s="15"/>
      <c r="X31" s="15"/>
      <c r="Y31" s="15"/>
      <c r="Z31" s="15"/>
    </row>
    <row r="32" spans="2:26" x14ac:dyDescent="0.25">
      <c r="U32" s="15"/>
      <c r="V32" s="15"/>
      <c r="W32" s="15"/>
      <c r="X32" s="15"/>
      <c r="Y32" s="15"/>
      <c r="Z32" s="15"/>
    </row>
    <row r="33" spans="20:26" x14ac:dyDescent="0.25">
      <c r="U33" s="15"/>
      <c r="V33" s="15"/>
      <c r="W33" s="15"/>
      <c r="X33" s="15"/>
      <c r="Y33" s="15"/>
      <c r="Z33" s="15"/>
    </row>
    <row r="34" spans="20:26" x14ac:dyDescent="0.25">
      <c r="U34" s="15"/>
      <c r="V34" s="15"/>
      <c r="W34" s="15"/>
      <c r="X34" s="15"/>
      <c r="Y34" s="15"/>
      <c r="Z34" s="15"/>
    </row>
    <row r="36" spans="20:26" ht="13.9" customHeight="1" x14ac:dyDescent="0.25">
      <c r="T36" s="4" t="s">
        <v>36</v>
      </c>
      <c r="V36" s="16">
        <f>SUM(V5:V24)</f>
        <v>9.534806228937553</v>
      </c>
      <c r="X36" s="16">
        <f>SUM(X5:X24)</f>
        <v>9.554283109801224</v>
      </c>
      <c r="Z36" s="16">
        <f>SUM(Z5:Z24)</f>
        <v>9.5919074204087273</v>
      </c>
    </row>
  </sheetData>
  <mergeCells count="1">
    <mergeCell ref="B2:R2"/>
  </mergeCells>
  <pageMargins left="0.7" right="0.7" top="0.75" bottom="0.75" header="0.3" footer="0.3"/>
  <pageSetup paperSize="9" firstPageNumber="4294967295" orientation="portrait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V27"/>
  <sheetViews>
    <sheetView workbookViewId="0">
      <selection activeCell="G13" sqref="G13"/>
    </sheetView>
  </sheetViews>
  <sheetFormatPr defaultRowHeight="15" x14ac:dyDescent="0.25"/>
  <cols>
    <col min="15" max="15" width="10" bestFit="1" customWidth="1"/>
    <col min="18" max="18" width="10" bestFit="1" customWidth="1"/>
  </cols>
  <sheetData>
    <row r="3" spans="2:22" x14ac:dyDescent="0.25">
      <c r="B3" s="26" t="s">
        <v>37</v>
      </c>
      <c r="C3" s="26"/>
      <c r="D3" s="26"/>
      <c r="E3" s="26"/>
      <c r="F3" s="26"/>
      <c r="H3" s="27" t="s">
        <v>38</v>
      </c>
      <c r="I3" s="25"/>
      <c r="J3" s="25"/>
      <c r="K3" s="1"/>
      <c r="L3" s="1"/>
    </row>
    <row r="4" spans="2:22" ht="18.75" x14ac:dyDescent="0.25">
      <c r="B4" s="17" t="s">
        <v>39</v>
      </c>
      <c r="C4" s="17" t="s">
        <v>40</v>
      </c>
      <c r="D4" s="17" t="s">
        <v>41</v>
      </c>
      <c r="E4" s="17" t="s">
        <v>42</v>
      </c>
      <c r="F4" s="17" t="s">
        <v>43</v>
      </c>
      <c r="G4" s="5"/>
      <c r="H4" s="5" t="s">
        <v>44</v>
      </c>
      <c r="I4" s="5" t="s">
        <v>45</v>
      </c>
      <c r="J4" s="17" t="s">
        <v>46</v>
      </c>
      <c r="K4" s="5"/>
      <c r="L4" s="5"/>
      <c r="O4" s="18"/>
      <c r="P4" s="18"/>
      <c r="Q4" s="18"/>
      <c r="R4" s="18"/>
      <c r="S4" s="18"/>
      <c r="T4" s="18"/>
      <c r="U4" s="18"/>
      <c r="V4" s="19"/>
    </row>
    <row r="5" spans="2:22" ht="18.75" x14ac:dyDescent="0.25">
      <c r="B5" s="20">
        <v>199</v>
      </c>
      <c r="C5" s="20">
        <v>3.2</v>
      </c>
      <c r="D5" s="20">
        <v>3</v>
      </c>
      <c r="E5" s="20">
        <v>1.62</v>
      </c>
      <c r="F5" s="20">
        <v>1.75</v>
      </c>
      <c r="H5" s="20">
        <v>3</v>
      </c>
      <c r="I5" s="20">
        <v>2.16</v>
      </c>
      <c r="J5" s="20">
        <v>2</v>
      </c>
      <c r="P5" s="21"/>
      <c r="Q5" s="18"/>
      <c r="R5" s="18"/>
      <c r="S5" s="18"/>
      <c r="T5" s="18"/>
      <c r="U5" s="18"/>
      <c r="V5" s="19"/>
    </row>
    <row r="6" spans="2:22" ht="18.75" x14ac:dyDescent="0.25">
      <c r="B6" s="20">
        <v>43921</v>
      </c>
      <c r="C6" s="20">
        <v>9.1999999999999993</v>
      </c>
      <c r="D6" s="20">
        <v>9</v>
      </c>
      <c r="E6" s="20">
        <v>4.8600000000000003</v>
      </c>
      <c r="F6" s="20">
        <v>2.4300000000000002</v>
      </c>
      <c r="H6" s="20">
        <v>118</v>
      </c>
      <c r="I6" s="20">
        <v>3.24</v>
      </c>
      <c r="J6" s="20">
        <v>9</v>
      </c>
      <c r="P6" s="21"/>
      <c r="Q6" s="18"/>
      <c r="R6" s="18"/>
      <c r="S6" s="18"/>
      <c r="T6" s="18"/>
      <c r="U6" s="18"/>
      <c r="V6" s="19"/>
    </row>
    <row r="7" spans="2:22" ht="18.75" x14ac:dyDescent="0.25">
      <c r="B7" s="20">
        <v>20098</v>
      </c>
      <c r="C7" s="20">
        <v>5.7</v>
      </c>
      <c r="D7" s="20">
        <v>7</v>
      </c>
      <c r="E7" s="20">
        <v>3.84</v>
      </c>
      <c r="F7" s="20">
        <v>2.15</v>
      </c>
      <c r="H7" s="20">
        <v>96</v>
      </c>
      <c r="I7" s="20">
        <v>3.4</v>
      </c>
      <c r="J7" s="20">
        <v>9</v>
      </c>
      <c r="P7" s="21"/>
      <c r="Q7" s="18"/>
      <c r="R7" s="18"/>
      <c r="S7" s="18"/>
      <c r="T7" s="18"/>
      <c r="U7" s="18"/>
      <c r="V7" s="19"/>
    </row>
    <row r="8" spans="2:22" ht="18.75" x14ac:dyDescent="0.25">
      <c r="B8" s="20">
        <v>21220</v>
      </c>
      <c r="C8" s="20">
        <v>9.1</v>
      </c>
      <c r="D8" s="20">
        <v>9</v>
      </c>
      <c r="E8" s="20">
        <v>6.03</v>
      </c>
      <c r="F8" s="20">
        <v>2.72</v>
      </c>
      <c r="H8" s="20">
        <v>66</v>
      </c>
      <c r="I8" s="20">
        <v>2.13</v>
      </c>
      <c r="J8" s="20">
        <v>5</v>
      </c>
      <c r="P8" s="21"/>
      <c r="Q8" s="18"/>
      <c r="R8" s="18"/>
      <c r="S8" s="18"/>
      <c r="T8" s="18"/>
      <c r="U8" s="18"/>
      <c r="V8" s="19"/>
    </row>
    <row r="9" spans="2:22" ht="18.75" x14ac:dyDescent="0.25">
      <c r="B9" s="20">
        <v>611</v>
      </c>
      <c r="C9" s="20">
        <v>8.3000000000000007</v>
      </c>
      <c r="D9" s="20">
        <v>7</v>
      </c>
      <c r="E9" s="20">
        <v>2.46</v>
      </c>
      <c r="F9" s="20">
        <v>2.3199999999999998</v>
      </c>
      <c r="H9" s="20">
        <v>68</v>
      </c>
      <c r="I9" s="20">
        <v>4.17</v>
      </c>
      <c r="J9" s="20">
        <v>3</v>
      </c>
      <c r="P9" s="21"/>
      <c r="Q9" s="18"/>
      <c r="R9" s="18"/>
      <c r="S9" s="18"/>
      <c r="T9" s="18"/>
      <c r="U9" s="18"/>
      <c r="V9" s="19"/>
    </row>
    <row r="10" spans="2:22" ht="18.75" x14ac:dyDescent="0.25">
      <c r="B10" s="20">
        <v>5541</v>
      </c>
      <c r="C10" s="20">
        <v>7</v>
      </c>
      <c r="D10" s="20">
        <v>4</v>
      </c>
      <c r="E10" s="20">
        <v>7.88</v>
      </c>
      <c r="F10" s="20">
        <v>2.48</v>
      </c>
      <c r="H10" s="20">
        <v>86</v>
      </c>
      <c r="I10" s="20">
        <v>1.49</v>
      </c>
      <c r="J10" s="20">
        <v>4</v>
      </c>
      <c r="P10" s="21"/>
      <c r="Q10" s="18"/>
      <c r="R10" s="18"/>
      <c r="S10" s="18"/>
      <c r="T10" s="18"/>
      <c r="U10" s="18"/>
      <c r="V10" s="19"/>
    </row>
    <row r="11" spans="2:22" ht="18.75" x14ac:dyDescent="0.25">
      <c r="B11" s="20">
        <v>5043</v>
      </c>
      <c r="C11" s="20">
        <v>4.2</v>
      </c>
      <c r="D11" s="20">
        <v>7</v>
      </c>
      <c r="E11" s="20">
        <v>2.95</v>
      </c>
      <c r="F11" s="20">
        <v>1.74</v>
      </c>
      <c r="H11" s="20">
        <v>15</v>
      </c>
      <c r="I11" s="20">
        <v>2.33</v>
      </c>
      <c r="J11" s="20">
        <v>8</v>
      </c>
      <c r="P11" s="21"/>
      <c r="Q11" s="18"/>
      <c r="R11" s="18"/>
      <c r="S11" s="18"/>
      <c r="T11" s="18"/>
      <c r="U11" s="18"/>
      <c r="V11" s="19"/>
    </row>
    <row r="12" spans="2:22" ht="18.75" x14ac:dyDescent="0.25">
      <c r="B12" s="20">
        <v>7064</v>
      </c>
      <c r="C12" s="20">
        <v>3.6</v>
      </c>
      <c r="D12" s="20">
        <v>6</v>
      </c>
      <c r="E12" s="20">
        <v>10.24</v>
      </c>
      <c r="F12" s="20">
        <v>2.94</v>
      </c>
      <c r="H12" s="20">
        <v>13</v>
      </c>
      <c r="I12" s="20">
        <v>2.63</v>
      </c>
      <c r="J12" s="20">
        <v>7</v>
      </c>
      <c r="P12" s="21"/>
      <c r="Q12" s="18"/>
      <c r="R12" s="18"/>
      <c r="S12" s="18"/>
      <c r="T12" s="18"/>
      <c r="U12" s="18"/>
      <c r="V12" s="19"/>
    </row>
    <row r="13" spans="2:22" ht="18.75" x14ac:dyDescent="0.25">
      <c r="B13" s="20">
        <v>1408</v>
      </c>
      <c r="C13" s="20">
        <v>7.1</v>
      </c>
      <c r="D13" s="20">
        <v>9</v>
      </c>
      <c r="E13" s="20">
        <v>2.5</v>
      </c>
      <c r="F13" s="20">
        <v>2.09</v>
      </c>
      <c r="H13" s="20">
        <v>53</v>
      </c>
      <c r="I13" s="20">
        <v>1.6</v>
      </c>
      <c r="J13" s="20">
        <v>3</v>
      </c>
      <c r="P13" s="21"/>
      <c r="Q13" s="18"/>
      <c r="R13" s="18"/>
      <c r="S13" s="18"/>
      <c r="T13" s="18"/>
      <c r="U13" s="18"/>
      <c r="V13" s="19"/>
    </row>
    <row r="14" spans="2:22" x14ac:dyDescent="0.25">
      <c r="B14" s="20">
        <v>67923</v>
      </c>
      <c r="C14" s="20">
        <v>6.9</v>
      </c>
      <c r="D14" s="20">
        <v>2</v>
      </c>
      <c r="E14" s="20">
        <v>10.5</v>
      </c>
      <c r="F14" s="20">
        <v>2.33</v>
      </c>
      <c r="H14" s="20">
        <v>114</v>
      </c>
      <c r="I14" s="20">
        <v>1.45</v>
      </c>
      <c r="J14" s="20">
        <v>4</v>
      </c>
      <c r="P14" s="21"/>
      <c r="Q14" s="1"/>
      <c r="R14" s="1"/>
      <c r="S14" s="1"/>
      <c r="T14" s="1"/>
      <c r="U14" s="1"/>
      <c r="V14" s="1"/>
    </row>
    <row r="15" spans="2:22" x14ac:dyDescent="0.25">
      <c r="B15" s="20">
        <v>62274</v>
      </c>
      <c r="C15" s="20">
        <v>4.3</v>
      </c>
      <c r="D15" s="20">
        <v>5</v>
      </c>
      <c r="E15" s="20">
        <v>6.07</v>
      </c>
      <c r="F15" s="20">
        <v>2.12</v>
      </c>
      <c r="H15" s="20">
        <v>15</v>
      </c>
      <c r="I15" s="20">
        <v>1.93</v>
      </c>
      <c r="J15" s="20">
        <v>6</v>
      </c>
      <c r="P15" s="21"/>
      <c r="Q15" s="1"/>
      <c r="R15" s="1"/>
      <c r="S15" s="1"/>
      <c r="T15" s="1"/>
      <c r="U15" s="1"/>
      <c r="V15" s="1"/>
    </row>
    <row r="16" spans="2:22" x14ac:dyDescent="0.25">
      <c r="B16" s="20">
        <v>2475</v>
      </c>
      <c r="C16" s="20">
        <v>6.8</v>
      </c>
      <c r="D16" s="20">
        <v>9</v>
      </c>
      <c r="E16" s="20">
        <v>9.0500000000000007</v>
      </c>
      <c r="F16" s="20">
        <v>2.89</v>
      </c>
      <c r="H16" s="20">
        <v>141</v>
      </c>
      <c r="I16" s="20">
        <v>1.5</v>
      </c>
      <c r="J16" s="20">
        <v>3</v>
      </c>
      <c r="P16" s="21"/>
      <c r="Q16" s="1"/>
      <c r="R16" s="1"/>
      <c r="S16" s="1"/>
      <c r="T16" s="1"/>
      <c r="U16" s="1"/>
      <c r="V16" s="1"/>
    </row>
    <row r="17" spans="2:22" x14ac:dyDescent="0.25">
      <c r="B17" s="20">
        <v>983</v>
      </c>
      <c r="C17" s="20">
        <v>9.1999999999999993</v>
      </c>
      <c r="D17" s="20">
        <v>8</v>
      </c>
      <c r="E17" s="20">
        <v>19</v>
      </c>
      <c r="F17" s="20">
        <v>2.56</v>
      </c>
      <c r="H17" s="20">
        <v>112</v>
      </c>
      <c r="I17" s="20">
        <v>2.2999999999999998</v>
      </c>
      <c r="J17" s="20">
        <v>4</v>
      </c>
      <c r="P17" s="21"/>
      <c r="Q17" s="1"/>
      <c r="R17" s="1"/>
      <c r="S17" s="1"/>
      <c r="T17" s="1"/>
      <c r="U17" s="1"/>
      <c r="V17" s="1"/>
    </row>
    <row r="18" spans="2:22" ht="18.75" x14ac:dyDescent="0.25">
      <c r="B18" s="20">
        <v>3160</v>
      </c>
      <c r="C18" s="20">
        <v>5.9</v>
      </c>
      <c r="D18" s="20">
        <v>1</v>
      </c>
      <c r="E18" s="20">
        <v>4.6900000000000004</v>
      </c>
      <c r="F18" s="20">
        <v>1.73</v>
      </c>
      <c r="H18" s="20">
        <v>116</v>
      </c>
      <c r="I18" s="20">
        <v>2.4500000000000002</v>
      </c>
      <c r="J18" s="20">
        <v>9</v>
      </c>
      <c r="P18" s="21"/>
      <c r="Q18" s="18"/>
      <c r="R18" s="1"/>
      <c r="S18" s="1"/>
      <c r="T18" s="18"/>
      <c r="U18" s="18"/>
      <c r="V18" s="1"/>
    </row>
    <row r="19" spans="2:22" ht="18.75" x14ac:dyDescent="0.25">
      <c r="B19" s="20">
        <v>34563</v>
      </c>
      <c r="C19" s="20">
        <v>5.2</v>
      </c>
      <c r="D19" s="20">
        <v>6</v>
      </c>
      <c r="E19" s="20">
        <v>7</v>
      </c>
      <c r="F19" s="20">
        <v>2.38</v>
      </c>
      <c r="H19" s="20">
        <v>77</v>
      </c>
      <c r="I19" s="20">
        <v>2.21</v>
      </c>
      <c r="J19" s="20">
        <v>7</v>
      </c>
      <c r="P19" s="21"/>
      <c r="Q19" s="18"/>
      <c r="R19" s="1"/>
      <c r="S19" s="1"/>
      <c r="T19" s="18"/>
      <c r="U19" s="18"/>
      <c r="V19" s="1"/>
    </row>
    <row r="20" spans="2:22" ht="18.75" x14ac:dyDescent="0.25">
      <c r="B20" s="20">
        <v>67345</v>
      </c>
      <c r="C20" s="20">
        <v>8</v>
      </c>
      <c r="D20" s="20">
        <v>8</v>
      </c>
      <c r="E20" s="20">
        <v>4.54</v>
      </c>
      <c r="F20" s="20">
        <v>2.21</v>
      </c>
      <c r="H20" s="20">
        <v>43</v>
      </c>
      <c r="I20" s="20">
        <v>1.7</v>
      </c>
      <c r="J20" s="20">
        <v>8</v>
      </c>
      <c r="P20" s="21"/>
      <c r="Q20" s="18"/>
      <c r="R20" s="1"/>
      <c r="S20" s="1"/>
      <c r="T20" s="18"/>
      <c r="U20" s="18"/>
      <c r="V20" s="1"/>
    </row>
    <row r="21" spans="2:22" ht="18.75" x14ac:dyDescent="0.25">
      <c r="B21" s="20">
        <v>23453</v>
      </c>
      <c r="C21" s="20">
        <v>7.8</v>
      </c>
      <c r="D21" s="20">
        <v>7</v>
      </c>
      <c r="E21" s="20">
        <v>4.42</v>
      </c>
      <c r="F21" s="20">
        <v>1.94</v>
      </c>
      <c r="H21" s="20">
        <v>89</v>
      </c>
      <c r="I21" s="20">
        <v>3.1</v>
      </c>
      <c r="J21" s="20">
        <v>7</v>
      </c>
      <c r="P21" s="21"/>
      <c r="Q21" s="18"/>
      <c r="R21" s="1"/>
      <c r="S21" s="1"/>
      <c r="T21" s="18"/>
      <c r="U21" s="18"/>
      <c r="V21" s="1"/>
    </row>
    <row r="22" spans="2:22" ht="18.75" x14ac:dyDescent="0.25">
      <c r="B22" s="20">
        <v>341</v>
      </c>
      <c r="C22" s="20">
        <v>2.9</v>
      </c>
      <c r="D22" s="20">
        <v>1</v>
      </c>
      <c r="E22" s="20">
        <v>6.51</v>
      </c>
      <c r="F22" s="20">
        <v>1.51</v>
      </c>
      <c r="H22" s="20">
        <v>118</v>
      </c>
      <c r="I22" s="20">
        <v>2.14</v>
      </c>
      <c r="J22" s="20">
        <v>7</v>
      </c>
      <c r="P22" s="21"/>
      <c r="Q22" s="18"/>
      <c r="R22" s="1"/>
      <c r="S22" s="1"/>
      <c r="T22" s="18"/>
      <c r="U22" s="18"/>
      <c r="V22" s="1"/>
    </row>
    <row r="23" spans="2:22" ht="18.75" x14ac:dyDescent="0.25">
      <c r="B23" s="20">
        <v>67700</v>
      </c>
      <c r="C23" s="20">
        <v>3.6</v>
      </c>
      <c r="D23" s="20">
        <v>5</v>
      </c>
      <c r="E23" s="20">
        <v>4.3499999999999996</v>
      </c>
      <c r="F23" s="20">
        <v>1.98</v>
      </c>
      <c r="H23" s="20">
        <v>43</v>
      </c>
      <c r="I23" s="20">
        <v>2.2799999999999998</v>
      </c>
      <c r="J23" s="20">
        <v>9</v>
      </c>
      <c r="P23" s="21"/>
      <c r="Q23" s="18"/>
      <c r="R23" s="1"/>
      <c r="S23" s="1"/>
      <c r="T23" s="18"/>
      <c r="U23" s="18"/>
      <c r="V23" s="1"/>
    </row>
    <row r="24" spans="2:22" ht="18.75" x14ac:dyDescent="0.25">
      <c r="B24" s="20">
        <v>234</v>
      </c>
      <c r="C24" s="20">
        <v>2.6</v>
      </c>
      <c r="D24" s="20">
        <v>7</v>
      </c>
      <c r="E24" s="20">
        <v>5.12</v>
      </c>
      <c r="F24" s="20">
        <v>2.0499999999999998</v>
      </c>
      <c r="H24" s="20">
        <v>51</v>
      </c>
      <c r="I24" s="20">
        <v>1.95</v>
      </c>
      <c r="J24" s="20">
        <v>7</v>
      </c>
      <c r="P24" s="21"/>
      <c r="Q24" s="18"/>
      <c r="R24" s="1"/>
      <c r="S24" s="1"/>
      <c r="T24" s="18"/>
      <c r="U24" s="18"/>
      <c r="V24" s="1"/>
    </row>
    <row r="25" spans="2:22" ht="18.75" x14ac:dyDescent="0.25">
      <c r="O25" s="18"/>
      <c r="P25" s="1"/>
      <c r="Q25" s="18"/>
      <c r="R25" s="1"/>
      <c r="S25" s="1"/>
      <c r="T25" s="18"/>
      <c r="U25" s="18"/>
      <c r="V25" s="1"/>
    </row>
    <row r="26" spans="2:22" ht="18.75" x14ac:dyDescent="0.25">
      <c r="O26" s="18"/>
      <c r="P26" s="1"/>
      <c r="Q26" s="18"/>
      <c r="R26" s="1"/>
      <c r="S26" s="1"/>
      <c r="T26" s="18"/>
      <c r="U26" s="18"/>
      <c r="V26" s="1"/>
    </row>
    <row r="27" spans="2:22" ht="18.75" x14ac:dyDescent="0.25">
      <c r="O27" s="18"/>
      <c r="P27" s="1"/>
      <c r="Q27" s="18"/>
      <c r="R27" s="1"/>
      <c r="S27" s="1"/>
      <c r="T27" s="18"/>
      <c r="U27" s="18"/>
      <c r="V27" s="1"/>
    </row>
  </sheetData>
  <mergeCells count="2">
    <mergeCell ref="B3:F3"/>
    <mergeCell ref="H3:J3"/>
  </mergeCells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Частина 1</vt:lpstr>
      <vt:lpstr>Частина 2</vt:lpstr>
      <vt:lpstr>Частина 3</vt:lpstr>
      <vt:lpstr>Додаток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admin</cp:lastModifiedBy>
  <cp:revision>1</cp:revision>
  <dcterms:created xsi:type="dcterms:W3CDTF">2015-06-05T18:17:20Z</dcterms:created>
  <dcterms:modified xsi:type="dcterms:W3CDTF">2022-04-28T10:08:19Z</dcterms:modified>
</cp:coreProperties>
</file>