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"/>
    </mc:Choice>
  </mc:AlternateContent>
  <xr:revisionPtr revIDLastSave="0" documentId="13_ncr:1_{AFBC60DC-C459-412A-8464-272E2292B2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Седмичен Калориен Прием - 1" sheetId="1" r:id="rId1"/>
    <sheet name="Седмичен Отчет" sheetId="6" r:id="rId2"/>
    <sheet name="Таблица с Храни" sheetId="4" r:id="rId3"/>
    <sheet name="Промяна на Тегло" sheetId="7" r:id="rId4"/>
    <sheet name="Sheet1_STS" sheetId="3" state="hidden" r:id="rId5"/>
  </sheets>
  <definedNames>
    <definedName name="b">#REF!</definedName>
    <definedName name="e">#REF!</definedName>
    <definedName name="solver_adj" localSheetId="0">#REF!</definedName>
    <definedName name="solver_lhs1" localSheetId="0">#REF!</definedName>
    <definedName name="solver_lhs2" localSheetId="0">#REF!</definedName>
    <definedName name="solver_opt" localSheetId="0">#REF!</definedName>
    <definedName name="Агнешко">'Таблица с Храни'!$C$6</definedName>
    <definedName name="Зеленчуци">'Таблица с Храни'!$C$8:$C$9</definedName>
    <definedName name="Месо">'Таблица с Храни'!$C$11:$C$12</definedName>
    <definedName name="Нутриенти">'Таблица с Храни'!$C$3:$N$5</definedName>
    <definedName name="Плодове">'Таблица с Храни'!$C$4:$C$6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7" l="1"/>
  <c r="B18" i="7"/>
  <c r="B10" i="7"/>
  <c r="BC30" i="1"/>
  <c r="BB30" i="1"/>
  <c r="BA30" i="1"/>
  <c r="AU30" i="1"/>
  <c r="AT30" i="1"/>
  <c r="AS30" i="1"/>
  <c r="AM30" i="1"/>
  <c r="AL30" i="1"/>
  <c r="AK30" i="1"/>
  <c r="AE30" i="1"/>
  <c r="AD30" i="1"/>
  <c r="AC30" i="1"/>
  <c r="G3" i="6"/>
  <c r="G4" i="6" s="1"/>
  <c r="D3" i="6"/>
  <c r="C3" i="6"/>
  <c r="B3" i="6"/>
  <c r="B8" i="6" s="1"/>
  <c r="BA11" i="1"/>
  <c r="BB11" i="1"/>
  <c r="BC11" i="1"/>
  <c r="AZ11" i="1" s="1"/>
  <c r="BA12" i="1"/>
  <c r="AZ12" i="1" s="1"/>
  <c r="BB12" i="1"/>
  <c r="BC12" i="1"/>
  <c r="BA13" i="1"/>
  <c r="BB13" i="1"/>
  <c r="BC13" i="1"/>
  <c r="BA14" i="1"/>
  <c r="BB14" i="1"/>
  <c r="BC14" i="1"/>
  <c r="BA15" i="1"/>
  <c r="BB15" i="1"/>
  <c r="BC15" i="1"/>
  <c r="BA16" i="1"/>
  <c r="AZ16" i="1" s="1"/>
  <c r="BB16" i="1"/>
  <c r="BC16" i="1"/>
  <c r="BA17" i="1"/>
  <c r="BB17" i="1"/>
  <c r="BC17" i="1"/>
  <c r="BA18" i="1"/>
  <c r="BB18" i="1"/>
  <c r="BC18" i="1"/>
  <c r="BA19" i="1"/>
  <c r="BB19" i="1"/>
  <c r="BC19" i="1"/>
  <c r="BA20" i="1"/>
  <c r="AZ20" i="1" s="1"/>
  <c r="BB20" i="1"/>
  <c r="BC20" i="1"/>
  <c r="BA21" i="1"/>
  <c r="BB21" i="1"/>
  <c r="BC21" i="1"/>
  <c r="BA22" i="1"/>
  <c r="BB22" i="1"/>
  <c r="BC22" i="1"/>
  <c r="BA23" i="1"/>
  <c r="BB23" i="1"/>
  <c r="BC23" i="1"/>
  <c r="BA24" i="1"/>
  <c r="AZ24" i="1" s="1"/>
  <c r="BB24" i="1"/>
  <c r="BC24" i="1"/>
  <c r="BA25" i="1"/>
  <c r="BB25" i="1"/>
  <c r="BC25" i="1"/>
  <c r="BA26" i="1"/>
  <c r="BB26" i="1"/>
  <c r="BC26" i="1"/>
  <c r="BA27" i="1"/>
  <c r="BB27" i="1"/>
  <c r="BC27" i="1"/>
  <c r="AZ27" i="1" s="1"/>
  <c r="BA28" i="1"/>
  <c r="AZ28" i="1" s="1"/>
  <c r="BB28" i="1"/>
  <c r="BC28" i="1"/>
  <c r="BA29" i="1"/>
  <c r="BB29" i="1"/>
  <c r="BC29" i="1"/>
  <c r="BC10" i="1"/>
  <c r="BB10" i="1"/>
  <c r="BA10" i="1"/>
  <c r="AS11" i="1"/>
  <c r="AT11" i="1"/>
  <c r="AU11" i="1"/>
  <c r="AS12" i="1"/>
  <c r="AR12" i="1" s="1"/>
  <c r="AT12" i="1"/>
  <c r="AU12" i="1"/>
  <c r="AS13" i="1"/>
  <c r="AT13" i="1"/>
  <c r="AU13" i="1"/>
  <c r="AS14" i="1"/>
  <c r="AT14" i="1"/>
  <c r="AU14" i="1"/>
  <c r="AR14" i="1" s="1"/>
  <c r="AS15" i="1"/>
  <c r="AT15" i="1"/>
  <c r="AU15" i="1"/>
  <c r="AR15" i="1" s="1"/>
  <c r="AS16" i="1"/>
  <c r="AR16" i="1" s="1"/>
  <c r="AT16" i="1"/>
  <c r="AU16" i="1"/>
  <c r="AS17" i="1"/>
  <c r="AT17" i="1"/>
  <c r="AU17" i="1"/>
  <c r="AS18" i="1"/>
  <c r="AT18" i="1"/>
  <c r="AU18" i="1"/>
  <c r="AR18" i="1" s="1"/>
  <c r="AS19" i="1"/>
  <c r="AT19" i="1"/>
  <c r="AU19" i="1"/>
  <c r="AS20" i="1"/>
  <c r="AR20" i="1" s="1"/>
  <c r="AT20" i="1"/>
  <c r="AU20" i="1"/>
  <c r="AS21" i="1"/>
  <c r="AT21" i="1"/>
  <c r="AU21" i="1"/>
  <c r="AS22" i="1"/>
  <c r="AT22" i="1"/>
  <c r="AU22" i="1"/>
  <c r="AR22" i="1" s="1"/>
  <c r="AS23" i="1"/>
  <c r="AT23" i="1"/>
  <c r="AU23" i="1"/>
  <c r="AS24" i="1"/>
  <c r="AR24" i="1" s="1"/>
  <c r="AT24" i="1"/>
  <c r="AU24" i="1"/>
  <c r="AS25" i="1"/>
  <c r="AT25" i="1"/>
  <c r="AU25" i="1"/>
  <c r="AS26" i="1"/>
  <c r="AT26" i="1"/>
  <c r="AU26" i="1"/>
  <c r="AR26" i="1" s="1"/>
  <c r="AS27" i="1"/>
  <c r="AT27" i="1"/>
  <c r="AU27" i="1"/>
  <c r="AS28" i="1"/>
  <c r="AR28" i="1" s="1"/>
  <c r="AT28" i="1"/>
  <c r="AU28" i="1"/>
  <c r="AS29" i="1"/>
  <c r="AT29" i="1"/>
  <c r="AU29" i="1"/>
  <c r="AU10" i="1"/>
  <c r="AT10" i="1"/>
  <c r="AS10" i="1"/>
  <c r="AK11" i="1"/>
  <c r="AL11" i="1"/>
  <c r="AM11" i="1"/>
  <c r="AK12" i="1"/>
  <c r="AJ12" i="1" s="1"/>
  <c r="AL12" i="1"/>
  <c r="AM12" i="1"/>
  <c r="AK13" i="1"/>
  <c r="AL13" i="1"/>
  <c r="AJ13" i="1" s="1"/>
  <c r="AM13" i="1"/>
  <c r="AK14" i="1"/>
  <c r="AL14" i="1"/>
  <c r="AM14" i="1"/>
  <c r="AJ14" i="1" s="1"/>
  <c r="AK15" i="1"/>
  <c r="AL15" i="1"/>
  <c r="AM15" i="1"/>
  <c r="AK16" i="1"/>
  <c r="AJ16" i="1" s="1"/>
  <c r="AL16" i="1"/>
  <c r="AM16" i="1"/>
  <c r="AK17" i="1"/>
  <c r="AL17" i="1"/>
  <c r="AJ17" i="1" s="1"/>
  <c r="AM17" i="1"/>
  <c r="AK18" i="1"/>
  <c r="AL18" i="1"/>
  <c r="AM18" i="1"/>
  <c r="AJ18" i="1" s="1"/>
  <c r="AK19" i="1"/>
  <c r="AL19" i="1"/>
  <c r="AM19" i="1"/>
  <c r="AJ19" i="1" s="1"/>
  <c r="AK20" i="1"/>
  <c r="AJ20" i="1" s="1"/>
  <c r="AL20" i="1"/>
  <c r="AM20" i="1"/>
  <c r="AK21" i="1"/>
  <c r="AL21" i="1"/>
  <c r="AJ21" i="1" s="1"/>
  <c r="AM21" i="1"/>
  <c r="AK22" i="1"/>
  <c r="AL22" i="1"/>
  <c r="AM22" i="1"/>
  <c r="AJ22" i="1" s="1"/>
  <c r="AK23" i="1"/>
  <c r="AL23" i="1"/>
  <c r="AM23" i="1"/>
  <c r="AK24" i="1"/>
  <c r="AJ24" i="1" s="1"/>
  <c r="AL24" i="1"/>
  <c r="AM24" i="1"/>
  <c r="AK25" i="1"/>
  <c r="AL25" i="1"/>
  <c r="AJ25" i="1" s="1"/>
  <c r="AM25" i="1"/>
  <c r="AK26" i="1"/>
  <c r="AL26" i="1"/>
  <c r="AM26" i="1"/>
  <c r="AJ26" i="1" s="1"/>
  <c r="AK27" i="1"/>
  <c r="AL27" i="1"/>
  <c r="AM27" i="1"/>
  <c r="AK28" i="1"/>
  <c r="AJ28" i="1" s="1"/>
  <c r="AL28" i="1"/>
  <c r="AM28" i="1"/>
  <c r="AK29" i="1"/>
  <c r="AL29" i="1"/>
  <c r="AJ29" i="1" s="1"/>
  <c r="AM29" i="1"/>
  <c r="AM10" i="1"/>
  <c r="AL10" i="1"/>
  <c r="AK10" i="1"/>
  <c r="AK32" i="1" s="1"/>
  <c r="AC11" i="1"/>
  <c r="AD11" i="1"/>
  <c r="AE11" i="1"/>
  <c r="AB11" i="1" s="1"/>
  <c r="AC12" i="1"/>
  <c r="AB12" i="1" s="1"/>
  <c r="AD12" i="1"/>
  <c r="AE12" i="1"/>
  <c r="AC13" i="1"/>
  <c r="AD13" i="1"/>
  <c r="AB13" i="1" s="1"/>
  <c r="AE13" i="1"/>
  <c r="AC14" i="1"/>
  <c r="AD14" i="1"/>
  <c r="AE14" i="1"/>
  <c r="AB14" i="1" s="1"/>
  <c r="AC15" i="1"/>
  <c r="AD15" i="1"/>
  <c r="AE15" i="1"/>
  <c r="AC16" i="1"/>
  <c r="AB16" i="1" s="1"/>
  <c r="AD16" i="1"/>
  <c r="AE16" i="1"/>
  <c r="AC17" i="1"/>
  <c r="AD17" i="1"/>
  <c r="AB17" i="1" s="1"/>
  <c r="AE17" i="1"/>
  <c r="AC18" i="1"/>
  <c r="AD18" i="1"/>
  <c r="AE18" i="1"/>
  <c r="AB18" i="1" s="1"/>
  <c r="AC19" i="1"/>
  <c r="AD19" i="1"/>
  <c r="AE19" i="1"/>
  <c r="AC20" i="1"/>
  <c r="AB20" i="1" s="1"/>
  <c r="AD20" i="1"/>
  <c r="AE20" i="1"/>
  <c r="AC21" i="1"/>
  <c r="AD21" i="1"/>
  <c r="AB21" i="1" s="1"/>
  <c r="AE21" i="1"/>
  <c r="AC22" i="1"/>
  <c r="AD22" i="1"/>
  <c r="AE22" i="1"/>
  <c r="AB22" i="1" s="1"/>
  <c r="AC23" i="1"/>
  <c r="AD23" i="1"/>
  <c r="AE23" i="1"/>
  <c r="AC24" i="1"/>
  <c r="AB24" i="1" s="1"/>
  <c r="AD24" i="1"/>
  <c r="AE24" i="1"/>
  <c r="AC25" i="1"/>
  <c r="AD25" i="1"/>
  <c r="AB25" i="1" s="1"/>
  <c r="AE25" i="1"/>
  <c r="AC26" i="1"/>
  <c r="AD26" i="1"/>
  <c r="AE26" i="1"/>
  <c r="AC27" i="1"/>
  <c r="AB27" i="1" s="1"/>
  <c r="AD27" i="1"/>
  <c r="AE27" i="1"/>
  <c r="AC28" i="1"/>
  <c r="AB28" i="1" s="1"/>
  <c r="AD28" i="1"/>
  <c r="AE28" i="1"/>
  <c r="AC29" i="1"/>
  <c r="AD29" i="1"/>
  <c r="AE29" i="1"/>
  <c r="AE10" i="1"/>
  <c r="AD10" i="1"/>
  <c r="AC10" i="1"/>
  <c r="U11" i="1"/>
  <c r="V11" i="1"/>
  <c r="W11" i="1"/>
  <c r="T11" i="1" s="1"/>
  <c r="U12" i="1"/>
  <c r="V12" i="1"/>
  <c r="W12" i="1"/>
  <c r="U13" i="1"/>
  <c r="V13" i="1"/>
  <c r="W13" i="1"/>
  <c r="U14" i="1"/>
  <c r="V14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U19" i="1"/>
  <c r="V19" i="1"/>
  <c r="W19" i="1"/>
  <c r="T19" i="1" s="1"/>
  <c r="U20" i="1"/>
  <c r="V20" i="1"/>
  <c r="W20" i="1"/>
  <c r="U21" i="1"/>
  <c r="V21" i="1"/>
  <c r="W21" i="1"/>
  <c r="U22" i="1"/>
  <c r="V22" i="1"/>
  <c r="W22" i="1"/>
  <c r="U23" i="1"/>
  <c r="V23" i="1"/>
  <c r="W23" i="1"/>
  <c r="U24" i="1"/>
  <c r="V24" i="1"/>
  <c r="W24" i="1"/>
  <c r="U25" i="1"/>
  <c r="V25" i="1"/>
  <c r="W25" i="1"/>
  <c r="U26" i="1"/>
  <c r="V26" i="1"/>
  <c r="W26" i="1"/>
  <c r="U27" i="1"/>
  <c r="V27" i="1"/>
  <c r="W27" i="1"/>
  <c r="T27" i="1" s="1"/>
  <c r="U28" i="1"/>
  <c r="V28" i="1"/>
  <c r="W28" i="1"/>
  <c r="U29" i="1"/>
  <c r="V29" i="1"/>
  <c r="W29" i="1"/>
  <c r="W10" i="1"/>
  <c r="V10" i="1"/>
  <c r="U10" i="1"/>
  <c r="O11" i="1"/>
  <c r="O12" i="1"/>
  <c r="O13" i="1"/>
  <c r="O14" i="1"/>
  <c r="O15" i="1"/>
  <c r="O16" i="1"/>
  <c r="O17" i="1"/>
  <c r="O18" i="1"/>
  <c r="L18" i="1" s="1"/>
  <c r="O19" i="1"/>
  <c r="O20" i="1"/>
  <c r="O21" i="1"/>
  <c r="O22" i="1"/>
  <c r="O23" i="1"/>
  <c r="O24" i="1"/>
  <c r="O25" i="1"/>
  <c r="O26" i="1"/>
  <c r="O27" i="1"/>
  <c r="O28" i="1"/>
  <c r="O29" i="1"/>
  <c r="L29" i="1" s="1"/>
  <c r="N11" i="1"/>
  <c r="N12" i="1"/>
  <c r="N13" i="1"/>
  <c r="N14" i="1"/>
  <c r="N15" i="1"/>
  <c r="N16" i="1"/>
  <c r="N17" i="1"/>
  <c r="N18" i="1"/>
  <c r="N19" i="1"/>
  <c r="L19" i="1" s="1"/>
  <c r="N20" i="1"/>
  <c r="N21" i="1"/>
  <c r="N22" i="1"/>
  <c r="N23" i="1"/>
  <c r="N24" i="1"/>
  <c r="N25" i="1"/>
  <c r="N26" i="1"/>
  <c r="N27" i="1"/>
  <c r="N28" i="1"/>
  <c r="N29" i="1"/>
  <c r="M11" i="1"/>
  <c r="M12" i="1"/>
  <c r="L12" i="1" s="1"/>
  <c r="M13" i="1"/>
  <c r="M14" i="1"/>
  <c r="M15" i="1"/>
  <c r="M16" i="1"/>
  <c r="M17" i="1"/>
  <c r="M18" i="1"/>
  <c r="M19" i="1"/>
  <c r="M20" i="1"/>
  <c r="L20" i="1" s="1"/>
  <c r="M21" i="1"/>
  <c r="M22" i="1"/>
  <c r="M23" i="1"/>
  <c r="L23" i="1" s="1"/>
  <c r="M24" i="1"/>
  <c r="L24" i="1" s="1"/>
  <c r="M25" i="1"/>
  <c r="M26" i="1"/>
  <c r="M27" i="1"/>
  <c r="M28" i="1"/>
  <c r="L28" i="1" s="1"/>
  <c r="M29" i="1"/>
  <c r="O10" i="1"/>
  <c r="N10" i="1"/>
  <c r="M10" i="1"/>
  <c r="AZ23" i="1"/>
  <c r="AZ19" i="1"/>
  <c r="AZ15" i="1"/>
  <c r="AR27" i="1"/>
  <c r="AR23" i="1"/>
  <c r="AR19" i="1"/>
  <c r="AR11" i="1"/>
  <c r="AJ27" i="1"/>
  <c r="AJ23" i="1"/>
  <c r="AJ15" i="1"/>
  <c r="AJ11" i="1"/>
  <c r="AB23" i="1"/>
  <c r="AB19" i="1"/>
  <c r="AB15" i="1"/>
  <c r="T23" i="1"/>
  <c r="L16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0" i="1"/>
  <c r="F10" i="1"/>
  <c r="E10" i="1"/>
  <c r="E30" i="1"/>
  <c r="G30" i="1"/>
  <c r="F30" i="1"/>
  <c r="C6" i="1"/>
  <c r="D6" i="1" s="1"/>
  <c r="C5" i="1"/>
  <c r="D5" i="1" s="1"/>
  <c r="C4" i="1"/>
  <c r="T29" i="1" l="1"/>
  <c r="T25" i="1"/>
  <c r="T21" i="1"/>
  <c r="T14" i="1"/>
  <c r="L27" i="1"/>
  <c r="L15" i="1"/>
  <c r="T22" i="1"/>
  <c r="T17" i="1"/>
  <c r="T13" i="1"/>
  <c r="D17" i="1"/>
  <c r="T15" i="1"/>
  <c r="U30" i="1"/>
  <c r="V30" i="1"/>
  <c r="W30" i="1"/>
  <c r="AK31" i="1"/>
  <c r="L10" i="1"/>
  <c r="N32" i="1"/>
  <c r="D25" i="1"/>
  <c r="AU32" i="1"/>
  <c r="AU31" i="1" s="1"/>
  <c r="AR29" i="1"/>
  <c r="AR25" i="1"/>
  <c r="AR21" i="1"/>
  <c r="AR17" i="1"/>
  <c r="AR13" i="1"/>
  <c r="AZ29" i="1"/>
  <c r="AZ26" i="1"/>
  <c r="AZ25" i="1"/>
  <c r="AZ22" i="1"/>
  <c r="AZ21" i="1"/>
  <c r="AZ18" i="1"/>
  <c r="AZ17" i="1"/>
  <c r="AZ14" i="1"/>
  <c r="AZ13" i="1"/>
  <c r="AE32" i="1"/>
  <c r="AE31" i="1" s="1"/>
  <c r="AB26" i="1"/>
  <c r="T28" i="1"/>
  <c r="T26" i="1"/>
  <c r="T24" i="1"/>
  <c r="T20" i="1"/>
  <c r="T18" i="1"/>
  <c r="T16" i="1"/>
  <c r="T12" i="1"/>
  <c r="AB29" i="1"/>
  <c r="BB32" i="1"/>
  <c r="BB31" i="1" s="1"/>
  <c r="BC32" i="1"/>
  <c r="BC31" i="1" s="1"/>
  <c r="AZ10" i="1"/>
  <c r="AT32" i="1"/>
  <c r="AR10" i="1"/>
  <c r="AM32" i="1"/>
  <c r="AJ10" i="1"/>
  <c r="AK35" i="1" s="1"/>
  <c r="AC32" i="1"/>
  <c r="AC31" i="1" s="1"/>
  <c r="AB10" i="1"/>
  <c r="AC35" i="1" s="1"/>
  <c r="AD32" i="1"/>
  <c r="AD31" i="1" s="1"/>
  <c r="V32" i="1"/>
  <c r="W32" i="1"/>
  <c r="T10" i="1"/>
  <c r="L26" i="1"/>
  <c r="L22" i="1"/>
  <c r="L14" i="1"/>
  <c r="L17" i="1"/>
  <c r="O32" i="1"/>
  <c r="L25" i="1"/>
  <c r="L21" i="1"/>
  <c r="L13" i="1"/>
  <c r="L11" i="1"/>
  <c r="BA32" i="1"/>
  <c r="BA31" i="1" s="1"/>
  <c r="AT31" i="1"/>
  <c r="AS32" i="1"/>
  <c r="AS31" i="1" s="1"/>
  <c r="AM31" i="1"/>
  <c r="AL32" i="1"/>
  <c r="AL31" i="1" s="1"/>
  <c r="U32" i="1"/>
  <c r="M32" i="1"/>
  <c r="D28" i="1"/>
  <c r="D24" i="1"/>
  <c r="D16" i="1"/>
  <c r="D12" i="1"/>
  <c r="D23" i="1"/>
  <c r="D20" i="1"/>
  <c r="D27" i="1"/>
  <c r="D19" i="1"/>
  <c r="D15" i="1"/>
  <c r="D11" i="1"/>
  <c r="D21" i="1"/>
  <c r="E4" i="1" a="1"/>
  <c r="E4" i="1" s="1"/>
  <c r="F4" i="1" s="1"/>
  <c r="D13" i="1"/>
  <c r="F32" i="1"/>
  <c r="C13" i="6" s="1"/>
  <c r="N30" i="1" s="1"/>
  <c r="G32" i="1"/>
  <c r="D13" i="6" s="1"/>
  <c r="O30" i="1" s="1"/>
  <c r="D22" i="1"/>
  <c r="D18" i="1"/>
  <c r="D29" i="1"/>
  <c r="E32" i="1"/>
  <c r="D26" i="1"/>
  <c r="D14" i="1"/>
  <c r="D10" i="1"/>
  <c r="D4" i="1"/>
  <c r="U31" i="1" l="1"/>
  <c r="U35" i="1"/>
  <c r="AS35" i="1"/>
  <c r="BA35" i="1"/>
  <c r="W31" i="1"/>
  <c r="V31" i="1"/>
  <c r="O31" i="1"/>
  <c r="B17" i="6"/>
  <c r="B18" i="6"/>
  <c r="B16" i="6"/>
  <c r="B14" i="6"/>
  <c r="B19" i="6"/>
  <c r="B15" i="6"/>
  <c r="B4" i="6"/>
  <c r="D14" i="6"/>
  <c r="D15" i="6"/>
  <c r="D17" i="6"/>
  <c r="D19" i="6"/>
  <c r="D4" i="6"/>
  <c r="D5" i="6" s="1"/>
  <c r="D16" i="6"/>
  <c r="D18" i="6"/>
  <c r="N31" i="1"/>
  <c r="C15" i="6"/>
  <c r="C17" i="6"/>
  <c r="C19" i="6"/>
  <c r="C4" i="6"/>
  <c r="C5" i="6" s="1"/>
  <c r="C14" i="6"/>
  <c r="C16" i="6"/>
  <c r="C18" i="6"/>
  <c r="E31" i="1"/>
  <c r="G31" i="1"/>
  <c r="B13" i="6"/>
  <c r="M30" i="1" s="1"/>
  <c r="M31" i="1" s="1"/>
  <c r="M35" i="1"/>
  <c r="F31" i="1"/>
  <c r="E35" i="1"/>
  <c r="B5" i="6" l="1"/>
  <c r="B7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72" authorId="0" shapeId="0" xr:uid="{00000000-0006-0000-0000-000002000000}">
      <text>
        <r>
          <rPr>
            <sz val="11"/>
            <color rgb="FF000000"/>
            <rFont val="Calibri"/>
            <family val="2"/>
          </rPr>
          <t>Stephan:
=IF($G$49=7, C48/7, IF($G$49&lt;=6, C58/6))
That is also possible</t>
        </r>
      </text>
    </comment>
    <comment ref="L99" authorId="0" shapeId="0" xr:uid="{00000000-0006-0000-0000-000003000000}">
      <text>
        <r>
          <rPr>
            <sz val="11"/>
            <color rgb="FF000000"/>
            <rFont val="Calibri"/>
            <family val="2"/>
          </rPr>
          <t>Stephan:
Възможно е да съм 200/300 грама по-тежък този ден, защото ходих до тоалетна</t>
        </r>
      </text>
    </comment>
  </commentList>
</comments>
</file>

<file path=xl/sharedStrings.xml><?xml version="1.0" encoding="utf-8"?>
<sst xmlns="http://schemas.openxmlformats.org/spreadsheetml/2006/main" count="163" uniqueCount="63">
  <si>
    <t>$B$9</t>
  </si>
  <si>
    <t>$D$11:$F$11</t>
  </si>
  <si>
    <t>Input</t>
  </si>
  <si>
    <t>на ден</t>
  </si>
  <si>
    <t>Калории</t>
  </si>
  <si>
    <t>Калории за седмица</t>
  </si>
  <si>
    <t>Общо Калории</t>
  </si>
  <si>
    <t>Въглехидрати</t>
  </si>
  <si>
    <t>Мазнини</t>
  </si>
  <si>
    <t>Протеин</t>
  </si>
  <si>
    <t>Ден 1</t>
  </si>
  <si>
    <t>Ден 2</t>
  </si>
  <si>
    <t>Ден 3</t>
  </si>
  <si>
    <t>Ден 4</t>
  </si>
  <si>
    <t>Ден 5</t>
  </si>
  <si>
    <t>Ден 6</t>
  </si>
  <si>
    <t>Ден 7</t>
  </si>
  <si>
    <t>Нужно количество за деня</t>
  </si>
  <si>
    <t>Оставашо количество за деня</t>
  </si>
  <si>
    <t>Консумирано количество</t>
  </si>
  <si>
    <t>Is the day over?</t>
  </si>
  <si>
    <t xml:space="preserve"> </t>
  </si>
  <si>
    <t>yes</t>
  </si>
  <si>
    <t>Брой  Дни</t>
  </si>
  <si>
    <t>Нужна Консумация за Седмицата</t>
  </si>
  <si>
    <t xml:space="preserve">Брой Приключени Дни </t>
  </si>
  <si>
    <t>Консумация през Седмицата</t>
  </si>
  <si>
    <t>Брой Оставащи Дни</t>
  </si>
  <si>
    <t>Оставаща консумация през седмицата</t>
  </si>
  <si>
    <t>Общо Калории за седмица</t>
  </si>
  <si>
    <t>Total Calories</t>
  </si>
  <si>
    <t>Nutrition Calculator</t>
  </si>
  <si>
    <t>Вид Храна</t>
  </si>
  <si>
    <t>Храна</t>
  </si>
  <si>
    <t>Босилек</t>
  </si>
  <si>
    <t>Боб</t>
  </si>
  <si>
    <t>Плодове</t>
  </si>
  <si>
    <t>Ябълка</t>
  </si>
  <si>
    <t>Портокал</t>
  </si>
  <si>
    <t>Месо</t>
  </si>
  <si>
    <t>Пилешко(100гр)</t>
  </si>
  <si>
    <t>Свинско(100гр)</t>
  </si>
  <si>
    <t>Тип Храна</t>
  </si>
  <si>
    <t>Типове Храни</t>
  </si>
  <si>
    <t>Зеленчуци</t>
  </si>
  <si>
    <t>Количество</t>
  </si>
  <si>
    <t>Грозде</t>
  </si>
  <si>
    <t>Седмичен Отчет</t>
  </si>
  <si>
    <t>Планирана Консумация през седмицата</t>
  </si>
  <si>
    <t>Дата</t>
  </si>
  <si>
    <t>Лично Тегло</t>
  </si>
  <si>
    <t>Average for the week</t>
  </si>
  <si>
    <t>Промяна в теглото за седмицата</t>
  </si>
  <si>
    <t>Мониторинг на Килограмите</t>
  </si>
  <si>
    <t>Таблица с храни и техните Хранителни стойности</t>
  </si>
  <si>
    <t>Обща Консумация през седмицата</t>
  </si>
  <si>
    <t xml:space="preserve">Оставащо количество след Ден 1 </t>
  </si>
  <si>
    <t>Оставащо количество след Ден 2</t>
  </si>
  <si>
    <t>Оставащо количество след Ден 3</t>
  </si>
  <si>
    <t>Оставащо количество след Ден 4</t>
  </si>
  <si>
    <t>Оставащо количество след Ден 5</t>
  </si>
  <si>
    <t>Оставащо количество след Ден 6</t>
  </si>
  <si>
    <t>Оставащо количество след Ден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</si>
</sst>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rgb="FF000000"/>
      <name val="Calibri"/>
    </font>
    <font>
      <b/>
      <i/>
      <sz val="11"/>
      <color rgb="FF000000"/>
      <name val="Calibri"/>
      <family val="2"/>
    </font>
    <font>
      <sz val="11"/>
      <name val="Calibri"/>
      <family val="2"/>
    </font>
    <font>
      <b/>
      <i/>
      <sz val="20"/>
      <color rgb="FF1E4E79"/>
      <name val="Calibri"/>
      <family val="2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i/>
      <sz val="14"/>
      <color rgb="FF002060"/>
      <name val="Calibri"/>
      <family val="2"/>
    </font>
    <font>
      <b/>
      <i/>
      <sz val="16"/>
      <color theme="8" tint="-0.499984740745262"/>
      <name val="Calibri"/>
      <family val="2"/>
    </font>
    <font>
      <b/>
      <i/>
      <sz val="24"/>
      <color theme="8" tint="-0.499984740745262"/>
      <name val="Calibri"/>
      <family val="2"/>
    </font>
    <font>
      <sz val="11"/>
      <color theme="8" tint="-0.499984740745262"/>
      <name val="Calibri"/>
      <family val="2"/>
    </font>
    <font>
      <sz val="12"/>
      <color rgb="FF000000"/>
      <name val="Calibri"/>
      <family val="2"/>
    </font>
    <font>
      <b/>
      <sz val="14"/>
      <color theme="8" tint="-0.499984740745262"/>
      <name val="Calibri"/>
      <family val="2"/>
    </font>
    <font>
      <b/>
      <sz val="18"/>
      <color theme="8" tint="-0.49998474074526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C0C0C"/>
        <bgColor rgb="FF0C0C0C"/>
      </patternFill>
    </fill>
    <fill>
      <patternFill patternType="solid">
        <fgColor rgb="FFC55A11"/>
        <bgColor rgb="FFC55A11"/>
      </patternFill>
    </fill>
    <fill>
      <patternFill patternType="solid">
        <fgColor rgb="FFAEABAB"/>
        <bgColor rgb="FFAEABAB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3" borderId="1" xfId="0" applyFont="1" applyFill="1" applyBorder="1"/>
    <xf numFmtId="0" fontId="0" fillId="0" borderId="0" xfId="0" applyFont="1" applyAlignment="1"/>
    <xf numFmtId="0" fontId="0" fillId="3" borderId="1" xfId="0" applyFont="1" applyFill="1" applyBorder="1" applyAlignment="1"/>
    <xf numFmtId="0" fontId="0" fillId="4" borderId="1" xfId="0" applyFont="1" applyFill="1" applyBorder="1"/>
    <xf numFmtId="0" fontId="4" fillId="0" borderId="0" xfId="0" applyFont="1"/>
    <xf numFmtId="0" fontId="5" fillId="5" borderId="1" xfId="0" applyFont="1" applyFill="1" applyBorder="1"/>
    <xf numFmtId="16" fontId="6" fillId="0" borderId="0" xfId="0" applyNumberFormat="1" applyFont="1"/>
    <xf numFmtId="0" fontId="0" fillId="2" borderId="1" xfId="0" applyFont="1" applyFill="1" applyBorder="1"/>
    <xf numFmtId="14" fontId="6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7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/>
    <xf numFmtId="0" fontId="7" fillId="0" borderId="4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9" fillId="6" borderId="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9" fillId="7" borderId="6" xfId="0" applyFont="1" applyFill="1" applyBorder="1" applyAlignment="1">
      <alignment horizontal="center" vertical="center"/>
    </xf>
    <xf numFmtId="0" fontId="7" fillId="0" borderId="0" xfId="0" applyFont="1"/>
    <xf numFmtId="0" fontId="6" fillId="8" borderId="0" xfId="0" applyFont="1" applyFill="1" applyAlignment="1">
      <alignment horizontal="center" vertical="center"/>
    </xf>
    <xf numFmtId="0" fontId="0" fillId="8" borderId="0" xfId="0" applyFont="1" applyFill="1" applyAlignment="1"/>
    <xf numFmtId="0" fontId="13" fillId="9" borderId="0" xfId="0" applyFont="1" applyFill="1" applyAlignment="1"/>
    <xf numFmtId="14" fontId="0" fillId="0" borderId="0" xfId="0" applyNumberFormat="1" applyFont="1" applyAlignment="1"/>
    <xf numFmtId="14" fontId="7" fillId="0" borderId="0" xfId="0" applyNumberFormat="1" applyFont="1" applyAlignment="1"/>
    <xf numFmtId="164" fontId="7" fillId="0" borderId="0" xfId="0" applyNumberFormat="1" applyFont="1" applyAlignment="1"/>
    <xf numFmtId="2" fontId="0" fillId="0" borderId="0" xfId="0" applyNumberFormat="1" applyFont="1" applyAlignment="1"/>
    <xf numFmtId="0" fontId="3" fillId="2" borderId="1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2" fillId="8" borderId="0" xfId="0" applyFont="1" applyFill="1" applyAlignment="1"/>
    <xf numFmtId="0" fontId="10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</cellXfs>
  <cellStyles count="1">
    <cellStyle name="Normal" xfId="0" builtinId="0"/>
  </cellStyles>
  <dxfs count="50">
    <dxf>
      <fill>
        <patternFill patternType="solid">
          <fgColor rgb="FF00B050"/>
          <bgColor rgb="FF00B050"/>
        </patternFill>
      </fill>
    </dxf>
    <dxf>
      <fill>
        <patternFill patternType="solid">
          <fgColor rgb="FF385623"/>
          <bgColor rgb="FF385623"/>
        </patternFill>
      </fill>
    </dxf>
    <dxf>
      <fill>
        <patternFill patternType="solid">
          <fgColor rgb="FF385623"/>
          <bgColor rgb="FF385623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385623"/>
          <bgColor rgb="FF38562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2E75B5"/>
          <bgColor rgb="FF2E75B5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'Промяна на Тегло'!$B$2</c:f>
              <c:strCache>
                <c:ptCount val="1"/>
                <c:pt idx="0">
                  <c:v>Лично Тегло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('Промяна на Тегло'!$A$3:$A$9,'Промяна на Тегло'!$A$11:$A$17)</c:f>
              <c:numCache>
                <c:formatCode>m/d/yyyy</c:formatCode>
                <c:ptCount val="14"/>
                <c:pt idx="0">
                  <c:v>43627</c:v>
                </c:pt>
                <c:pt idx="1">
                  <c:v>43628</c:v>
                </c:pt>
                <c:pt idx="2">
                  <c:v>43629</c:v>
                </c:pt>
                <c:pt idx="3">
                  <c:v>43630</c:v>
                </c:pt>
                <c:pt idx="4">
                  <c:v>43631</c:v>
                </c:pt>
                <c:pt idx="5">
                  <c:v>43632</c:v>
                </c:pt>
                <c:pt idx="6">
                  <c:v>43633</c:v>
                </c:pt>
                <c:pt idx="7">
                  <c:v>43634</c:v>
                </c:pt>
                <c:pt idx="8">
                  <c:v>43635</c:v>
                </c:pt>
                <c:pt idx="9">
                  <c:v>43636</c:v>
                </c:pt>
                <c:pt idx="10">
                  <c:v>43637</c:v>
                </c:pt>
                <c:pt idx="11">
                  <c:v>43638</c:v>
                </c:pt>
                <c:pt idx="12">
                  <c:v>43639</c:v>
                </c:pt>
                <c:pt idx="13">
                  <c:v>43640</c:v>
                </c:pt>
              </c:numCache>
            </c:numRef>
          </c:cat>
          <c:val>
            <c:numRef>
              <c:f>('Промяна на Тегло'!$B$3:$B$9,'Промяна на Тегло'!$B$11:$B$17)</c:f>
              <c:numCache>
                <c:formatCode>General</c:formatCode>
                <c:ptCount val="14"/>
                <c:pt idx="0">
                  <c:v>70.2</c:v>
                </c:pt>
                <c:pt idx="1">
                  <c:v>69</c:v>
                </c:pt>
                <c:pt idx="2">
                  <c:v>69.8</c:v>
                </c:pt>
                <c:pt idx="3">
                  <c:v>71.099999999999994</c:v>
                </c:pt>
                <c:pt idx="4">
                  <c:v>72.3</c:v>
                </c:pt>
                <c:pt idx="5">
                  <c:v>69</c:v>
                </c:pt>
                <c:pt idx="6">
                  <c:v>71</c:v>
                </c:pt>
                <c:pt idx="7">
                  <c:v>71</c:v>
                </c:pt>
                <c:pt idx="8">
                  <c:v>71.2</c:v>
                </c:pt>
                <c:pt idx="9">
                  <c:v>71.5</c:v>
                </c:pt>
                <c:pt idx="10">
                  <c:v>71.8</c:v>
                </c:pt>
                <c:pt idx="11">
                  <c:v>71.400000000000006</c:v>
                </c:pt>
                <c:pt idx="12">
                  <c:v>71.2</c:v>
                </c:pt>
                <c:pt idx="13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A-4FA3-A13E-979153C7F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935624"/>
        <c:axId val="951937264"/>
      </c:lineChart>
      <c:dateAx>
        <c:axId val="951935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937264"/>
        <c:crosses val="autoZero"/>
        <c:auto val="1"/>
        <c:lblOffset val="100"/>
        <c:baseTimeUnit val="days"/>
      </c:dateAx>
      <c:valAx>
        <c:axId val="9519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93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42862</xdr:rowOff>
    </xdr:from>
    <xdr:to>
      <xdr:col>11</xdr:col>
      <xdr:colOff>381000</xdr:colOff>
      <xdr:row>15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962750-60D5-4063-8061-559100C64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96"/>
  <sheetViews>
    <sheetView tabSelected="1" zoomScale="68" zoomScaleNormal="68" workbookViewId="0">
      <selection activeCell="B10" sqref="B10"/>
    </sheetView>
  </sheetViews>
  <sheetFormatPr defaultColWidth="20.85546875" defaultRowHeight="15" customHeight="1" x14ac:dyDescent="0.25"/>
  <cols>
    <col min="1" max="1" width="36.7109375" bestFit="1" customWidth="1"/>
    <col min="4" max="4" width="25.28515625" bestFit="1" customWidth="1"/>
    <col min="6" max="6" width="26.140625" bestFit="1" customWidth="1"/>
    <col min="12" max="12" width="25.28515625" bestFit="1" customWidth="1"/>
    <col min="20" max="20" width="25.28515625" bestFit="1" customWidth="1"/>
    <col min="28" max="28" width="25.28515625" bestFit="1" customWidth="1"/>
    <col min="36" max="36" width="25.28515625" bestFit="1" customWidth="1"/>
    <col min="44" max="44" width="25.28515625" bestFit="1" customWidth="1"/>
    <col min="52" max="52" width="25.28515625" bestFit="1" customWidth="1"/>
  </cols>
  <sheetData>
    <row r="1" spans="1:56" ht="31.5" x14ac:dyDescent="0.5">
      <c r="A1" s="39" t="s">
        <v>31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3" spans="1:56" x14ac:dyDescent="0.25">
      <c r="B3" t="s">
        <v>3</v>
      </c>
      <c r="C3" t="s">
        <v>4</v>
      </c>
      <c r="D3" t="s">
        <v>5</v>
      </c>
      <c r="E3" t="s">
        <v>6</v>
      </c>
      <c r="F3" s="17" t="s">
        <v>29</v>
      </c>
    </row>
    <row r="4" spans="1:56" x14ac:dyDescent="0.25">
      <c r="A4" t="s">
        <v>7</v>
      </c>
      <c r="B4">
        <v>360</v>
      </c>
      <c r="C4">
        <f>B4*4</f>
        <v>1440</v>
      </c>
      <c r="D4">
        <f>C4*7</f>
        <v>10080</v>
      </c>
      <c r="E4" s="5">
        <f t="array" ref="E4">SUM(C4:C6)</f>
        <v>2525</v>
      </c>
      <c r="F4">
        <f>E4*7</f>
        <v>17675</v>
      </c>
    </row>
    <row r="5" spans="1:56" x14ac:dyDescent="0.25">
      <c r="A5" t="s">
        <v>8</v>
      </c>
      <c r="B5">
        <v>45</v>
      </c>
      <c r="C5">
        <f>B5*9</f>
        <v>405</v>
      </c>
      <c r="D5">
        <f>C5*7</f>
        <v>2835</v>
      </c>
    </row>
    <row r="6" spans="1:56" x14ac:dyDescent="0.25">
      <c r="A6" t="s">
        <v>9</v>
      </c>
      <c r="B6">
        <v>170</v>
      </c>
      <c r="C6">
        <f>B6*4</f>
        <v>680</v>
      </c>
      <c r="D6">
        <f>C6*7</f>
        <v>4760</v>
      </c>
    </row>
    <row r="7" spans="1:56" x14ac:dyDescent="0.25">
      <c r="U7" s="1"/>
    </row>
    <row r="8" spans="1:56" ht="30" customHeight="1" x14ac:dyDescent="0.4">
      <c r="A8" s="38" t="s">
        <v>10</v>
      </c>
      <c r="B8" s="38"/>
      <c r="C8" s="38"/>
      <c r="D8" s="38"/>
      <c r="E8" s="38"/>
      <c r="F8" s="38"/>
      <c r="G8" s="38"/>
      <c r="I8" s="38" t="s">
        <v>11</v>
      </c>
      <c r="J8" s="38"/>
      <c r="K8" s="38"/>
      <c r="L8" s="38"/>
      <c r="M8" s="38"/>
      <c r="N8" s="38"/>
      <c r="O8" s="38"/>
      <c r="P8" s="7"/>
      <c r="Q8" s="38" t="s">
        <v>12</v>
      </c>
      <c r="R8" s="38"/>
      <c r="S8" s="38"/>
      <c r="T8" s="38"/>
      <c r="U8" s="38"/>
      <c r="V8" s="38"/>
      <c r="W8" s="38"/>
      <c r="X8" s="7"/>
      <c r="Y8" s="38" t="s">
        <v>13</v>
      </c>
      <c r="Z8" s="38"/>
      <c r="AA8" s="38"/>
      <c r="AB8" s="38"/>
      <c r="AC8" s="38"/>
      <c r="AD8" s="38"/>
      <c r="AE8" s="38"/>
      <c r="AF8" s="7"/>
      <c r="AG8" s="38" t="s">
        <v>14</v>
      </c>
      <c r="AH8" s="38"/>
      <c r="AI8" s="38"/>
      <c r="AJ8" s="38"/>
      <c r="AK8" s="38"/>
      <c r="AL8" s="38"/>
      <c r="AM8" s="38"/>
      <c r="AN8" s="7"/>
      <c r="AO8" s="38" t="s">
        <v>15</v>
      </c>
      <c r="AP8" s="38"/>
      <c r="AQ8" s="38"/>
      <c r="AR8" s="38"/>
      <c r="AS8" s="38"/>
      <c r="AT8" s="38"/>
      <c r="AU8" s="38"/>
      <c r="AV8" s="7"/>
      <c r="AW8" s="38" t="s">
        <v>16</v>
      </c>
      <c r="AX8" s="38"/>
      <c r="AY8" s="38"/>
      <c r="AZ8" s="38"/>
      <c r="BA8" s="38"/>
      <c r="BB8" s="38"/>
      <c r="BC8" s="38"/>
      <c r="BD8" s="7"/>
    </row>
    <row r="9" spans="1:56" ht="19.5" thickBot="1" x14ac:dyDescent="0.3">
      <c r="A9" s="26" t="s">
        <v>42</v>
      </c>
      <c r="B9" s="26" t="s">
        <v>33</v>
      </c>
      <c r="C9" s="26" t="s">
        <v>45</v>
      </c>
      <c r="D9" s="29" t="s">
        <v>4</v>
      </c>
      <c r="E9" s="27" t="s">
        <v>7</v>
      </c>
      <c r="F9" s="27" t="s">
        <v>8</v>
      </c>
      <c r="G9" s="29" t="s">
        <v>9</v>
      </c>
      <c r="H9" s="6"/>
      <c r="I9" s="26" t="s">
        <v>42</v>
      </c>
      <c r="J9" s="26" t="s">
        <v>33</v>
      </c>
      <c r="K9" s="26" t="s">
        <v>45</v>
      </c>
      <c r="L9" s="29" t="s">
        <v>4</v>
      </c>
      <c r="M9" s="29" t="s">
        <v>7</v>
      </c>
      <c r="N9" s="29" t="s">
        <v>8</v>
      </c>
      <c r="O9" s="29" t="s">
        <v>9</v>
      </c>
      <c r="P9" s="6"/>
      <c r="Q9" s="26" t="s">
        <v>42</v>
      </c>
      <c r="R9" s="26" t="s">
        <v>33</v>
      </c>
      <c r="S9" s="26" t="s">
        <v>45</v>
      </c>
      <c r="T9" s="29" t="s">
        <v>4</v>
      </c>
      <c r="U9" s="29" t="s">
        <v>7</v>
      </c>
      <c r="V9" s="29" t="s">
        <v>8</v>
      </c>
      <c r="W9" s="29" t="s">
        <v>9</v>
      </c>
      <c r="X9" s="6"/>
      <c r="Y9" s="26" t="s">
        <v>42</v>
      </c>
      <c r="Z9" s="26" t="s">
        <v>33</v>
      </c>
      <c r="AA9" s="26" t="s">
        <v>45</v>
      </c>
      <c r="AB9" s="29" t="s">
        <v>4</v>
      </c>
      <c r="AC9" s="29" t="s">
        <v>7</v>
      </c>
      <c r="AD9" s="29" t="s">
        <v>8</v>
      </c>
      <c r="AE9" s="29" t="s">
        <v>9</v>
      </c>
      <c r="AF9" s="6"/>
      <c r="AG9" s="26" t="s">
        <v>42</v>
      </c>
      <c r="AH9" s="26" t="s">
        <v>33</v>
      </c>
      <c r="AI9" s="26" t="s">
        <v>45</v>
      </c>
      <c r="AJ9" s="29" t="s">
        <v>4</v>
      </c>
      <c r="AK9" s="29" t="s">
        <v>7</v>
      </c>
      <c r="AL9" s="29" t="s">
        <v>8</v>
      </c>
      <c r="AM9" s="29" t="s">
        <v>9</v>
      </c>
      <c r="AN9" s="6"/>
      <c r="AO9" s="26" t="s">
        <v>42</v>
      </c>
      <c r="AP9" s="26" t="s">
        <v>33</v>
      </c>
      <c r="AQ9" s="26" t="s">
        <v>45</v>
      </c>
      <c r="AR9" s="29" t="s">
        <v>4</v>
      </c>
      <c r="AS9" s="29" t="s">
        <v>7</v>
      </c>
      <c r="AT9" s="29" t="s">
        <v>8</v>
      </c>
      <c r="AU9" s="29" t="s">
        <v>9</v>
      </c>
      <c r="AV9" s="6"/>
      <c r="AW9" s="26" t="s">
        <v>42</v>
      </c>
      <c r="AX9" s="26" t="s">
        <v>33</v>
      </c>
      <c r="AY9" s="26" t="s">
        <v>45</v>
      </c>
      <c r="AZ9" s="29" t="s">
        <v>4</v>
      </c>
      <c r="BA9" s="29" t="s">
        <v>7</v>
      </c>
      <c r="BB9" s="29" t="s">
        <v>8</v>
      </c>
      <c r="BC9" s="29" t="s">
        <v>9</v>
      </c>
      <c r="BD9" s="6"/>
    </row>
    <row r="10" spans="1:56" x14ac:dyDescent="0.25">
      <c r="A10" s="23" t="s">
        <v>36</v>
      </c>
      <c r="B10" s="23" t="s">
        <v>37</v>
      </c>
      <c r="C10" s="23">
        <v>1</v>
      </c>
      <c r="D10" s="24">
        <f t="shared" ref="D10:D29" si="0">E10*4+F10*9+G10*4</f>
        <v>132</v>
      </c>
      <c r="E10" s="28">
        <f>IF($B10&lt;&gt;"",VLOOKUP($B10,'Таблица с Храни'!$C$3:$F$12,2,0)*IF($C10&lt;&gt;"",$C10,1),0)</f>
        <v>4</v>
      </c>
      <c r="F10" s="28">
        <f>IF($B10&lt;&gt;"",VLOOKUP($B10,'Таблица с Храни'!$C$3:$F$12,3,0)*IF($C10&lt;&gt;"",$C10,1),0)</f>
        <v>4</v>
      </c>
      <c r="G10" s="25">
        <f>IF($B10&lt;&gt;"",VLOOKUP($B10,'Таблица с Храни'!$C$3:$F$12,4,0)*IF($C10&lt;&gt;"",$C10,1),0)</f>
        <v>20</v>
      </c>
      <c r="H10" s="6"/>
      <c r="I10" s="23" t="s">
        <v>44</v>
      </c>
      <c r="J10" s="23" t="s">
        <v>34</v>
      </c>
      <c r="K10" s="23">
        <v>2</v>
      </c>
      <c r="L10" s="24">
        <f t="shared" ref="L10:L29" si="1">M10*4+N10*9+O10*4</f>
        <v>68</v>
      </c>
      <c r="M10" s="25">
        <f>IF($J10&lt;&gt;"",VLOOKUP($J10,'Таблица с Храни'!$C$3:$F$12,2,0)*IF($K10&lt;&gt;"",$K10,1),0)</f>
        <v>4</v>
      </c>
      <c r="N10" s="25">
        <f>IF($J10&lt;&gt;"",VLOOKUP($J10,'Таблица с Храни'!$C$3:$F$12,3,0)*IF($K10&lt;&gt;"",$K10,1),0)</f>
        <v>4</v>
      </c>
      <c r="O10" s="25">
        <f>IF($J10&lt;&gt;"",VLOOKUP($J10,'Таблица с Храни'!$C$3:$F$12,4,0)*IF($K10&lt;&gt;"",$K10,1),0)</f>
        <v>4</v>
      </c>
      <c r="P10" s="6"/>
      <c r="Q10" s="23"/>
      <c r="R10" s="23"/>
      <c r="S10" s="23"/>
      <c r="T10" s="24">
        <f t="shared" ref="T10:T29" si="2">U10*4+V10*9+W10*4</f>
        <v>0</v>
      </c>
      <c r="U10" s="25">
        <f>IF($R10&lt;&gt;"",VLOOKUP($R10,'Таблица с Храни'!$C$3:$F$12,2,0)*IF($S10&lt;&gt;"",$S10,1),0)</f>
        <v>0</v>
      </c>
      <c r="V10" s="25">
        <f>IF($R10&lt;&gt;"",VLOOKUP($R10,'Таблица с Храни'!$C$3:$F$12,3,0)*IF($S10&lt;&gt;"",$S10,1),0)</f>
        <v>0</v>
      </c>
      <c r="W10" s="25">
        <f>IF($R10&lt;&gt;"",VLOOKUP($R10,'Таблица с Храни'!$C$3:$F$12,4,0)*IF($S10&lt;&gt;"",$S10,1),0)</f>
        <v>0</v>
      </c>
      <c r="X10" s="6"/>
      <c r="Y10" s="23"/>
      <c r="Z10" s="23"/>
      <c r="AA10" s="23"/>
      <c r="AB10" s="24">
        <f t="shared" ref="AB10:AB29" si="3">AC10*4+AD10*9+AE10*4</f>
        <v>0</v>
      </c>
      <c r="AC10" s="25">
        <f>IF($Z10&lt;&gt;"",VLOOKUP($Z10,'Таблица с Храни'!$C$3:$F$12,2,0)*IF($AA10&lt;&gt;"",$AA10,1),0)</f>
        <v>0</v>
      </c>
      <c r="AD10" s="25">
        <f>IF($Z10&lt;&gt;"",VLOOKUP($Z10,'Таблица с Храни'!$C$3:$F$12,3,0)*IF($AA10&lt;&gt;"",$AA10,1),0)</f>
        <v>0</v>
      </c>
      <c r="AE10" s="25">
        <f>IF($Z10&lt;&gt;"",VLOOKUP($Z10,'Таблица с Храни'!$C$3:$F$12,4,0)*IF($AA10&lt;&gt;"",$AA10,1),0)</f>
        <v>0</v>
      </c>
      <c r="AF10" s="6"/>
      <c r="AG10" s="23"/>
      <c r="AH10" s="23"/>
      <c r="AI10" s="23"/>
      <c r="AJ10" s="24">
        <f t="shared" ref="AJ10:AJ29" si="4">AK10*4+AL10*9+AM10*4</f>
        <v>0</v>
      </c>
      <c r="AK10" s="25">
        <f>IF($AH10&lt;&gt;"",VLOOKUP($AH10,'Таблица с Храни'!$C$3:$F$12,2,0)*IF($AI10&lt;&gt;"",$AI10,1),0)</f>
        <v>0</v>
      </c>
      <c r="AL10" s="25">
        <f>IF($AH10&lt;&gt;"",VLOOKUP($AH10,'Таблица с Храни'!$C$3:$F$12,3,0)*IF($AI10&lt;&gt;"",$AI10,1),0)</f>
        <v>0</v>
      </c>
      <c r="AM10" s="25">
        <f>IF($AH10&lt;&gt;"",VLOOKUP($AH10,'Таблица с Храни'!$C$3:$F$12,4,0)*IF($AI10&lt;&gt;"",$AI10,1),0)</f>
        <v>0</v>
      </c>
      <c r="AN10" s="6"/>
      <c r="AO10" s="23"/>
      <c r="AP10" s="23"/>
      <c r="AQ10" s="23"/>
      <c r="AR10" s="24">
        <f t="shared" ref="AR10:AR29" si="5">AS10*4+AT10*9+AU10*4</f>
        <v>0</v>
      </c>
      <c r="AS10" s="25">
        <f>IF($AP10&lt;&gt;"",VLOOKUP($AP10,'Таблица с Храни'!$C$3:$F$12,2,0)*IF($AQ10&lt;&gt;"",$AQ10,1),0)</f>
        <v>0</v>
      </c>
      <c r="AT10" s="25">
        <f>IF($AP10&lt;&gt;"",VLOOKUP($AP10,'Таблица с Храни'!$C$3:$F$12,3,0)*IF($AQ10&lt;&gt;"",$AQ10,1),0)</f>
        <v>0</v>
      </c>
      <c r="AU10" s="25">
        <f>IF($AP10&lt;&gt;"",VLOOKUP($AP10,'Таблица с Храни'!$C$3:$F$12,4,0)*IF($AQ10&lt;&gt;"",$AQ10,1),0)</f>
        <v>0</v>
      </c>
      <c r="AV10" s="6"/>
      <c r="AW10" s="23"/>
      <c r="AX10" s="23"/>
      <c r="AY10" s="23"/>
      <c r="AZ10" s="24">
        <f t="shared" ref="AZ10:AZ29" si="6">BA10*4+BB10*9+BC10*4</f>
        <v>0</v>
      </c>
      <c r="BA10" s="25">
        <f>IF($AX10&lt;&gt;"",VLOOKUP($AX10,'Таблица с Храни'!$C$3:$F$12,2,0)*IF($AY10&lt;&gt;"",$AY10,1),0)</f>
        <v>0</v>
      </c>
      <c r="BB10" s="25">
        <f>IF($AX10&lt;&gt;"",VLOOKUP($AX10,'Таблица с Храни'!$C$3:$F$12,3,0)*IF($AY10&lt;&gt;"",$AY10,1),0)</f>
        <v>0</v>
      </c>
      <c r="BC10" s="25">
        <f>IF($AX10&lt;&gt;"",VLOOKUP($AX10,'Таблица с Храни'!$C$3:$F$12,4,0)*IF($AY10&lt;&gt;"",$AY10,1),0)</f>
        <v>0</v>
      </c>
      <c r="BD10" s="6"/>
    </row>
    <row r="11" spans="1:56" x14ac:dyDescent="0.25">
      <c r="A11" s="22" t="s">
        <v>44</v>
      </c>
      <c r="B11" s="22" t="s">
        <v>35</v>
      </c>
      <c r="C11" s="22">
        <v>1</v>
      </c>
      <c r="D11">
        <f t="shared" si="0"/>
        <v>136</v>
      </c>
      <c r="E11" s="4">
        <f>IF($B11&lt;&gt;"",VLOOKUP($B11,'Таблица с Храни'!$C$3:$F$12,2,0)*IF($C11&lt;&gt;"",$C11,1),0)</f>
        <v>3</v>
      </c>
      <c r="F11" s="4">
        <f>IF($B11&lt;&gt;"",VLOOKUP($B11,'Таблица с Храни'!$C$3:$F$12,3,0)*IF($C11&lt;&gt;"",$C11,1),0)</f>
        <v>4</v>
      </c>
      <c r="G11" s="4">
        <f>IF($B11&lt;&gt;"",VLOOKUP($B11,'Таблица с Храни'!$C$3:$F$12,4,0)*IF($C11&lt;&gt;"",$C11,1),0)</f>
        <v>22</v>
      </c>
      <c r="H11" s="6"/>
      <c r="I11" s="22"/>
      <c r="J11" s="22"/>
      <c r="K11" s="22"/>
      <c r="L11" s="7">
        <f t="shared" si="1"/>
        <v>0</v>
      </c>
      <c r="M11" s="25">
        <f>IF($J11&lt;&gt;"",VLOOKUP($J11,'Таблица с Храни'!$C$3:$F$12,2,0)*IF($K11&lt;&gt;"",$K11,1),0)</f>
        <v>0</v>
      </c>
      <c r="N11" s="25">
        <f>IF($J11&lt;&gt;"",VLOOKUP($J11,'Таблица с Храни'!$C$3:$F$12,3,0)*IF($K11&lt;&gt;"",$K11,1),0)</f>
        <v>0</v>
      </c>
      <c r="O11" s="25">
        <f>IF($J11&lt;&gt;"",VLOOKUP($J11,'Таблица с Храни'!$C$3:$F$12,4,0)*IF($K11&lt;&gt;"",$K11,1),0)</f>
        <v>0</v>
      </c>
      <c r="P11" s="6"/>
      <c r="Q11" s="22"/>
      <c r="R11" s="22"/>
      <c r="S11" s="22"/>
      <c r="T11" s="7">
        <f t="shared" si="2"/>
        <v>0</v>
      </c>
      <c r="U11" s="25">
        <f>IF($R11&lt;&gt;"",VLOOKUP($R11,'Таблица с Храни'!$C$3:$F$12,2,0)*IF($S11&lt;&gt;"",$S11,1),0)</f>
        <v>0</v>
      </c>
      <c r="V11" s="25">
        <f>IF($R11&lt;&gt;"",VLOOKUP($R11,'Таблица с Храни'!$C$3:$F$12,3,0)*IF($S11&lt;&gt;"",$S11,1),0)</f>
        <v>0</v>
      </c>
      <c r="W11" s="25">
        <f>IF($R11&lt;&gt;"",VLOOKUP($R11,'Таблица с Храни'!$C$3:$F$12,4,0)*IF($S11&lt;&gt;"",$S11,1),0)</f>
        <v>0</v>
      </c>
      <c r="X11" s="6"/>
      <c r="Y11" s="22"/>
      <c r="Z11" s="22"/>
      <c r="AA11" s="22"/>
      <c r="AB11" s="7">
        <f t="shared" si="3"/>
        <v>0</v>
      </c>
      <c r="AC11" s="25">
        <f>IF($Z11&lt;&gt;"",VLOOKUP($Z11,'Таблица с Храни'!$C$3:$F$12,2,0)*IF($AA11&lt;&gt;"",$AA11,1),0)</f>
        <v>0</v>
      </c>
      <c r="AD11" s="25">
        <f>IF($Z11&lt;&gt;"",VLOOKUP($Z11,'Таблица с Храни'!$C$3:$F$12,3,0)*IF($AA11&lt;&gt;"",$AA11,1),0)</f>
        <v>0</v>
      </c>
      <c r="AE11" s="25">
        <f>IF($Z11&lt;&gt;"",VLOOKUP($Z11,'Таблица с Храни'!$C$3:$F$12,4,0)*IF($AA11&lt;&gt;"",$AA11,1),0)</f>
        <v>0</v>
      </c>
      <c r="AF11" s="6"/>
      <c r="AG11" s="22"/>
      <c r="AH11" s="22"/>
      <c r="AI11" s="22"/>
      <c r="AJ11" s="7">
        <f t="shared" si="4"/>
        <v>0</v>
      </c>
      <c r="AK11" s="25">
        <f>IF($AH11&lt;&gt;"",VLOOKUP($AH11,'Таблица с Храни'!$C$3:$F$12,2,0)*IF($AI11&lt;&gt;"",$AI11,1),0)</f>
        <v>0</v>
      </c>
      <c r="AL11" s="25">
        <f>IF($AH11&lt;&gt;"",VLOOKUP($AH11,'Таблица с Храни'!$C$3:$F$12,3,0)*IF($AI11&lt;&gt;"",$AI11,1),0)</f>
        <v>0</v>
      </c>
      <c r="AM11" s="25">
        <f>IF($AH11&lt;&gt;"",VLOOKUP($AH11,'Таблица с Храни'!$C$3:$F$12,4,0)*IF($AI11&lt;&gt;"",$AI11,1),0)</f>
        <v>0</v>
      </c>
      <c r="AN11" s="6"/>
      <c r="AO11" s="22"/>
      <c r="AP11" s="22"/>
      <c r="AQ11" s="22"/>
      <c r="AR11" s="7">
        <f t="shared" si="5"/>
        <v>0</v>
      </c>
      <c r="AS11" s="25">
        <f>IF($AP11&lt;&gt;"",VLOOKUP($AP11,'Таблица с Храни'!$C$3:$F$12,2,0)*IF($AQ11&lt;&gt;"",$AQ11,1),0)</f>
        <v>0</v>
      </c>
      <c r="AT11" s="25">
        <f>IF($AP11&lt;&gt;"",VLOOKUP($AP11,'Таблица с Храни'!$C$3:$F$12,3,0)*IF($AQ11&lt;&gt;"",$AQ11,1),0)</f>
        <v>0</v>
      </c>
      <c r="AU11" s="25">
        <f>IF($AP11&lt;&gt;"",VLOOKUP($AP11,'Таблица с Храни'!$C$3:$F$12,4,0)*IF($AQ11&lt;&gt;"",$AQ11,1),0)</f>
        <v>0</v>
      </c>
      <c r="AV11" s="6"/>
      <c r="AW11" s="22"/>
      <c r="AX11" s="22"/>
      <c r="AY11" s="22"/>
      <c r="AZ11" s="7">
        <f t="shared" si="6"/>
        <v>0</v>
      </c>
      <c r="BA11" s="25">
        <f>IF($AX11&lt;&gt;"",VLOOKUP($AX11,'Таблица с Храни'!$C$3:$F$12,2,0)*IF($AY11&lt;&gt;"",$AY11,1),0)</f>
        <v>0</v>
      </c>
      <c r="BB11" s="25">
        <f>IF($AX11&lt;&gt;"",VLOOKUP($AX11,'Таблица с Храни'!$C$3:$F$12,3,0)*IF($AY11&lt;&gt;"",$AY11,1),0)</f>
        <v>0</v>
      </c>
      <c r="BC11" s="25">
        <f>IF($AX11&lt;&gt;"",VLOOKUP($AX11,'Таблица с Храни'!$C$3:$F$12,4,0)*IF($AY11&lt;&gt;"",$AY11,1),0)</f>
        <v>0</v>
      </c>
      <c r="BD11" s="6"/>
    </row>
    <row r="12" spans="1:56" x14ac:dyDescent="0.25">
      <c r="A12" s="22" t="s">
        <v>36</v>
      </c>
      <c r="B12" s="22" t="s">
        <v>46</v>
      </c>
      <c r="C12" s="22">
        <v>1</v>
      </c>
      <c r="D12">
        <f t="shared" si="0"/>
        <v>17</v>
      </c>
      <c r="E12" s="4">
        <f>IF($B12&lt;&gt;"",VLOOKUP($B12,'Таблица с Храни'!$C$3:$F$12,2,0)*IF($C12&lt;&gt;"",$C12,1),0)</f>
        <v>1</v>
      </c>
      <c r="F12" s="4">
        <f>IF($B12&lt;&gt;"",VLOOKUP($B12,'Таблица с Храни'!$C$3:$F$12,3,0)*IF($C12&lt;&gt;"",$C12,1),0)</f>
        <v>1</v>
      </c>
      <c r="G12" s="4">
        <f>IF($B12&lt;&gt;"",VLOOKUP($B12,'Таблица с Храни'!$C$3:$F$12,4,0)*IF($C12&lt;&gt;"",$C12,1),0)</f>
        <v>1</v>
      </c>
      <c r="H12" s="6"/>
      <c r="I12" s="22"/>
      <c r="J12" s="22"/>
      <c r="K12" s="22"/>
      <c r="L12" s="7">
        <f t="shared" si="1"/>
        <v>0</v>
      </c>
      <c r="M12" s="25">
        <f>IF($J12&lt;&gt;"",VLOOKUP($J12,'Таблица с Храни'!$C$3:$F$12,2,0)*IF($K12&lt;&gt;"",$K12,1),0)</f>
        <v>0</v>
      </c>
      <c r="N12" s="25">
        <f>IF($J12&lt;&gt;"",VLOOKUP($J12,'Таблица с Храни'!$C$3:$F$12,3,0)*IF($K12&lt;&gt;"",$K12,1),0)</f>
        <v>0</v>
      </c>
      <c r="O12" s="25">
        <f>IF($J12&lt;&gt;"",VLOOKUP($J12,'Таблица с Храни'!$C$3:$F$12,4,0)*IF($K12&lt;&gt;"",$K12,1),0)</f>
        <v>0</v>
      </c>
      <c r="P12" s="6"/>
      <c r="Q12" s="22"/>
      <c r="R12" s="22"/>
      <c r="S12" s="22"/>
      <c r="T12" s="7">
        <f t="shared" si="2"/>
        <v>0</v>
      </c>
      <c r="U12" s="25">
        <f>IF($R12&lt;&gt;"",VLOOKUP($R12,'Таблица с Храни'!$C$3:$F$12,2,0)*IF($S12&lt;&gt;"",$S12,1),0)</f>
        <v>0</v>
      </c>
      <c r="V12" s="25">
        <f>IF($R12&lt;&gt;"",VLOOKUP($R12,'Таблица с Храни'!$C$3:$F$12,3,0)*IF($S12&lt;&gt;"",$S12,1),0)</f>
        <v>0</v>
      </c>
      <c r="W12" s="25">
        <f>IF($R12&lt;&gt;"",VLOOKUP($R12,'Таблица с Храни'!$C$3:$F$12,4,0)*IF($S12&lt;&gt;"",$S12,1),0)</f>
        <v>0</v>
      </c>
      <c r="X12" s="6"/>
      <c r="Y12" s="22"/>
      <c r="Z12" s="22"/>
      <c r="AA12" s="22"/>
      <c r="AB12" s="7">
        <f t="shared" si="3"/>
        <v>0</v>
      </c>
      <c r="AC12" s="25">
        <f>IF($Z12&lt;&gt;"",VLOOKUP($Z12,'Таблица с Храни'!$C$3:$F$12,2,0)*IF($AA12&lt;&gt;"",$AA12,1),0)</f>
        <v>0</v>
      </c>
      <c r="AD12" s="25">
        <f>IF($Z12&lt;&gt;"",VLOOKUP($Z12,'Таблица с Храни'!$C$3:$F$12,3,0)*IF($AA12&lt;&gt;"",$AA12,1),0)</f>
        <v>0</v>
      </c>
      <c r="AE12" s="25">
        <f>IF($Z12&lt;&gt;"",VLOOKUP($Z12,'Таблица с Храни'!$C$3:$F$12,4,0)*IF($AA12&lt;&gt;"",$AA12,1),0)</f>
        <v>0</v>
      </c>
      <c r="AF12" s="6"/>
      <c r="AG12" s="22"/>
      <c r="AH12" s="22"/>
      <c r="AI12" s="22"/>
      <c r="AJ12" s="7">
        <f t="shared" si="4"/>
        <v>0</v>
      </c>
      <c r="AK12" s="25">
        <f>IF($AH12&lt;&gt;"",VLOOKUP($AH12,'Таблица с Храни'!$C$3:$F$12,2,0)*IF($AI12&lt;&gt;"",$AI12,1),0)</f>
        <v>0</v>
      </c>
      <c r="AL12" s="25">
        <f>IF($AH12&lt;&gt;"",VLOOKUP($AH12,'Таблица с Храни'!$C$3:$F$12,3,0)*IF($AI12&lt;&gt;"",$AI12,1),0)</f>
        <v>0</v>
      </c>
      <c r="AM12" s="25">
        <f>IF($AH12&lt;&gt;"",VLOOKUP($AH12,'Таблица с Храни'!$C$3:$F$12,4,0)*IF($AI12&lt;&gt;"",$AI12,1),0)</f>
        <v>0</v>
      </c>
      <c r="AN12" s="6"/>
      <c r="AO12" s="22"/>
      <c r="AP12" s="22"/>
      <c r="AQ12" s="22"/>
      <c r="AR12" s="7">
        <f t="shared" si="5"/>
        <v>0</v>
      </c>
      <c r="AS12" s="25">
        <f>IF($AP12&lt;&gt;"",VLOOKUP($AP12,'Таблица с Храни'!$C$3:$F$12,2,0)*IF($AQ12&lt;&gt;"",$AQ12,1),0)</f>
        <v>0</v>
      </c>
      <c r="AT12" s="25">
        <f>IF($AP12&lt;&gt;"",VLOOKUP($AP12,'Таблица с Храни'!$C$3:$F$12,3,0)*IF($AQ12&lt;&gt;"",$AQ12,1),0)</f>
        <v>0</v>
      </c>
      <c r="AU12" s="25">
        <f>IF($AP12&lt;&gt;"",VLOOKUP($AP12,'Таблица с Храни'!$C$3:$F$12,4,0)*IF($AQ12&lt;&gt;"",$AQ12,1),0)</f>
        <v>0</v>
      </c>
      <c r="AV12" s="6"/>
      <c r="AW12" s="22"/>
      <c r="AX12" s="22"/>
      <c r="AY12" s="22"/>
      <c r="AZ12" s="7">
        <f t="shared" si="6"/>
        <v>0</v>
      </c>
      <c r="BA12" s="25">
        <f>IF($AX12&lt;&gt;"",VLOOKUP($AX12,'Таблица с Храни'!$C$3:$F$12,2,0)*IF($AY12&lt;&gt;"",$AY12,1),0)</f>
        <v>0</v>
      </c>
      <c r="BB12" s="25">
        <f>IF($AX12&lt;&gt;"",VLOOKUP($AX12,'Таблица с Храни'!$C$3:$F$12,3,0)*IF($AY12&lt;&gt;"",$AY12,1),0)</f>
        <v>0</v>
      </c>
      <c r="BC12" s="25">
        <f>IF($AX12&lt;&gt;"",VLOOKUP($AX12,'Таблица с Храни'!$C$3:$F$12,4,0)*IF($AY12&lt;&gt;"",$AY12,1),0)</f>
        <v>0</v>
      </c>
      <c r="BD12" s="6"/>
    </row>
    <row r="13" spans="1:56" x14ac:dyDescent="0.25">
      <c r="A13" s="22"/>
      <c r="B13" s="22"/>
      <c r="C13" s="22"/>
      <c r="D13">
        <f t="shared" si="0"/>
        <v>0</v>
      </c>
      <c r="E13" s="4">
        <f>IF($B13&lt;&gt;"",VLOOKUP($B13,'Таблица с Храни'!$C$3:$F$12,2,0)*IF($C13&lt;&gt;"",$C13,1),0)</f>
        <v>0</v>
      </c>
      <c r="F13" s="4">
        <f>IF($B13&lt;&gt;"",VLOOKUP($B13,'Таблица с Храни'!$C$3:$F$12,3,0)*IF($C13&lt;&gt;"",$C13,1),0)</f>
        <v>0</v>
      </c>
      <c r="G13" s="4">
        <f>IF($B13&lt;&gt;"",VLOOKUP($B13,'Таблица с Храни'!$C$3:$F$12,4,0)*IF($C13&lt;&gt;"",$C13,1),0)</f>
        <v>0</v>
      </c>
      <c r="H13" s="6"/>
      <c r="I13" s="22"/>
      <c r="J13" s="22"/>
      <c r="K13" s="22"/>
      <c r="L13" s="7">
        <f t="shared" si="1"/>
        <v>0</v>
      </c>
      <c r="M13" s="25">
        <f>IF($J13&lt;&gt;"",VLOOKUP($J13,'Таблица с Храни'!$C$3:$F$12,2,0)*IF($K13&lt;&gt;"",$K13,1),0)</f>
        <v>0</v>
      </c>
      <c r="N13" s="25">
        <f>IF($J13&lt;&gt;"",VLOOKUP($J13,'Таблица с Храни'!$C$3:$F$12,3,0)*IF($K13&lt;&gt;"",$K13,1),0)</f>
        <v>0</v>
      </c>
      <c r="O13" s="25">
        <f>IF($J13&lt;&gt;"",VLOOKUP($J13,'Таблица с Храни'!$C$3:$F$12,4,0)*IF($K13&lt;&gt;"",$K13,1),0)</f>
        <v>0</v>
      </c>
      <c r="P13" s="6"/>
      <c r="Q13" s="22"/>
      <c r="R13" s="22"/>
      <c r="S13" s="22"/>
      <c r="T13" s="7">
        <f t="shared" si="2"/>
        <v>0</v>
      </c>
      <c r="U13" s="25">
        <f>IF($R13&lt;&gt;"",VLOOKUP($R13,'Таблица с Храни'!$C$3:$F$12,2,0)*IF($S13&lt;&gt;"",$S13,1),0)</f>
        <v>0</v>
      </c>
      <c r="V13" s="25">
        <f>IF($R13&lt;&gt;"",VLOOKUP($R13,'Таблица с Храни'!$C$3:$F$12,3,0)*IF($S13&lt;&gt;"",$S13,1),0)</f>
        <v>0</v>
      </c>
      <c r="W13" s="25">
        <f>IF($R13&lt;&gt;"",VLOOKUP($R13,'Таблица с Храни'!$C$3:$F$12,4,0)*IF($S13&lt;&gt;"",$S13,1),0)</f>
        <v>0</v>
      </c>
      <c r="X13" s="6"/>
      <c r="Y13" s="22"/>
      <c r="Z13" s="22"/>
      <c r="AA13" s="22"/>
      <c r="AB13" s="7">
        <f t="shared" si="3"/>
        <v>0</v>
      </c>
      <c r="AC13" s="25">
        <f>IF($Z13&lt;&gt;"",VLOOKUP($Z13,'Таблица с Храни'!$C$3:$F$12,2,0)*IF($AA13&lt;&gt;"",$AA13,1),0)</f>
        <v>0</v>
      </c>
      <c r="AD13" s="25">
        <f>IF($Z13&lt;&gt;"",VLOOKUP($Z13,'Таблица с Храни'!$C$3:$F$12,3,0)*IF($AA13&lt;&gt;"",$AA13,1),0)</f>
        <v>0</v>
      </c>
      <c r="AE13" s="25">
        <f>IF($Z13&lt;&gt;"",VLOOKUP($Z13,'Таблица с Храни'!$C$3:$F$12,4,0)*IF($AA13&lt;&gt;"",$AA13,1),0)</f>
        <v>0</v>
      </c>
      <c r="AF13" s="6"/>
      <c r="AG13" s="22"/>
      <c r="AH13" s="22"/>
      <c r="AI13" s="22"/>
      <c r="AJ13" s="7">
        <f t="shared" si="4"/>
        <v>0</v>
      </c>
      <c r="AK13" s="25">
        <f>IF($AH13&lt;&gt;"",VLOOKUP($AH13,'Таблица с Храни'!$C$3:$F$12,2,0)*IF($AI13&lt;&gt;"",$AI13,1),0)</f>
        <v>0</v>
      </c>
      <c r="AL13" s="25">
        <f>IF($AH13&lt;&gt;"",VLOOKUP($AH13,'Таблица с Храни'!$C$3:$F$12,3,0)*IF($AI13&lt;&gt;"",$AI13,1),0)</f>
        <v>0</v>
      </c>
      <c r="AM13" s="25">
        <f>IF($AH13&lt;&gt;"",VLOOKUP($AH13,'Таблица с Храни'!$C$3:$F$12,4,0)*IF($AI13&lt;&gt;"",$AI13,1),0)</f>
        <v>0</v>
      </c>
      <c r="AN13" s="6"/>
      <c r="AO13" s="22"/>
      <c r="AP13" s="22"/>
      <c r="AQ13" s="22"/>
      <c r="AR13" s="7">
        <f t="shared" si="5"/>
        <v>0</v>
      </c>
      <c r="AS13" s="25">
        <f>IF($AP13&lt;&gt;"",VLOOKUP($AP13,'Таблица с Храни'!$C$3:$F$12,2,0)*IF($AQ13&lt;&gt;"",$AQ13,1),0)</f>
        <v>0</v>
      </c>
      <c r="AT13" s="25">
        <f>IF($AP13&lt;&gt;"",VLOOKUP($AP13,'Таблица с Храни'!$C$3:$F$12,3,0)*IF($AQ13&lt;&gt;"",$AQ13,1),0)</f>
        <v>0</v>
      </c>
      <c r="AU13" s="25">
        <f>IF($AP13&lt;&gt;"",VLOOKUP($AP13,'Таблица с Храни'!$C$3:$F$12,4,0)*IF($AQ13&lt;&gt;"",$AQ13,1),0)</f>
        <v>0</v>
      </c>
      <c r="AV13" s="6"/>
      <c r="AW13" s="22"/>
      <c r="AX13" s="22"/>
      <c r="AY13" s="22"/>
      <c r="AZ13" s="7">
        <f t="shared" si="6"/>
        <v>0</v>
      </c>
      <c r="BA13" s="25">
        <f>IF($AX13&lt;&gt;"",VLOOKUP($AX13,'Таблица с Храни'!$C$3:$F$12,2,0)*IF($AY13&lt;&gt;"",$AY13,1),0)</f>
        <v>0</v>
      </c>
      <c r="BB13" s="25">
        <f>IF($AX13&lt;&gt;"",VLOOKUP($AX13,'Таблица с Храни'!$C$3:$F$12,3,0)*IF($AY13&lt;&gt;"",$AY13,1),0)</f>
        <v>0</v>
      </c>
      <c r="BC13" s="25">
        <f>IF($AX13&lt;&gt;"",VLOOKUP($AX13,'Таблица с Храни'!$C$3:$F$12,4,0)*IF($AY13&lt;&gt;"",$AY13,1),0)</f>
        <v>0</v>
      </c>
      <c r="BD13" s="6"/>
    </row>
    <row r="14" spans="1:56" x14ac:dyDescent="0.25">
      <c r="A14" s="22"/>
      <c r="B14" s="22"/>
      <c r="C14" s="22"/>
      <c r="D14">
        <f t="shared" si="0"/>
        <v>0</v>
      </c>
      <c r="E14" s="4">
        <f>IF($B14&lt;&gt;"",VLOOKUP($B14,'Таблица с Храни'!$C$3:$F$12,2,0)*IF($C14&lt;&gt;"",$C14,1),0)</f>
        <v>0</v>
      </c>
      <c r="F14" s="4">
        <f>IF($B14&lt;&gt;"",VLOOKUP($B14,'Таблица с Храни'!$C$3:$F$12,3,0)*IF($C14&lt;&gt;"",$C14,1),0)</f>
        <v>0</v>
      </c>
      <c r="G14" s="4">
        <f>IF($B14&lt;&gt;"",VLOOKUP($B14,'Таблица с Храни'!$C$3:$F$12,4,0)*IF($C14&lt;&gt;"",$C14,1),0)</f>
        <v>0</v>
      </c>
      <c r="H14" s="8">
        <v>3</v>
      </c>
      <c r="I14" s="22"/>
      <c r="J14" s="22"/>
      <c r="K14" s="22"/>
      <c r="L14" s="7">
        <f t="shared" si="1"/>
        <v>0</v>
      </c>
      <c r="M14" s="25">
        <f>IF($J14&lt;&gt;"",VLOOKUP($J14,'Таблица с Храни'!$C$3:$F$12,2,0)*IF($K14&lt;&gt;"",$K14,1),0)</f>
        <v>0</v>
      </c>
      <c r="N14" s="25">
        <f>IF($J14&lt;&gt;"",VLOOKUP($J14,'Таблица с Храни'!$C$3:$F$12,3,0)*IF($K14&lt;&gt;"",$K14,1),0)</f>
        <v>0</v>
      </c>
      <c r="O14" s="25">
        <f>IF($J14&lt;&gt;"",VLOOKUP($J14,'Таблица с Храни'!$C$3:$F$12,4,0)*IF($K14&lt;&gt;"",$K14,1),0)</f>
        <v>0</v>
      </c>
      <c r="P14" s="8">
        <v>3</v>
      </c>
      <c r="Q14" s="22"/>
      <c r="R14" s="22"/>
      <c r="S14" s="22"/>
      <c r="T14" s="7">
        <f t="shared" si="2"/>
        <v>0</v>
      </c>
      <c r="U14" s="25">
        <f>IF($R14&lt;&gt;"",VLOOKUP($R14,'Таблица с Храни'!$C$3:$F$12,2,0)*IF($S14&lt;&gt;"",$S14,1),0)</f>
        <v>0</v>
      </c>
      <c r="V14" s="25">
        <f>IF($R14&lt;&gt;"",VLOOKUP($R14,'Таблица с Храни'!$C$3:$F$12,3,0)*IF($S14&lt;&gt;"",$S14,1),0)</f>
        <v>0</v>
      </c>
      <c r="W14" s="25">
        <f>IF($R14&lt;&gt;"",VLOOKUP($R14,'Таблица с Храни'!$C$3:$F$12,4,0)*IF($S14&lt;&gt;"",$S14,1),0)</f>
        <v>0</v>
      </c>
      <c r="X14" s="8">
        <v>3</v>
      </c>
      <c r="Y14" s="22"/>
      <c r="Z14" s="22"/>
      <c r="AA14" s="22"/>
      <c r="AB14" s="7">
        <f t="shared" si="3"/>
        <v>0</v>
      </c>
      <c r="AC14" s="25">
        <f>IF($Z14&lt;&gt;"",VLOOKUP($Z14,'Таблица с Храни'!$C$3:$F$12,2,0)*IF($AA14&lt;&gt;"",$AA14,1),0)</f>
        <v>0</v>
      </c>
      <c r="AD14" s="25">
        <f>IF($Z14&lt;&gt;"",VLOOKUP($Z14,'Таблица с Храни'!$C$3:$F$12,3,0)*IF($AA14&lt;&gt;"",$AA14,1),0)</f>
        <v>0</v>
      </c>
      <c r="AE14" s="25">
        <f>IF($Z14&lt;&gt;"",VLOOKUP($Z14,'Таблица с Храни'!$C$3:$F$12,4,0)*IF($AA14&lt;&gt;"",$AA14,1),0)</f>
        <v>0</v>
      </c>
      <c r="AF14" s="8">
        <v>3</v>
      </c>
      <c r="AG14" s="22"/>
      <c r="AH14" s="22"/>
      <c r="AI14" s="22"/>
      <c r="AJ14" s="7">
        <f t="shared" si="4"/>
        <v>0</v>
      </c>
      <c r="AK14" s="25">
        <f>IF($AH14&lt;&gt;"",VLOOKUP($AH14,'Таблица с Храни'!$C$3:$F$12,2,0)*IF($AI14&lt;&gt;"",$AI14,1),0)</f>
        <v>0</v>
      </c>
      <c r="AL14" s="25">
        <f>IF($AH14&lt;&gt;"",VLOOKUP($AH14,'Таблица с Храни'!$C$3:$F$12,3,0)*IF($AI14&lt;&gt;"",$AI14,1),0)</f>
        <v>0</v>
      </c>
      <c r="AM14" s="25">
        <f>IF($AH14&lt;&gt;"",VLOOKUP($AH14,'Таблица с Храни'!$C$3:$F$12,4,0)*IF($AI14&lt;&gt;"",$AI14,1),0)</f>
        <v>0</v>
      </c>
      <c r="AN14" s="8">
        <v>3</v>
      </c>
      <c r="AO14" s="22"/>
      <c r="AP14" s="22"/>
      <c r="AQ14" s="22"/>
      <c r="AR14" s="7">
        <f t="shared" si="5"/>
        <v>0</v>
      </c>
      <c r="AS14" s="25">
        <f>IF($AP14&lt;&gt;"",VLOOKUP($AP14,'Таблица с Храни'!$C$3:$F$12,2,0)*IF($AQ14&lt;&gt;"",$AQ14,1),0)</f>
        <v>0</v>
      </c>
      <c r="AT14" s="25">
        <f>IF($AP14&lt;&gt;"",VLOOKUP($AP14,'Таблица с Храни'!$C$3:$F$12,3,0)*IF($AQ14&lt;&gt;"",$AQ14,1),0)</f>
        <v>0</v>
      </c>
      <c r="AU14" s="25">
        <f>IF($AP14&lt;&gt;"",VLOOKUP($AP14,'Таблица с Храни'!$C$3:$F$12,4,0)*IF($AQ14&lt;&gt;"",$AQ14,1),0)</f>
        <v>0</v>
      </c>
      <c r="AV14" s="8">
        <v>3</v>
      </c>
      <c r="AW14" s="22"/>
      <c r="AX14" s="22"/>
      <c r="AY14" s="22"/>
      <c r="AZ14" s="7">
        <f t="shared" si="6"/>
        <v>0</v>
      </c>
      <c r="BA14" s="25">
        <f>IF($AX14&lt;&gt;"",VLOOKUP($AX14,'Таблица с Храни'!$C$3:$F$12,2,0)*IF($AY14&lt;&gt;"",$AY14,1),0)</f>
        <v>0</v>
      </c>
      <c r="BB14" s="25">
        <f>IF($AX14&lt;&gt;"",VLOOKUP($AX14,'Таблица с Храни'!$C$3:$F$12,3,0)*IF($AY14&lt;&gt;"",$AY14,1),0)</f>
        <v>0</v>
      </c>
      <c r="BC14" s="25">
        <f>IF($AX14&lt;&gt;"",VLOOKUP($AX14,'Таблица с Храни'!$C$3:$F$12,4,0)*IF($AY14&lt;&gt;"",$AY14,1),0)</f>
        <v>0</v>
      </c>
      <c r="BD14" s="8">
        <v>3</v>
      </c>
    </row>
    <row r="15" spans="1:56" x14ac:dyDescent="0.25">
      <c r="A15" s="22"/>
      <c r="B15" s="22"/>
      <c r="C15" s="22"/>
      <c r="D15">
        <f t="shared" si="0"/>
        <v>0</v>
      </c>
      <c r="E15" s="4">
        <f>IF($B15&lt;&gt;"",VLOOKUP($B15,'Таблица с Храни'!$C$3:$F$12,2,0)*IF($C15&lt;&gt;"",$C15,1),0)</f>
        <v>0</v>
      </c>
      <c r="F15" s="4">
        <f>IF($B15&lt;&gt;"",VLOOKUP($B15,'Таблица с Храни'!$C$3:$F$12,3,0)*IF($C15&lt;&gt;"",$C15,1),0)</f>
        <v>0</v>
      </c>
      <c r="G15" s="4">
        <f>IF($B15&lt;&gt;"",VLOOKUP($B15,'Таблица с Храни'!$C$3:$F$12,4,0)*IF($C15&lt;&gt;"",$C15,1),0)</f>
        <v>0</v>
      </c>
      <c r="H15" s="6"/>
      <c r="I15" s="22"/>
      <c r="J15" s="22"/>
      <c r="K15" s="22"/>
      <c r="L15" s="7">
        <f t="shared" si="1"/>
        <v>0</v>
      </c>
      <c r="M15" s="25">
        <f>IF($J15&lt;&gt;"",VLOOKUP($J15,'Таблица с Храни'!$C$3:$F$12,2,0)*IF($K15&lt;&gt;"",$K15,1),0)</f>
        <v>0</v>
      </c>
      <c r="N15" s="25">
        <f>IF($J15&lt;&gt;"",VLOOKUP($J15,'Таблица с Храни'!$C$3:$F$12,3,0)*IF($K15&lt;&gt;"",$K15,1),0)</f>
        <v>0</v>
      </c>
      <c r="O15" s="25">
        <f>IF($J15&lt;&gt;"",VLOOKUP($J15,'Таблица с Храни'!$C$3:$F$12,4,0)*IF($K15&lt;&gt;"",$K15,1),0)</f>
        <v>0</v>
      </c>
      <c r="P15" s="6"/>
      <c r="Q15" s="22"/>
      <c r="R15" s="22"/>
      <c r="S15" s="22"/>
      <c r="T15" s="7">
        <f t="shared" si="2"/>
        <v>0</v>
      </c>
      <c r="U15" s="25">
        <f>IF($R15&lt;&gt;"",VLOOKUP($R15,'Таблица с Храни'!$C$3:$F$12,2,0)*IF($S15&lt;&gt;"",$S15,1),0)</f>
        <v>0</v>
      </c>
      <c r="V15" s="25">
        <f>IF($R15&lt;&gt;"",VLOOKUP($R15,'Таблица с Храни'!$C$3:$F$12,3,0)*IF($S15&lt;&gt;"",$S15,1),0)</f>
        <v>0</v>
      </c>
      <c r="W15" s="25">
        <f>IF($R15&lt;&gt;"",VLOOKUP($R15,'Таблица с Храни'!$C$3:$F$12,4,0)*IF($S15&lt;&gt;"",$S15,1),0)</f>
        <v>0</v>
      </c>
      <c r="X15" s="6"/>
      <c r="Y15" s="22"/>
      <c r="Z15" s="22"/>
      <c r="AA15" s="22"/>
      <c r="AB15" s="7">
        <f t="shared" si="3"/>
        <v>0</v>
      </c>
      <c r="AC15" s="25">
        <f>IF($Z15&lt;&gt;"",VLOOKUP($Z15,'Таблица с Храни'!$C$3:$F$12,2,0)*IF($AA15&lt;&gt;"",$AA15,1),0)</f>
        <v>0</v>
      </c>
      <c r="AD15" s="25">
        <f>IF($Z15&lt;&gt;"",VLOOKUP($Z15,'Таблица с Храни'!$C$3:$F$12,3,0)*IF($AA15&lt;&gt;"",$AA15,1),0)</f>
        <v>0</v>
      </c>
      <c r="AE15" s="25">
        <f>IF($Z15&lt;&gt;"",VLOOKUP($Z15,'Таблица с Храни'!$C$3:$F$12,4,0)*IF($AA15&lt;&gt;"",$AA15,1),0)</f>
        <v>0</v>
      </c>
      <c r="AF15" s="6"/>
      <c r="AG15" s="22"/>
      <c r="AH15" s="22"/>
      <c r="AI15" s="22"/>
      <c r="AJ15" s="7">
        <f t="shared" si="4"/>
        <v>0</v>
      </c>
      <c r="AK15" s="25">
        <f>IF($AH15&lt;&gt;"",VLOOKUP($AH15,'Таблица с Храни'!$C$3:$F$12,2,0)*IF($AI15&lt;&gt;"",$AI15,1),0)</f>
        <v>0</v>
      </c>
      <c r="AL15" s="25">
        <f>IF($AH15&lt;&gt;"",VLOOKUP($AH15,'Таблица с Храни'!$C$3:$F$12,3,0)*IF($AI15&lt;&gt;"",$AI15,1),0)</f>
        <v>0</v>
      </c>
      <c r="AM15" s="25">
        <f>IF($AH15&lt;&gt;"",VLOOKUP($AH15,'Таблица с Храни'!$C$3:$F$12,4,0)*IF($AI15&lt;&gt;"",$AI15,1),0)</f>
        <v>0</v>
      </c>
      <c r="AN15" s="6"/>
      <c r="AO15" s="22"/>
      <c r="AP15" s="22"/>
      <c r="AQ15" s="22"/>
      <c r="AR15" s="7">
        <f t="shared" si="5"/>
        <v>0</v>
      </c>
      <c r="AS15" s="25">
        <f>IF($AP15&lt;&gt;"",VLOOKUP($AP15,'Таблица с Храни'!$C$3:$F$12,2,0)*IF($AQ15&lt;&gt;"",$AQ15,1),0)</f>
        <v>0</v>
      </c>
      <c r="AT15" s="25">
        <f>IF($AP15&lt;&gt;"",VLOOKUP($AP15,'Таблица с Храни'!$C$3:$F$12,3,0)*IF($AQ15&lt;&gt;"",$AQ15,1),0)</f>
        <v>0</v>
      </c>
      <c r="AU15" s="25">
        <f>IF($AP15&lt;&gt;"",VLOOKUP($AP15,'Таблица с Храни'!$C$3:$F$12,4,0)*IF($AQ15&lt;&gt;"",$AQ15,1),0)</f>
        <v>0</v>
      </c>
      <c r="AV15" s="6"/>
      <c r="AW15" s="22"/>
      <c r="AX15" s="22"/>
      <c r="AY15" s="22"/>
      <c r="AZ15" s="7">
        <f t="shared" si="6"/>
        <v>0</v>
      </c>
      <c r="BA15" s="25">
        <f>IF($AX15&lt;&gt;"",VLOOKUP($AX15,'Таблица с Храни'!$C$3:$F$12,2,0)*IF($AY15&lt;&gt;"",$AY15,1),0)</f>
        <v>0</v>
      </c>
      <c r="BB15" s="25">
        <f>IF($AX15&lt;&gt;"",VLOOKUP($AX15,'Таблица с Храни'!$C$3:$F$12,3,0)*IF($AY15&lt;&gt;"",$AY15,1),0)</f>
        <v>0</v>
      </c>
      <c r="BC15" s="25">
        <f>IF($AX15&lt;&gt;"",VLOOKUP($AX15,'Таблица с Храни'!$C$3:$F$12,4,0)*IF($AY15&lt;&gt;"",$AY15,1),0)</f>
        <v>0</v>
      </c>
      <c r="BD15" s="6"/>
    </row>
    <row r="16" spans="1:56" x14ac:dyDescent="0.25">
      <c r="A16" s="22"/>
      <c r="B16" s="22"/>
      <c r="C16" s="22"/>
      <c r="D16">
        <f t="shared" si="0"/>
        <v>0</v>
      </c>
      <c r="E16" s="4">
        <f>IF($B16&lt;&gt;"",VLOOKUP($B16,'Таблица с Храни'!$C$3:$F$12,2,0)*IF($C16&lt;&gt;"",$C16,1),0)</f>
        <v>0</v>
      </c>
      <c r="F16" s="4">
        <f>IF($B16&lt;&gt;"",VLOOKUP($B16,'Таблица с Храни'!$C$3:$F$12,3,0)*IF($C16&lt;&gt;"",$C16,1),0)</f>
        <v>0</v>
      </c>
      <c r="G16" s="4">
        <f>IF($B16&lt;&gt;"",VLOOKUP($B16,'Таблица с Храни'!$C$3:$F$12,4,0)*IF($C16&lt;&gt;"",$C16,1),0)</f>
        <v>0</v>
      </c>
      <c r="H16" s="6"/>
      <c r="I16" s="22"/>
      <c r="J16" s="22"/>
      <c r="K16" s="22"/>
      <c r="L16" s="7">
        <f t="shared" si="1"/>
        <v>0</v>
      </c>
      <c r="M16" s="25">
        <f>IF($J16&lt;&gt;"",VLOOKUP($J16,'Таблица с Храни'!$C$3:$F$12,2,0)*IF($K16&lt;&gt;"",$K16,1),0)</f>
        <v>0</v>
      </c>
      <c r="N16" s="25">
        <f>IF($J16&lt;&gt;"",VLOOKUP($J16,'Таблица с Храни'!$C$3:$F$12,3,0)*IF($K16&lt;&gt;"",$K16,1),0)</f>
        <v>0</v>
      </c>
      <c r="O16" s="25">
        <f>IF($J16&lt;&gt;"",VLOOKUP($J16,'Таблица с Храни'!$C$3:$F$12,4,0)*IF($K16&lt;&gt;"",$K16,1),0)</f>
        <v>0</v>
      </c>
      <c r="P16" s="6"/>
      <c r="Q16" s="22"/>
      <c r="R16" s="22"/>
      <c r="S16" s="22"/>
      <c r="T16" s="7">
        <f t="shared" si="2"/>
        <v>0</v>
      </c>
      <c r="U16" s="25">
        <f>IF($R16&lt;&gt;"",VLOOKUP($R16,'Таблица с Храни'!$C$3:$F$12,2,0)*IF($S16&lt;&gt;"",$S16,1),0)</f>
        <v>0</v>
      </c>
      <c r="V16" s="25">
        <f>IF($R16&lt;&gt;"",VLOOKUP($R16,'Таблица с Храни'!$C$3:$F$12,3,0)*IF($S16&lt;&gt;"",$S16,1),0)</f>
        <v>0</v>
      </c>
      <c r="W16" s="25">
        <f>IF($R16&lt;&gt;"",VLOOKUP($R16,'Таблица с Храни'!$C$3:$F$12,4,0)*IF($S16&lt;&gt;"",$S16,1),0)</f>
        <v>0</v>
      </c>
      <c r="X16" s="6"/>
      <c r="Y16" s="22"/>
      <c r="Z16" s="22"/>
      <c r="AA16" s="22"/>
      <c r="AB16" s="7">
        <f t="shared" si="3"/>
        <v>0</v>
      </c>
      <c r="AC16" s="25">
        <f>IF($Z16&lt;&gt;"",VLOOKUP($Z16,'Таблица с Храни'!$C$3:$F$12,2,0)*IF($AA16&lt;&gt;"",$AA16,1),0)</f>
        <v>0</v>
      </c>
      <c r="AD16" s="25">
        <f>IF($Z16&lt;&gt;"",VLOOKUP($Z16,'Таблица с Храни'!$C$3:$F$12,3,0)*IF($AA16&lt;&gt;"",$AA16,1),0)</f>
        <v>0</v>
      </c>
      <c r="AE16" s="25">
        <f>IF($Z16&lt;&gt;"",VLOOKUP($Z16,'Таблица с Храни'!$C$3:$F$12,4,0)*IF($AA16&lt;&gt;"",$AA16,1),0)</f>
        <v>0</v>
      </c>
      <c r="AF16" s="6"/>
      <c r="AG16" s="22"/>
      <c r="AH16" s="22"/>
      <c r="AI16" s="22"/>
      <c r="AJ16" s="7">
        <f t="shared" si="4"/>
        <v>0</v>
      </c>
      <c r="AK16" s="25">
        <f>IF($AH16&lt;&gt;"",VLOOKUP($AH16,'Таблица с Храни'!$C$3:$F$12,2,0)*IF($AI16&lt;&gt;"",$AI16,1),0)</f>
        <v>0</v>
      </c>
      <c r="AL16" s="25">
        <f>IF($AH16&lt;&gt;"",VLOOKUP($AH16,'Таблица с Храни'!$C$3:$F$12,3,0)*IF($AI16&lt;&gt;"",$AI16,1),0)</f>
        <v>0</v>
      </c>
      <c r="AM16" s="25">
        <f>IF($AH16&lt;&gt;"",VLOOKUP($AH16,'Таблица с Храни'!$C$3:$F$12,4,0)*IF($AI16&lt;&gt;"",$AI16,1),0)</f>
        <v>0</v>
      </c>
      <c r="AN16" s="6"/>
      <c r="AO16" s="22"/>
      <c r="AP16" s="22"/>
      <c r="AQ16" s="22"/>
      <c r="AR16" s="7">
        <f t="shared" si="5"/>
        <v>0</v>
      </c>
      <c r="AS16" s="25">
        <f>IF($AP16&lt;&gt;"",VLOOKUP($AP16,'Таблица с Храни'!$C$3:$F$12,2,0)*IF($AQ16&lt;&gt;"",$AQ16,1),0)</f>
        <v>0</v>
      </c>
      <c r="AT16" s="25">
        <f>IF($AP16&lt;&gt;"",VLOOKUP($AP16,'Таблица с Храни'!$C$3:$F$12,3,0)*IF($AQ16&lt;&gt;"",$AQ16,1),0)</f>
        <v>0</v>
      </c>
      <c r="AU16" s="25">
        <f>IF($AP16&lt;&gt;"",VLOOKUP($AP16,'Таблица с Храни'!$C$3:$F$12,4,0)*IF($AQ16&lt;&gt;"",$AQ16,1),0)</f>
        <v>0</v>
      </c>
      <c r="AV16" s="6"/>
      <c r="AW16" s="22"/>
      <c r="AX16" s="22"/>
      <c r="AY16" s="22"/>
      <c r="AZ16" s="7">
        <f t="shared" si="6"/>
        <v>0</v>
      </c>
      <c r="BA16" s="25">
        <f>IF($AX16&lt;&gt;"",VLOOKUP($AX16,'Таблица с Храни'!$C$3:$F$12,2,0)*IF($AY16&lt;&gt;"",$AY16,1),0)</f>
        <v>0</v>
      </c>
      <c r="BB16" s="25">
        <f>IF($AX16&lt;&gt;"",VLOOKUP($AX16,'Таблица с Храни'!$C$3:$F$12,3,0)*IF($AY16&lt;&gt;"",$AY16,1),0)</f>
        <v>0</v>
      </c>
      <c r="BC16" s="25">
        <f>IF($AX16&lt;&gt;"",VLOOKUP($AX16,'Таблица с Храни'!$C$3:$F$12,4,0)*IF($AY16&lt;&gt;"",$AY16,1),0)</f>
        <v>0</v>
      </c>
      <c r="BD16" s="6"/>
    </row>
    <row r="17" spans="1:56" x14ac:dyDescent="0.25">
      <c r="A17" s="22"/>
      <c r="B17" s="22"/>
      <c r="C17" s="22"/>
      <c r="D17">
        <f t="shared" si="0"/>
        <v>0</v>
      </c>
      <c r="E17" s="4">
        <f>IF($B17&lt;&gt;"",VLOOKUP($B17,'Таблица с Храни'!$C$3:$F$12,2,0)*IF($C17&lt;&gt;"",$C17,1),0)</f>
        <v>0</v>
      </c>
      <c r="F17" s="4">
        <f>IF($B17&lt;&gt;"",VLOOKUP($B17,'Таблица с Храни'!$C$3:$F$12,3,0)*IF($C17&lt;&gt;"",$C17,1),0)</f>
        <v>0</v>
      </c>
      <c r="G17" s="4">
        <f>IF($B17&lt;&gt;"",VLOOKUP($B17,'Таблица с Храни'!$C$3:$F$12,4,0)*IF($C17&lt;&gt;"",$C17,1),0)</f>
        <v>0</v>
      </c>
      <c r="H17" s="6"/>
      <c r="I17" s="22"/>
      <c r="J17" s="22"/>
      <c r="K17" s="22"/>
      <c r="L17" s="7">
        <f t="shared" si="1"/>
        <v>0</v>
      </c>
      <c r="M17" s="25">
        <f>IF($J17&lt;&gt;"",VLOOKUP($J17,'Таблица с Храни'!$C$3:$F$12,2,0)*IF($K17&lt;&gt;"",$K17,1),0)</f>
        <v>0</v>
      </c>
      <c r="N17" s="25">
        <f>IF($J17&lt;&gt;"",VLOOKUP($J17,'Таблица с Храни'!$C$3:$F$12,3,0)*IF($K17&lt;&gt;"",$K17,1),0)</f>
        <v>0</v>
      </c>
      <c r="O17" s="25">
        <f>IF($J17&lt;&gt;"",VLOOKUP($J17,'Таблица с Храни'!$C$3:$F$12,4,0)*IF($K17&lt;&gt;"",$K17,1),0)</f>
        <v>0</v>
      </c>
      <c r="P17" s="6"/>
      <c r="Q17" s="22"/>
      <c r="R17" s="22"/>
      <c r="S17" s="22"/>
      <c r="T17" s="7">
        <f t="shared" si="2"/>
        <v>0</v>
      </c>
      <c r="U17" s="25">
        <f>IF($R17&lt;&gt;"",VLOOKUP($R17,'Таблица с Храни'!$C$3:$F$12,2,0)*IF($S17&lt;&gt;"",$S17,1),0)</f>
        <v>0</v>
      </c>
      <c r="V17" s="25">
        <f>IF($R17&lt;&gt;"",VLOOKUP($R17,'Таблица с Храни'!$C$3:$F$12,3,0)*IF($S17&lt;&gt;"",$S17,1),0)</f>
        <v>0</v>
      </c>
      <c r="W17" s="25">
        <f>IF($R17&lt;&gt;"",VLOOKUP($R17,'Таблица с Храни'!$C$3:$F$12,4,0)*IF($S17&lt;&gt;"",$S17,1),0)</f>
        <v>0</v>
      </c>
      <c r="X17" s="6"/>
      <c r="Y17" s="22"/>
      <c r="Z17" s="22"/>
      <c r="AA17" s="22"/>
      <c r="AB17" s="7">
        <f t="shared" si="3"/>
        <v>0</v>
      </c>
      <c r="AC17" s="25">
        <f>IF($Z17&lt;&gt;"",VLOOKUP($Z17,'Таблица с Храни'!$C$3:$F$12,2,0)*IF($AA17&lt;&gt;"",$AA17,1),0)</f>
        <v>0</v>
      </c>
      <c r="AD17" s="25">
        <f>IF($Z17&lt;&gt;"",VLOOKUP($Z17,'Таблица с Храни'!$C$3:$F$12,3,0)*IF($AA17&lt;&gt;"",$AA17,1),0)</f>
        <v>0</v>
      </c>
      <c r="AE17" s="25">
        <f>IF($Z17&lt;&gt;"",VLOOKUP($Z17,'Таблица с Храни'!$C$3:$F$12,4,0)*IF($AA17&lt;&gt;"",$AA17,1),0)</f>
        <v>0</v>
      </c>
      <c r="AF17" s="6"/>
      <c r="AG17" s="22"/>
      <c r="AH17" s="22"/>
      <c r="AI17" s="22"/>
      <c r="AJ17" s="7">
        <f t="shared" si="4"/>
        <v>0</v>
      </c>
      <c r="AK17" s="25">
        <f>IF($AH17&lt;&gt;"",VLOOKUP($AH17,'Таблица с Храни'!$C$3:$F$12,2,0)*IF($AI17&lt;&gt;"",$AI17,1),0)</f>
        <v>0</v>
      </c>
      <c r="AL17" s="25">
        <f>IF($AH17&lt;&gt;"",VLOOKUP($AH17,'Таблица с Храни'!$C$3:$F$12,3,0)*IF($AI17&lt;&gt;"",$AI17,1),0)</f>
        <v>0</v>
      </c>
      <c r="AM17" s="25">
        <f>IF($AH17&lt;&gt;"",VLOOKUP($AH17,'Таблица с Храни'!$C$3:$F$12,4,0)*IF($AI17&lt;&gt;"",$AI17,1),0)</f>
        <v>0</v>
      </c>
      <c r="AN17" s="6"/>
      <c r="AO17" s="22"/>
      <c r="AP17" s="22"/>
      <c r="AQ17" s="22"/>
      <c r="AR17" s="7">
        <f t="shared" si="5"/>
        <v>0</v>
      </c>
      <c r="AS17" s="25">
        <f>IF($AP17&lt;&gt;"",VLOOKUP($AP17,'Таблица с Храни'!$C$3:$F$12,2,0)*IF($AQ17&lt;&gt;"",$AQ17,1),0)</f>
        <v>0</v>
      </c>
      <c r="AT17" s="25">
        <f>IF($AP17&lt;&gt;"",VLOOKUP($AP17,'Таблица с Храни'!$C$3:$F$12,3,0)*IF($AQ17&lt;&gt;"",$AQ17,1),0)</f>
        <v>0</v>
      </c>
      <c r="AU17" s="25">
        <f>IF($AP17&lt;&gt;"",VLOOKUP($AP17,'Таблица с Храни'!$C$3:$F$12,4,0)*IF($AQ17&lt;&gt;"",$AQ17,1),0)</f>
        <v>0</v>
      </c>
      <c r="AV17" s="6"/>
      <c r="AW17" s="22"/>
      <c r="AX17" s="22"/>
      <c r="AY17" s="22"/>
      <c r="AZ17" s="7">
        <f t="shared" si="6"/>
        <v>0</v>
      </c>
      <c r="BA17" s="25">
        <f>IF($AX17&lt;&gt;"",VLOOKUP($AX17,'Таблица с Храни'!$C$3:$F$12,2,0)*IF($AY17&lt;&gt;"",$AY17,1),0)</f>
        <v>0</v>
      </c>
      <c r="BB17" s="25">
        <f>IF($AX17&lt;&gt;"",VLOOKUP($AX17,'Таблица с Храни'!$C$3:$F$12,3,0)*IF($AY17&lt;&gt;"",$AY17,1),0)</f>
        <v>0</v>
      </c>
      <c r="BC17" s="25">
        <f>IF($AX17&lt;&gt;"",VLOOKUP($AX17,'Таблица с Храни'!$C$3:$F$12,4,0)*IF($AY17&lt;&gt;"",$AY17,1),0)</f>
        <v>0</v>
      </c>
      <c r="BD17" s="6"/>
    </row>
    <row r="18" spans="1:56" x14ac:dyDescent="0.25">
      <c r="A18" s="22"/>
      <c r="B18" s="22"/>
      <c r="C18" s="22"/>
      <c r="D18">
        <f t="shared" si="0"/>
        <v>0</v>
      </c>
      <c r="E18" s="4">
        <f>IF($B18&lt;&gt;"",VLOOKUP($B18,'Таблица с Храни'!$C$3:$F$12,2,0)*IF($C18&lt;&gt;"",$C18,1),0)</f>
        <v>0</v>
      </c>
      <c r="F18" s="4">
        <f>IF($B18&lt;&gt;"",VLOOKUP($B18,'Таблица с Храни'!$C$3:$F$12,3,0)*IF($C18&lt;&gt;"",$C18,1),0)</f>
        <v>0</v>
      </c>
      <c r="G18" s="4">
        <f>IF($B18&lt;&gt;"",VLOOKUP($B18,'Таблица с Храни'!$C$3:$F$12,4,0)*IF($C18&lt;&gt;"",$C18,1),0)</f>
        <v>0</v>
      </c>
      <c r="H18" s="6"/>
      <c r="I18" s="22"/>
      <c r="J18" s="22"/>
      <c r="K18" s="22"/>
      <c r="L18" s="7">
        <f t="shared" si="1"/>
        <v>0</v>
      </c>
      <c r="M18" s="25">
        <f>IF($J18&lt;&gt;"",VLOOKUP($J18,'Таблица с Храни'!$C$3:$F$12,2,0)*IF($K18&lt;&gt;"",$K18,1),0)</f>
        <v>0</v>
      </c>
      <c r="N18" s="25">
        <f>IF($J18&lt;&gt;"",VLOOKUP($J18,'Таблица с Храни'!$C$3:$F$12,3,0)*IF($K18&lt;&gt;"",$K18,1),0)</f>
        <v>0</v>
      </c>
      <c r="O18" s="25">
        <f>IF($J18&lt;&gt;"",VLOOKUP($J18,'Таблица с Храни'!$C$3:$F$12,4,0)*IF($K18&lt;&gt;"",$K18,1),0)</f>
        <v>0</v>
      </c>
      <c r="P18" s="6"/>
      <c r="Q18" s="22"/>
      <c r="R18" s="22"/>
      <c r="S18" s="22"/>
      <c r="T18" s="7">
        <f t="shared" si="2"/>
        <v>0</v>
      </c>
      <c r="U18" s="25">
        <f>IF($R18&lt;&gt;"",VLOOKUP($R18,'Таблица с Храни'!$C$3:$F$12,2,0)*IF($S18&lt;&gt;"",$S18,1),0)</f>
        <v>0</v>
      </c>
      <c r="V18" s="25">
        <f>IF($R18&lt;&gt;"",VLOOKUP($R18,'Таблица с Храни'!$C$3:$F$12,3,0)*IF($S18&lt;&gt;"",$S18,1),0)</f>
        <v>0</v>
      </c>
      <c r="W18" s="25">
        <f>IF($R18&lt;&gt;"",VLOOKUP($R18,'Таблица с Храни'!$C$3:$F$12,4,0)*IF($S18&lt;&gt;"",$S18,1),0)</f>
        <v>0</v>
      </c>
      <c r="X18" s="6"/>
      <c r="Y18" s="22"/>
      <c r="Z18" s="22"/>
      <c r="AA18" s="22"/>
      <c r="AB18" s="7">
        <f t="shared" si="3"/>
        <v>0</v>
      </c>
      <c r="AC18" s="25">
        <f>IF($Z18&lt;&gt;"",VLOOKUP($Z18,'Таблица с Храни'!$C$3:$F$12,2,0)*IF($AA18&lt;&gt;"",$AA18,1),0)</f>
        <v>0</v>
      </c>
      <c r="AD18" s="25">
        <f>IF($Z18&lt;&gt;"",VLOOKUP($Z18,'Таблица с Храни'!$C$3:$F$12,3,0)*IF($AA18&lt;&gt;"",$AA18,1),0)</f>
        <v>0</v>
      </c>
      <c r="AE18" s="25">
        <f>IF($Z18&lt;&gt;"",VLOOKUP($Z18,'Таблица с Храни'!$C$3:$F$12,4,0)*IF($AA18&lt;&gt;"",$AA18,1),0)</f>
        <v>0</v>
      </c>
      <c r="AF18" s="6"/>
      <c r="AG18" s="22"/>
      <c r="AH18" s="22"/>
      <c r="AI18" s="22"/>
      <c r="AJ18" s="7">
        <f t="shared" si="4"/>
        <v>0</v>
      </c>
      <c r="AK18" s="25">
        <f>IF($AH18&lt;&gt;"",VLOOKUP($AH18,'Таблица с Храни'!$C$3:$F$12,2,0)*IF($AI18&lt;&gt;"",$AI18,1),0)</f>
        <v>0</v>
      </c>
      <c r="AL18" s="25">
        <f>IF($AH18&lt;&gt;"",VLOOKUP($AH18,'Таблица с Храни'!$C$3:$F$12,3,0)*IF($AI18&lt;&gt;"",$AI18,1),0)</f>
        <v>0</v>
      </c>
      <c r="AM18" s="25">
        <f>IF($AH18&lt;&gt;"",VLOOKUP($AH18,'Таблица с Храни'!$C$3:$F$12,4,0)*IF($AI18&lt;&gt;"",$AI18,1),0)</f>
        <v>0</v>
      </c>
      <c r="AN18" s="6"/>
      <c r="AO18" s="22"/>
      <c r="AP18" s="22"/>
      <c r="AQ18" s="22"/>
      <c r="AR18" s="7">
        <f t="shared" si="5"/>
        <v>0</v>
      </c>
      <c r="AS18" s="25">
        <f>IF($AP18&lt;&gt;"",VLOOKUP($AP18,'Таблица с Храни'!$C$3:$F$12,2,0)*IF($AQ18&lt;&gt;"",$AQ18,1),0)</f>
        <v>0</v>
      </c>
      <c r="AT18" s="25">
        <f>IF($AP18&lt;&gt;"",VLOOKUP($AP18,'Таблица с Храни'!$C$3:$F$12,3,0)*IF($AQ18&lt;&gt;"",$AQ18,1),0)</f>
        <v>0</v>
      </c>
      <c r="AU18" s="25">
        <f>IF($AP18&lt;&gt;"",VLOOKUP($AP18,'Таблица с Храни'!$C$3:$F$12,4,0)*IF($AQ18&lt;&gt;"",$AQ18,1),0)</f>
        <v>0</v>
      </c>
      <c r="AV18" s="6"/>
      <c r="AW18" s="22"/>
      <c r="AX18" s="22"/>
      <c r="AY18" s="22"/>
      <c r="AZ18" s="7">
        <f t="shared" si="6"/>
        <v>0</v>
      </c>
      <c r="BA18" s="25">
        <f>IF($AX18&lt;&gt;"",VLOOKUP($AX18,'Таблица с Храни'!$C$3:$F$12,2,0)*IF($AY18&lt;&gt;"",$AY18,1),0)</f>
        <v>0</v>
      </c>
      <c r="BB18" s="25">
        <f>IF($AX18&lt;&gt;"",VLOOKUP($AX18,'Таблица с Храни'!$C$3:$F$12,3,0)*IF($AY18&lt;&gt;"",$AY18,1),0)</f>
        <v>0</v>
      </c>
      <c r="BC18" s="25">
        <f>IF($AX18&lt;&gt;"",VLOOKUP($AX18,'Таблица с Храни'!$C$3:$F$12,4,0)*IF($AY18&lt;&gt;"",$AY18,1),0)</f>
        <v>0</v>
      </c>
      <c r="BD18" s="6"/>
    </row>
    <row r="19" spans="1:56" x14ac:dyDescent="0.25">
      <c r="A19" s="22"/>
      <c r="B19" s="22"/>
      <c r="C19" s="22"/>
      <c r="D19">
        <f t="shared" si="0"/>
        <v>0</v>
      </c>
      <c r="E19" s="4">
        <f>IF($B19&lt;&gt;"",VLOOKUP($B19,'Таблица с Храни'!$C$3:$F$12,2,0)*IF($C19&lt;&gt;"",$C19,1),0)</f>
        <v>0</v>
      </c>
      <c r="F19" s="4">
        <f>IF($B19&lt;&gt;"",VLOOKUP($B19,'Таблица с Храни'!$C$3:$F$12,3,0)*IF($C19&lt;&gt;"",$C19,1),0)</f>
        <v>0</v>
      </c>
      <c r="G19" s="4">
        <f>IF($B19&lt;&gt;"",VLOOKUP($B19,'Таблица с Храни'!$C$3:$F$12,4,0)*IF($C19&lt;&gt;"",$C19,1),0)</f>
        <v>0</v>
      </c>
      <c r="H19" s="6"/>
      <c r="I19" s="22"/>
      <c r="J19" s="22"/>
      <c r="K19" s="22"/>
      <c r="L19" s="7">
        <f t="shared" si="1"/>
        <v>0</v>
      </c>
      <c r="M19" s="25">
        <f>IF($J19&lt;&gt;"",VLOOKUP($J19,'Таблица с Храни'!$C$3:$F$12,2,0)*IF($K19&lt;&gt;"",$K19,1),0)</f>
        <v>0</v>
      </c>
      <c r="N19" s="25">
        <f>IF($J19&lt;&gt;"",VLOOKUP($J19,'Таблица с Храни'!$C$3:$F$12,3,0)*IF($K19&lt;&gt;"",$K19,1),0)</f>
        <v>0</v>
      </c>
      <c r="O19" s="25">
        <f>IF($J19&lt;&gt;"",VLOOKUP($J19,'Таблица с Храни'!$C$3:$F$12,4,0)*IF($K19&lt;&gt;"",$K19,1),0)</f>
        <v>0</v>
      </c>
      <c r="P19" s="6"/>
      <c r="Q19" s="22"/>
      <c r="R19" s="22"/>
      <c r="S19" s="22"/>
      <c r="T19" s="7">
        <f t="shared" si="2"/>
        <v>0</v>
      </c>
      <c r="U19" s="25">
        <f>IF($R19&lt;&gt;"",VLOOKUP($R19,'Таблица с Храни'!$C$3:$F$12,2,0)*IF($S19&lt;&gt;"",$S19,1),0)</f>
        <v>0</v>
      </c>
      <c r="V19" s="25">
        <f>IF($R19&lt;&gt;"",VLOOKUP($R19,'Таблица с Храни'!$C$3:$F$12,3,0)*IF($S19&lt;&gt;"",$S19,1),0)</f>
        <v>0</v>
      </c>
      <c r="W19" s="25">
        <f>IF($R19&lt;&gt;"",VLOOKUP($R19,'Таблица с Храни'!$C$3:$F$12,4,0)*IF($S19&lt;&gt;"",$S19,1),0)</f>
        <v>0</v>
      </c>
      <c r="X19" s="6"/>
      <c r="Y19" s="22"/>
      <c r="Z19" s="22"/>
      <c r="AA19" s="22"/>
      <c r="AB19" s="7">
        <f t="shared" si="3"/>
        <v>0</v>
      </c>
      <c r="AC19" s="25">
        <f>IF($Z19&lt;&gt;"",VLOOKUP($Z19,'Таблица с Храни'!$C$3:$F$12,2,0)*IF($AA19&lt;&gt;"",$AA19,1),0)</f>
        <v>0</v>
      </c>
      <c r="AD19" s="25">
        <f>IF($Z19&lt;&gt;"",VLOOKUP($Z19,'Таблица с Храни'!$C$3:$F$12,3,0)*IF($AA19&lt;&gt;"",$AA19,1),0)</f>
        <v>0</v>
      </c>
      <c r="AE19" s="25">
        <f>IF($Z19&lt;&gt;"",VLOOKUP($Z19,'Таблица с Храни'!$C$3:$F$12,4,0)*IF($AA19&lt;&gt;"",$AA19,1),0)</f>
        <v>0</v>
      </c>
      <c r="AF19" s="6"/>
      <c r="AG19" s="22"/>
      <c r="AH19" s="22"/>
      <c r="AI19" s="22"/>
      <c r="AJ19" s="7">
        <f t="shared" si="4"/>
        <v>0</v>
      </c>
      <c r="AK19" s="25">
        <f>IF($AH19&lt;&gt;"",VLOOKUP($AH19,'Таблица с Храни'!$C$3:$F$12,2,0)*IF($AI19&lt;&gt;"",$AI19,1),0)</f>
        <v>0</v>
      </c>
      <c r="AL19" s="25">
        <f>IF($AH19&lt;&gt;"",VLOOKUP($AH19,'Таблица с Храни'!$C$3:$F$12,3,0)*IF($AI19&lt;&gt;"",$AI19,1),0)</f>
        <v>0</v>
      </c>
      <c r="AM19" s="25">
        <f>IF($AH19&lt;&gt;"",VLOOKUP($AH19,'Таблица с Храни'!$C$3:$F$12,4,0)*IF($AI19&lt;&gt;"",$AI19,1),0)</f>
        <v>0</v>
      </c>
      <c r="AN19" s="6"/>
      <c r="AO19" s="22"/>
      <c r="AP19" s="22"/>
      <c r="AQ19" s="22"/>
      <c r="AR19" s="7">
        <f t="shared" si="5"/>
        <v>0</v>
      </c>
      <c r="AS19" s="25">
        <f>IF($AP19&lt;&gt;"",VLOOKUP($AP19,'Таблица с Храни'!$C$3:$F$12,2,0)*IF($AQ19&lt;&gt;"",$AQ19,1),0)</f>
        <v>0</v>
      </c>
      <c r="AT19" s="25">
        <f>IF($AP19&lt;&gt;"",VLOOKUP($AP19,'Таблица с Храни'!$C$3:$F$12,3,0)*IF($AQ19&lt;&gt;"",$AQ19,1),0)</f>
        <v>0</v>
      </c>
      <c r="AU19" s="25">
        <f>IF($AP19&lt;&gt;"",VLOOKUP($AP19,'Таблица с Храни'!$C$3:$F$12,4,0)*IF($AQ19&lt;&gt;"",$AQ19,1),0)</f>
        <v>0</v>
      </c>
      <c r="AV19" s="6"/>
      <c r="AW19" s="22"/>
      <c r="AX19" s="22"/>
      <c r="AY19" s="22"/>
      <c r="AZ19" s="7">
        <f t="shared" si="6"/>
        <v>0</v>
      </c>
      <c r="BA19" s="25">
        <f>IF($AX19&lt;&gt;"",VLOOKUP($AX19,'Таблица с Храни'!$C$3:$F$12,2,0)*IF($AY19&lt;&gt;"",$AY19,1),0)</f>
        <v>0</v>
      </c>
      <c r="BB19" s="25">
        <f>IF($AX19&lt;&gt;"",VLOOKUP($AX19,'Таблица с Храни'!$C$3:$F$12,3,0)*IF($AY19&lt;&gt;"",$AY19,1),0)</f>
        <v>0</v>
      </c>
      <c r="BC19" s="25">
        <f>IF($AX19&lt;&gt;"",VLOOKUP($AX19,'Таблица с Храни'!$C$3:$F$12,4,0)*IF($AY19&lt;&gt;"",$AY19,1),0)</f>
        <v>0</v>
      </c>
      <c r="BD19" s="6"/>
    </row>
    <row r="20" spans="1:56" x14ac:dyDescent="0.25">
      <c r="A20" s="22"/>
      <c r="B20" s="22"/>
      <c r="C20" s="22"/>
      <c r="D20">
        <f t="shared" si="0"/>
        <v>0</v>
      </c>
      <c r="E20" s="4">
        <f>IF($B20&lt;&gt;"",VLOOKUP($B20,'Таблица с Храни'!$C$3:$F$12,2,0)*IF($C20&lt;&gt;"",$C20,1),0)</f>
        <v>0</v>
      </c>
      <c r="F20" s="4">
        <f>IF($B20&lt;&gt;"",VLOOKUP($B20,'Таблица с Храни'!$C$3:$F$12,3,0)*IF($C20&lt;&gt;"",$C20,1),0)</f>
        <v>0</v>
      </c>
      <c r="G20" s="4">
        <f>IF($B20&lt;&gt;"",VLOOKUP($B20,'Таблица с Храни'!$C$3:$F$12,4,0)*IF($C20&lt;&gt;"",$C20,1),0)</f>
        <v>0</v>
      </c>
      <c r="H20" s="6"/>
      <c r="I20" s="22"/>
      <c r="J20" s="22"/>
      <c r="K20" s="22"/>
      <c r="L20" s="7">
        <f t="shared" si="1"/>
        <v>0</v>
      </c>
      <c r="M20" s="25">
        <f>IF($J20&lt;&gt;"",VLOOKUP($J20,'Таблица с Храни'!$C$3:$F$12,2,0)*IF($K20&lt;&gt;"",$K20,1),0)</f>
        <v>0</v>
      </c>
      <c r="N20" s="25">
        <f>IF($J20&lt;&gt;"",VLOOKUP($J20,'Таблица с Храни'!$C$3:$F$12,3,0)*IF($K20&lt;&gt;"",$K20,1),0)</f>
        <v>0</v>
      </c>
      <c r="O20" s="25">
        <f>IF($J20&lt;&gt;"",VLOOKUP($J20,'Таблица с Храни'!$C$3:$F$12,4,0)*IF($K20&lt;&gt;"",$K20,1),0)</f>
        <v>0</v>
      </c>
      <c r="P20" s="6"/>
      <c r="Q20" s="22"/>
      <c r="R20" s="22"/>
      <c r="S20" s="22"/>
      <c r="T20" s="7">
        <f t="shared" si="2"/>
        <v>0</v>
      </c>
      <c r="U20" s="25">
        <f>IF($R20&lt;&gt;"",VLOOKUP($R20,'Таблица с Храни'!$C$3:$F$12,2,0)*IF($S20&lt;&gt;"",$S20,1),0)</f>
        <v>0</v>
      </c>
      <c r="V20" s="25">
        <f>IF($R20&lt;&gt;"",VLOOKUP($R20,'Таблица с Храни'!$C$3:$F$12,3,0)*IF($S20&lt;&gt;"",$S20,1),0)</f>
        <v>0</v>
      </c>
      <c r="W20" s="25">
        <f>IF($R20&lt;&gt;"",VLOOKUP($R20,'Таблица с Храни'!$C$3:$F$12,4,0)*IF($S20&lt;&gt;"",$S20,1),0)</f>
        <v>0</v>
      </c>
      <c r="X20" s="6"/>
      <c r="Y20" s="22"/>
      <c r="Z20" s="22"/>
      <c r="AA20" s="22"/>
      <c r="AB20" s="7">
        <f t="shared" si="3"/>
        <v>0</v>
      </c>
      <c r="AC20" s="25">
        <f>IF($Z20&lt;&gt;"",VLOOKUP($Z20,'Таблица с Храни'!$C$3:$F$12,2,0)*IF($AA20&lt;&gt;"",$AA20,1),0)</f>
        <v>0</v>
      </c>
      <c r="AD20" s="25">
        <f>IF($Z20&lt;&gt;"",VLOOKUP($Z20,'Таблица с Храни'!$C$3:$F$12,3,0)*IF($AA20&lt;&gt;"",$AA20,1),0)</f>
        <v>0</v>
      </c>
      <c r="AE20" s="25">
        <f>IF($Z20&lt;&gt;"",VLOOKUP($Z20,'Таблица с Храни'!$C$3:$F$12,4,0)*IF($AA20&lt;&gt;"",$AA20,1),0)</f>
        <v>0</v>
      </c>
      <c r="AF20" s="6"/>
      <c r="AG20" s="22"/>
      <c r="AH20" s="22"/>
      <c r="AI20" s="22"/>
      <c r="AJ20" s="7">
        <f t="shared" si="4"/>
        <v>0</v>
      </c>
      <c r="AK20" s="25">
        <f>IF($AH20&lt;&gt;"",VLOOKUP($AH20,'Таблица с Храни'!$C$3:$F$12,2,0)*IF($AI20&lt;&gt;"",$AI20,1),0)</f>
        <v>0</v>
      </c>
      <c r="AL20" s="25">
        <f>IF($AH20&lt;&gt;"",VLOOKUP($AH20,'Таблица с Храни'!$C$3:$F$12,3,0)*IF($AI20&lt;&gt;"",$AI20,1),0)</f>
        <v>0</v>
      </c>
      <c r="AM20" s="25">
        <f>IF($AH20&lt;&gt;"",VLOOKUP($AH20,'Таблица с Храни'!$C$3:$F$12,4,0)*IF($AI20&lt;&gt;"",$AI20,1),0)</f>
        <v>0</v>
      </c>
      <c r="AN20" s="6"/>
      <c r="AO20" s="22"/>
      <c r="AP20" s="22"/>
      <c r="AQ20" s="22"/>
      <c r="AR20" s="7">
        <f t="shared" si="5"/>
        <v>0</v>
      </c>
      <c r="AS20" s="25">
        <f>IF($AP20&lt;&gt;"",VLOOKUP($AP20,'Таблица с Храни'!$C$3:$F$12,2,0)*IF($AQ20&lt;&gt;"",$AQ20,1),0)</f>
        <v>0</v>
      </c>
      <c r="AT20" s="25">
        <f>IF($AP20&lt;&gt;"",VLOOKUP($AP20,'Таблица с Храни'!$C$3:$F$12,3,0)*IF($AQ20&lt;&gt;"",$AQ20,1),0)</f>
        <v>0</v>
      </c>
      <c r="AU20" s="25">
        <f>IF($AP20&lt;&gt;"",VLOOKUP($AP20,'Таблица с Храни'!$C$3:$F$12,4,0)*IF($AQ20&lt;&gt;"",$AQ20,1),0)</f>
        <v>0</v>
      </c>
      <c r="AV20" s="6"/>
      <c r="AW20" s="22"/>
      <c r="AX20" s="22"/>
      <c r="AY20" s="22"/>
      <c r="AZ20" s="7">
        <f t="shared" si="6"/>
        <v>0</v>
      </c>
      <c r="BA20" s="25">
        <f>IF($AX20&lt;&gt;"",VLOOKUP($AX20,'Таблица с Храни'!$C$3:$F$12,2,0)*IF($AY20&lt;&gt;"",$AY20,1),0)</f>
        <v>0</v>
      </c>
      <c r="BB20" s="25">
        <f>IF($AX20&lt;&gt;"",VLOOKUP($AX20,'Таблица с Храни'!$C$3:$F$12,3,0)*IF($AY20&lt;&gt;"",$AY20,1),0)</f>
        <v>0</v>
      </c>
      <c r="BC20" s="25">
        <f>IF($AX20&lt;&gt;"",VLOOKUP($AX20,'Таблица с Храни'!$C$3:$F$12,4,0)*IF($AY20&lt;&gt;"",$AY20,1),0)</f>
        <v>0</v>
      </c>
      <c r="BD20" s="6"/>
    </row>
    <row r="21" spans="1:56" ht="15.75" customHeight="1" x14ac:dyDescent="0.25">
      <c r="A21" s="22"/>
      <c r="B21" s="22"/>
      <c r="C21" s="22"/>
      <c r="D21">
        <f t="shared" si="0"/>
        <v>0</v>
      </c>
      <c r="E21" s="4">
        <f>IF($B21&lt;&gt;"",VLOOKUP($B21,'Таблица с Храни'!$C$3:$F$12,2,0)*IF($C21&lt;&gt;"",$C21,1),0)</f>
        <v>0</v>
      </c>
      <c r="F21" s="4">
        <f>IF($B21&lt;&gt;"",VLOOKUP($B21,'Таблица с Храни'!$C$3:$F$12,3,0)*IF($C21&lt;&gt;"",$C21,1),0)</f>
        <v>0</v>
      </c>
      <c r="G21" s="4">
        <f>IF($B21&lt;&gt;"",VLOOKUP($B21,'Таблица с Храни'!$C$3:$F$12,4,0)*IF($C21&lt;&gt;"",$C21,1),0)</f>
        <v>0</v>
      </c>
      <c r="H21" s="6"/>
      <c r="I21" s="22"/>
      <c r="J21" s="22"/>
      <c r="K21" s="22"/>
      <c r="L21" s="7">
        <f t="shared" si="1"/>
        <v>0</v>
      </c>
      <c r="M21" s="25">
        <f>IF($J21&lt;&gt;"",VLOOKUP($J21,'Таблица с Храни'!$C$3:$F$12,2,0)*IF($K21&lt;&gt;"",$K21,1),0)</f>
        <v>0</v>
      </c>
      <c r="N21" s="25">
        <f>IF($J21&lt;&gt;"",VLOOKUP($J21,'Таблица с Храни'!$C$3:$F$12,3,0)*IF($K21&lt;&gt;"",$K21,1),0)</f>
        <v>0</v>
      </c>
      <c r="O21" s="25">
        <f>IF($J21&lt;&gt;"",VLOOKUP($J21,'Таблица с Храни'!$C$3:$F$12,4,0)*IF($K21&lt;&gt;"",$K21,1),0)</f>
        <v>0</v>
      </c>
      <c r="P21" s="6"/>
      <c r="Q21" s="22"/>
      <c r="R21" s="22"/>
      <c r="S21" s="22"/>
      <c r="T21" s="7">
        <f t="shared" si="2"/>
        <v>0</v>
      </c>
      <c r="U21" s="25">
        <f>IF($R21&lt;&gt;"",VLOOKUP($R21,'Таблица с Храни'!$C$3:$F$12,2,0)*IF($S21&lt;&gt;"",$S21,1),0)</f>
        <v>0</v>
      </c>
      <c r="V21" s="25">
        <f>IF($R21&lt;&gt;"",VLOOKUP($R21,'Таблица с Храни'!$C$3:$F$12,3,0)*IF($S21&lt;&gt;"",$S21,1),0)</f>
        <v>0</v>
      </c>
      <c r="W21" s="25">
        <f>IF($R21&lt;&gt;"",VLOOKUP($R21,'Таблица с Храни'!$C$3:$F$12,4,0)*IF($S21&lt;&gt;"",$S21,1),0)</f>
        <v>0</v>
      </c>
      <c r="X21" s="6"/>
      <c r="Y21" s="22"/>
      <c r="Z21" s="22"/>
      <c r="AA21" s="22"/>
      <c r="AB21" s="7">
        <f t="shared" si="3"/>
        <v>0</v>
      </c>
      <c r="AC21" s="25">
        <f>IF($Z21&lt;&gt;"",VLOOKUP($Z21,'Таблица с Храни'!$C$3:$F$12,2,0)*IF($AA21&lt;&gt;"",$AA21,1),0)</f>
        <v>0</v>
      </c>
      <c r="AD21" s="25">
        <f>IF($Z21&lt;&gt;"",VLOOKUP($Z21,'Таблица с Храни'!$C$3:$F$12,3,0)*IF($AA21&lt;&gt;"",$AA21,1),0)</f>
        <v>0</v>
      </c>
      <c r="AE21" s="25">
        <f>IF($Z21&lt;&gt;"",VLOOKUP($Z21,'Таблица с Храни'!$C$3:$F$12,4,0)*IF($AA21&lt;&gt;"",$AA21,1),0)</f>
        <v>0</v>
      </c>
      <c r="AF21" s="6"/>
      <c r="AG21" s="22"/>
      <c r="AH21" s="22"/>
      <c r="AI21" s="22"/>
      <c r="AJ21" s="7">
        <f t="shared" si="4"/>
        <v>0</v>
      </c>
      <c r="AK21" s="25">
        <f>IF($AH21&lt;&gt;"",VLOOKUP($AH21,'Таблица с Храни'!$C$3:$F$12,2,0)*IF($AI21&lt;&gt;"",$AI21,1),0)</f>
        <v>0</v>
      </c>
      <c r="AL21" s="25">
        <f>IF($AH21&lt;&gt;"",VLOOKUP($AH21,'Таблица с Храни'!$C$3:$F$12,3,0)*IF($AI21&lt;&gt;"",$AI21,1),0)</f>
        <v>0</v>
      </c>
      <c r="AM21" s="25">
        <f>IF($AH21&lt;&gt;"",VLOOKUP($AH21,'Таблица с Храни'!$C$3:$F$12,4,0)*IF($AI21&lt;&gt;"",$AI21,1),0)</f>
        <v>0</v>
      </c>
      <c r="AN21" s="6"/>
      <c r="AO21" s="22"/>
      <c r="AP21" s="22"/>
      <c r="AQ21" s="22"/>
      <c r="AR21" s="7">
        <f t="shared" si="5"/>
        <v>0</v>
      </c>
      <c r="AS21" s="25">
        <f>IF($AP21&lt;&gt;"",VLOOKUP($AP21,'Таблица с Храни'!$C$3:$F$12,2,0)*IF($AQ21&lt;&gt;"",$AQ21,1),0)</f>
        <v>0</v>
      </c>
      <c r="AT21" s="25">
        <f>IF($AP21&lt;&gt;"",VLOOKUP($AP21,'Таблица с Храни'!$C$3:$F$12,3,0)*IF($AQ21&lt;&gt;"",$AQ21,1),0)</f>
        <v>0</v>
      </c>
      <c r="AU21" s="25">
        <f>IF($AP21&lt;&gt;"",VLOOKUP($AP21,'Таблица с Храни'!$C$3:$F$12,4,0)*IF($AQ21&lt;&gt;"",$AQ21,1),0)</f>
        <v>0</v>
      </c>
      <c r="AV21" s="6"/>
      <c r="AW21" s="22"/>
      <c r="AX21" s="22"/>
      <c r="AY21" s="22"/>
      <c r="AZ21" s="7">
        <f t="shared" si="6"/>
        <v>0</v>
      </c>
      <c r="BA21" s="25">
        <f>IF($AX21&lt;&gt;"",VLOOKUP($AX21,'Таблица с Храни'!$C$3:$F$12,2,0)*IF($AY21&lt;&gt;"",$AY21,1),0)</f>
        <v>0</v>
      </c>
      <c r="BB21" s="25">
        <f>IF($AX21&lt;&gt;"",VLOOKUP($AX21,'Таблица с Храни'!$C$3:$F$12,3,0)*IF($AY21&lt;&gt;"",$AY21,1),0)</f>
        <v>0</v>
      </c>
      <c r="BC21" s="25">
        <f>IF($AX21&lt;&gt;"",VLOOKUP($AX21,'Таблица с Храни'!$C$3:$F$12,4,0)*IF($AY21&lt;&gt;"",$AY21,1),0)</f>
        <v>0</v>
      </c>
      <c r="BD21" s="6"/>
    </row>
    <row r="22" spans="1:56" ht="15.75" customHeight="1" x14ac:dyDescent="0.25">
      <c r="A22" s="22"/>
      <c r="B22" s="22"/>
      <c r="C22" s="22"/>
      <c r="D22">
        <f t="shared" si="0"/>
        <v>0</v>
      </c>
      <c r="E22" s="4">
        <f>IF($B22&lt;&gt;"",VLOOKUP($B22,'Таблица с Храни'!$C$3:$F$12,2,0)*IF($C22&lt;&gt;"",$C22,1),0)</f>
        <v>0</v>
      </c>
      <c r="F22" s="4">
        <f>IF($B22&lt;&gt;"",VLOOKUP($B22,'Таблица с Храни'!$C$3:$F$12,3,0)*IF($C22&lt;&gt;"",$C22,1),0)</f>
        <v>0</v>
      </c>
      <c r="G22" s="4">
        <f>IF($B22&lt;&gt;"",VLOOKUP($B22,'Таблица с Храни'!$C$3:$F$12,4,0)*IF($C22&lt;&gt;"",$C22,1),0)</f>
        <v>0</v>
      </c>
      <c r="H22" s="6"/>
      <c r="I22" s="22"/>
      <c r="J22" s="22"/>
      <c r="K22" s="22"/>
      <c r="L22" s="7">
        <f t="shared" si="1"/>
        <v>0</v>
      </c>
      <c r="M22" s="25">
        <f>IF($J22&lt;&gt;"",VLOOKUP($J22,'Таблица с Храни'!$C$3:$F$12,2,0)*IF($K22&lt;&gt;"",$K22,1),0)</f>
        <v>0</v>
      </c>
      <c r="N22" s="25">
        <f>IF($J22&lt;&gt;"",VLOOKUP($J22,'Таблица с Храни'!$C$3:$F$12,3,0)*IF($K22&lt;&gt;"",$K22,1),0)</f>
        <v>0</v>
      </c>
      <c r="O22" s="25">
        <f>IF($J22&lt;&gt;"",VLOOKUP($J22,'Таблица с Храни'!$C$3:$F$12,4,0)*IF($K22&lt;&gt;"",$K22,1),0)</f>
        <v>0</v>
      </c>
      <c r="P22" s="6"/>
      <c r="Q22" s="22"/>
      <c r="R22" s="22"/>
      <c r="S22" s="22"/>
      <c r="T22" s="7">
        <f t="shared" si="2"/>
        <v>0</v>
      </c>
      <c r="U22" s="25">
        <f>IF($R22&lt;&gt;"",VLOOKUP($R22,'Таблица с Храни'!$C$3:$F$12,2,0)*IF($S22&lt;&gt;"",$S22,1),0)</f>
        <v>0</v>
      </c>
      <c r="V22" s="25">
        <f>IF($R22&lt;&gt;"",VLOOKUP($R22,'Таблица с Храни'!$C$3:$F$12,3,0)*IF($S22&lt;&gt;"",$S22,1),0)</f>
        <v>0</v>
      </c>
      <c r="W22" s="25">
        <f>IF($R22&lt;&gt;"",VLOOKUP($R22,'Таблица с Храни'!$C$3:$F$12,4,0)*IF($S22&lt;&gt;"",$S22,1),0)</f>
        <v>0</v>
      </c>
      <c r="X22" s="6"/>
      <c r="Y22" s="22"/>
      <c r="Z22" s="22"/>
      <c r="AA22" s="22"/>
      <c r="AB22" s="7">
        <f t="shared" si="3"/>
        <v>0</v>
      </c>
      <c r="AC22" s="25">
        <f>IF($Z22&lt;&gt;"",VLOOKUP($Z22,'Таблица с Храни'!$C$3:$F$12,2,0)*IF($AA22&lt;&gt;"",$AA22,1),0)</f>
        <v>0</v>
      </c>
      <c r="AD22" s="25">
        <f>IF($Z22&lt;&gt;"",VLOOKUP($Z22,'Таблица с Храни'!$C$3:$F$12,3,0)*IF($AA22&lt;&gt;"",$AA22,1),0)</f>
        <v>0</v>
      </c>
      <c r="AE22" s="25">
        <f>IF($Z22&lt;&gt;"",VLOOKUP($Z22,'Таблица с Храни'!$C$3:$F$12,4,0)*IF($AA22&lt;&gt;"",$AA22,1),0)</f>
        <v>0</v>
      </c>
      <c r="AF22" s="6"/>
      <c r="AG22" s="22"/>
      <c r="AH22" s="22"/>
      <c r="AI22" s="22"/>
      <c r="AJ22" s="7">
        <f t="shared" si="4"/>
        <v>0</v>
      </c>
      <c r="AK22" s="25">
        <f>IF($AH22&lt;&gt;"",VLOOKUP($AH22,'Таблица с Храни'!$C$3:$F$12,2,0)*IF($AI22&lt;&gt;"",$AI22,1),0)</f>
        <v>0</v>
      </c>
      <c r="AL22" s="25">
        <f>IF($AH22&lt;&gt;"",VLOOKUP($AH22,'Таблица с Храни'!$C$3:$F$12,3,0)*IF($AI22&lt;&gt;"",$AI22,1),0)</f>
        <v>0</v>
      </c>
      <c r="AM22" s="25">
        <f>IF($AH22&lt;&gt;"",VLOOKUP($AH22,'Таблица с Храни'!$C$3:$F$12,4,0)*IF($AI22&lt;&gt;"",$AI22,1),0)</f>
        <v>0</v>
      </c>
      <c r="AN22" s="6"/>
      <c r="AO22" s="22"/>
      <c r="AP22" s="22"/>
      <c r="AQ22" s="22"/>
      <c r="AR22" s="7">
        <f t="shared" si="5"/>
        <v>0</v>
      </c>
      <c r="AS22" s="25">
        <f>IF($AP22&lt;&gt;"",VLOOKUP($AP22,'Таблица с Храни'!$C$3:$F$12,2,0)*IF($AQ22&lt;&gt;"",$AQ22,1),0)</f>
        <v>0</v>
      </c>
      <c r="AT22" s="25">
        <f>IF($AP22&lt;&gt;"",VLOOKUP($AP22,'Таблица с Храни'!$C$3:$F$12,3,0)*IF($AQ22&lt;&gt;"",$AQ22,1),0)</f>
        <v>0</v>
      </c>
      <c r="AU22" s="25">
        <f>IF($AP22&lt;&gt;"",VLOOKUP($AP22,'Таблица с Храни'!$C$3:$F$12,4,0)*IF($AQ22&lt;&gt;"",$AQ22,1),0)</f>
        <v>0</v>
      </c>
      <c r="AV22" s="6"/>
      <c r="AW22" s="22"/>
      <c r="AX22" s="22"/>
      <c r="AY22" s="22"/>
      <c r="AZ22" s="7">
        <f t="shared" si="6"/>
        <v>0</v>
      </c>
      <c r="BA22" s="25">
        <f>IF($AX22&lt;&gt;"",VLOOKUP($AX22,'Таблица с Храни'!$C$3:$F$12,2,0)*IF($AY22&lt;&gt;"",$AY22,1),0)</f>
        <v>0</v>
      </c>
      <c r="BB22" s="25">
        <f>IF($AX22&lt;&gt;"",VLOOKUP($AX22,'Таблица с Храни'!$C$3:$F$12,3,0)*IF($AY22&lt;&gt;"",$AY22,1),0)</f>
        <v>0</v>
      </c>
      <c r="BC22" s="25">
        <f>IF($AX22&lt;&gt;"",VLOOKUP($AX22,'Таблица с Храни'!$C$3:$F$12,4,0)*IF($AY22&lt;&gt;"",$AY22,1),0)</f>
        <v>0</v>
      </c>
      <c r="BD22" s="6"/>
    </row>
    <row r="23" spans="1:56" ht="15.75" customHeight="1" x14ac:dyDescent="0.25">
      <c r="A23" s="22"/>
      <c r="B23" s="22"/>
      <c r="C23" s="22"/>
      <c r="D23">
        <f t="shared" si="0"/>
        <v>0</v>
      </c>
      <c r="E23" s="4">
        <f>IF($B23&lt;&gt;"",VLOOKUP($B23,'Таблица с Храни'!$C$3:$F$12,2,0)*IF($C23&lt;&gt;"",$C23,1),0)</f>
        <v>0</v>
      </c>
      <c r="F23" s="4">
        <f>IF($B23&lt;&gt;"",VLOOKUP($B23,'Таблица с Храни'!$C$3:$F$12,3,0)*IF($C23&lt;&gt;"",$C23,1),0)</f>
        <v>0</v>
      </c>
      <c r="G23" s="4">
        <f>IF($B23&lt;&gt;"",VLOOKUP($B23,'Таблица с Храни'!$C$3:$F$12,4,0)*IF($C23&lt;&gt;"",$C23,1),0)</f>
        <v>0</v>
      </c>
      <c r="H23" s="6"/>
      <c r="I23" s="22"/>
      <c r="J23" s="22"/>
      <c r="K23" s="22"/>
      <c r="L23" s="7">
        <f t="shared" si="1"/>
        <v>0</v>
      </c>
      <c r="M23" s="25">
        <f>IF($J23&lt;&gt;"",VLOOKUP($J23,'Таблица с Храни'!$C$3:$F$12,2,0)*IF($K23&lt;&gt;"",$K23,1),0)</f>
        <v>0</v>
      </c>
      <c r="N23" s="25">
        <f>IF($J23&lt;&gt;"",VLOOKUP($J23,'Таблица с Храни'!$C$3:$F$12,3,0)*IF($K23&lt;&gt;"",$K23,1),0)</f>
        <v>0</v>
      </c>
      <c r="O23" s="25">
        <f>IF($J23&lt;&gt;"",VLOOKUP($J23,'Таблица с Храни'!$C$3:$F$12,4,0)*IF($K23&lt;&gt;"",$K23,1),0)</f>
        <v>0</v>
      </c>
      <c r="P23" s="6"/>
      <c r="Q23" s="22"/>
      <c r="R23" s="22"/>
      <c r="S23" s="22"/>
      <c r="T23" s="7">
        <f t="shared" si="2"/>
        <v>0</v>
      </c>
      <c r="U23" s="25">
        <f>IF($R23&lt;&gt;"",VLOOKUP($R23,'Таблица с Храни'!$C$3:$F$12,2,0)*IF($S23&lt;&gt;"",$S23,1),0)</f>
        <v>0</v>
      </c>
      <c r="V23" s="25">
        <f>IF($R23&lt;&gt;"",VLOOKUP($R23,'Таблица с Храни'!$C$3:$F$12,3,0)*IF($S23&lt;&gt;"",$S23,1),0)</f>
        <v>0</v>
      </c>
      <c r="W23" s="25">
        <f>IF($R23&lt;&gt;"",VLOOKUP($R23,'Таблица с Храни'!$C$3:$F$12,4,0)*IF($S23&lt;&gt;"",$S23,1),0)</f>
        <v>0</v>
      </c>
      <c r="X23" s="6"/>
      <c r="Y23" s="22"/>
      <c r="Z23" s="22"/>
      <c r="AA23" s="22"/>
      <c r="AB23" s="7">
        <f t="shared" si="3"/>
        <v>0</v>
      </c>
      <c r="AC23" s="25">
        <f>IF($Z23&lt;&gt;"",VLOOKUP($Z23,'Таблица с Храни'!$C$3:$F$12,2,0)*IF($AA23&lt;&gt;"",$AA23,1),0)</f>
        <v>0</v>
      </c>
      <c r="AD23" s="25">
        <f>IF($Z23&lt;&gt;"",VLOOKUP($Z23,'Таблица с Храни'!$C$3:$F$12,3,0)*IF($AA23&lt;&gt;"",$AA23,1),0)</f>
        <v>0</v>
      </c>
      <c r="AE23" s="25">
        <f>IF($Z23&lt;&gt;"",VLOOKUP($Z23,'Таблица с Храни'!$C$3:$F$12,4,0)*IF($AA23&lt;&gt;"",$AA23,1),0)</f>
        <v>0</v>
      </c>
      <c r="AF23" s="6"/>
      <c r="AG23" s="22"/>
      <c r="AH23" s="22"/>
      <c r="AI23" s="22"/>
      <c r="AJ23" s="7">
        <f t="shared" si="4"/>
        <v>0</v>
      </c>
      <c r="AK23" s="25">
        <f>IF($AH23&lt;&gt;"",VLOOKUP($AH23,'Таблица с Храни'!$C$3:$F$12,2,0)*IF($AI23&lt;&gt;"",$AI23,1),0)</f>
        <v>0</v>
      </c>
      <c r="AL23" s="25">
        <f>IF($AH23&lt;&gt;"",VLOOKUP($AH23,'Таблица с Храни'!$C$3:$F$12,3,0)*IF($AI23&lt;&gt;"",$AI23,1),0)</f>
        <v>0</v>
      </c>
      <c r="AM23" s="25">
        <f>IF($AH23&lt;&gt;"",VLOOKUP($AH23,'Таблица с Храни'!$C$3:$F$12,4,0)*IF($AI23&lt;&gt;"",$AI23,1),0)</f>
        <v>0</v>
      </c>
      <c r="AN23" s="6"/>
      <c r="AO23" s="22"/>
      <c r="AP23" s="22"/>
      <c r="AQ23" s="22"/>
      <c r="AR23" s="7">
        <f t="shared" si="5"/>
        <v>0</v>
      </c>
      <c r="AS23" s="25">
        <f>IF($AP23&lt;&gt;"",VLOOKUP($AP23,'Таблица с Храни'!$C$3:$F$12,2,0)*IF($AQ23&lt;&gt;"",$AQ23,1),0)</f>
        <v>0</v>
      </c>
      <c r="AT23" s="25">
        <f>IF($AP23&lt;&gt;"",VLOOKUP($AP23,'Таблица с Храни'!$C$3:$F$12,3,0)*IF($AQ23&lt;&gt;"",$AQ23,1),0)</f>
        <v>0</v>
      </c>
      <c r="AU23" s="25">
        <f>IF($AP23&lt;&gt;"",VLOOKUP($AP23,'Таблица с Храни'!$C$3:$F$12,4,0)*IF($AQ23&lt;&gt;"",$AQ23,1),0)</f>
        <v>0</v>
      </c>
      <c r="AV23" s="6"/>
      <c r="AW23" s="22"/>
      <c r="AX23" s="22"/>
      <c r="AY23" s="22"/>
      <c r="AZ23" s="7">
        <f t="shared" si="6"/>
        <v>0</v>
      </c>
      <c r="BA23" s="25">
        <f>IF($AX23&lt;&gt;"",VLOOKUP($AX23,'Таблица с Храни'!$C$3:$F$12,2,0)*IF($AY23&lt;&gt;"",$AY23,1),0)</f>
        <v>0</v>
      </c>
      <c r="BB23" s="25">
        <f>IF($AX23&lt;&gt;"",VLOOKUP($AX23,'Таблица с Храни'!$C$3:$F$12,3,0)*IF($AY23&lt;&gt;"",$AY23,1),0)</f>
        <v>0</v>
      </c>
      <c r="BC23" s="25">
        <f>IF($AX23&lt;&gt;"",VLOOKUP($AX23,'Таблица с Храни'!$C$3:$F$12,4,0)*IF($AY23&lt;&gt;"",$AY23,1),0)</f>
        <v>0</v>
      </c>
      <c r="BD23" s="6"/>
    </row>
    <row r="24" spans="1:56" ht="15.75" customHeight="1" x14ac:dyDescent="0.25">
      <c r="A24" s="22"/>
      <c r="B24" s="22"/>
      <c r="C24" s="22"/>
      <c r="D24">
        <f t="shared" si="0"/>
        <v>0</v>
      </c>
      <c r="E24" s="4">
        <f>IF($B24&lt;&gt;"",VLOOKUP($B24,'Таблица с Храни'!$C$3:$F$12,2,0)*IF($C24&lt;&gt;"",$C24,1),0)</f>
        <v>0</v>
      </c>
      <c r="F24" s="4">
        <f>IF($B24&lt;&gt;"",VLOOKUP($B24,'Таблица с Храни'!$C$3:$F$12,3,0)*IF($C24&lt;&gt;"",$C24,1),0)</f>
        <v>0</v>
      </c>
      <c r="G24" s="4">
        <f>IF($B24&lt;&gt;"",VLOOKUP($B24,'Таблица с Храни'!$C$3:$F$12,4,0)*IF($C24&lt;&gt;"",$C24,1),0)</f>
        <v>0</v>
      </c>
      <c r="H24" s="6"/>
      <c r="I24" s="22"/>
      <c r="J24" s="22"/>
      <c r="K24" s="22"/>
      <c r="L24" s="7">
        <f t="shared" si="1"/>
        <v>0</v>
      </c>
      <c r="M24" s="25">
        <f>IF($J24&lt;&gt;"",VLOOKUP($J24,'Таблица с Храни'!$C$3:$F$12,2,0)*IF($K24&lt;&gt;"",$K24,1),0)</f>
        <v>0</v>
      </c>
      <c r="N24" s="25">
        <f>IF($J24&lt;&gt;"",VLOOKUP($J24,'Таблица с Храни'!$C$3:$F$12,3,0)*IF($K24&lt;&gt;"",$K24,1),0)</f>
        <v>0</v>
      </c>
      <c r="O24" s="25">
        <f>IF($J24&lt;&gt;"",VLOOKUP($J24,'Таблица с Храни'!$C$3:$F$12,4,0)*IF($K24&lt;&gt;"",$K24,1),0)</f>
        <v>0</v>
      </c>
      <c r="P24" s="6"/>
      <c r="Q24" s="22"/>
      <c r="R24" s="22"/>
      <c r="S24" s="22"/>
      <c r="T24" s="7">
        <f t="shared" si="2"/>
        <v>0</v>
      </c>
      <c r="U24" s="25">
        <f>IF($R24&lt;&gt;"",VLOOKUP($R24,'Таблица с Храни'!$C$3:$F$12,2,0)*IF($S24&lt;&gt;"",$S24,1),0)</f>
        <v>0</v>
      </c>
      <c r="V24" s="25">
        <f>IF($R24&lt;&gt;"",VLOOKUP($R24,'Таблица с Храни'!$C$3:$F$12,3,0)*IF($S24&lt;&gt;"",$S24,1),0)</f>
        <v>0</v>
      </c>
      <c r="W24" s="25">
        <f>IF($R24&lt;&gt;"",VLOOKUP($R24,'Таблица с Храни'!$C$3:$F$12,4,0)*IF($S24&lt;&gt;"",$S24,1),0)</f>
        <v>0</v>
      </c>
      <c r="X24" s="6"/>
      <c r="Y24" s="22"/>
      <c r="Z24" s="22"/>
      <c r="AA24" s="22"/>
      <c r="AB24" s="7">
        <f t="shared" si="3"/>
        <v>0</v>
      </c>
      <c r="AC24" s="25">
        <f>IF($Z24&lt;&gt;"",VLOOKUP($Z24,'Таблица с Храни'!$C$3:$F$12,2,0)*IF($AA24&lt;&gt;"",$AA24,1),0)</f>
        <v>0</v>
      </c>
      <c r="AD24" s="25">
        <f>IF($Z24&lt;&gt;"",VLOOKUP($Z24,'Таблица с Храни'!$C$3:$F$12,3,0)*IF($AA24&lt;&gt;"",$AA24,1),0)</f>
        <v>0</v>
      </c>
      <c r="AE24" s="25">
        <f>IF($Z24&lt;&gt;"",VLOOKUP($Z24,'Таблица с Храни'!$C$3:$F$12,4,0)*IF($AA24&lt;&gt;"",$AA24,1),0)</f>
        <v>0</v>
      </c>
      <c r="AF24" s="6"/>
      <c r="AG24" s="22"/>
      <c r="AH24" s="22"/>
      <c r="AI24" s="22"/>
      <c r="AJ24" s="7">
        <f t="shared" si="4"/>
        <v>0</v>
      </c>
      <c r="AK24" s="25">
        <f>IF($AH24&lt;&gt;"",VLOOKUP($AH24,'Таблица с Храни'!$C$3:$F$12,2,0)*IF($AI24&lt;&gt;"",$AI24,1),0)</f>
        <v>0</v>
      </c>
      <c r="AL24" s="25">
        <f>IF($AH24&lt;&gt;"",VLOOKUP($AH24,'Таблица с Храни'!$C$3:$F$12,3,0)*IF($AI24&lt;&gt;"",$AI24,1),0)</f>
        <v>0</v>
      </c>
      <c r="AM24" s="25">
        <f>IF($AH24&lt;&gt;"",VLOOKUP($AH24,'Таблица с Храни'!$C$3:$F$12,4,0)*IF($AI24&lt;&gt;"",$AI24,1),0)</f>
        <v>0</v>
      </c>
      <c r="AN24" s="6"/>
      <c r="AO24" s="22"/>
      <c r="AP24" s="22"/>
      <c r="AQ24" s="22"/>
      <c r="AR24" s="7">
        <f t="shared" si="5"/>
        <v>0</v>
      </c>
      <c r="AS24" s="25">
        <f>IF($AP24&lt;&gt;"",VLOOKUP($AP24,'Таблица с Храни'!$C$3:$F$12,2,0)*IF($AQ24&lt;&gt;"",$AQ24,1),0)</f>
        <v>0</v>
      </c>
      <c r="AT24" s="25">
        <f>IF($AP24&lt;&gt;"",VLOOKUP($AP24,'Таблица с Храни'!$C$3:$F$12,3,0)*IF($AQ24&lt;&gt;"",$AQ24,1),0)</f>
        <v>0</v>
      </c>
      <c r="AU24" s="25">
        <f>IF($AP24&lt;&gt;"",VLOOKUP($AP24,'Таблица с Храни'!$C$3:$F$12,4,0)*IF($AQ24&lt;&gt;"",$AQ24,1),0)</f>
        <v>0</v>
      </c>
      <c r="AV24" s="6"/>
      <c r="AW24" s="22"/>
      <c r="AX24" s="22"/>
      <c r="AY24" s="22"/>
      <c r="AZ24" s="7">
        <f t="shared" si="6"/>
        <v>0</v>
      </c>
      <c r="BA24" s="25">
        <f>IF($AX24&lt;&gt;"",VLOOKUP($AX24,'Таблица с Храни'!$C$3:$F$12,2,0)*IF($AY24&lt;&gt;"",$AY24,1),0)</f>
        <v>0</v>
      </c>
      <c r="BB24" s="25">
        <f>IF($AX24&lt;&gt;"",VLOOKUP($AX24,'Таблица с Храни'!$C$3:$F$12,3,0)*IF($AY24&lt;&gt;"",$AY24,1),0)</f>
        <v>0</v>
      </c>
      <c r="BC24" s="25">
        <f>IF($AX24&lt;&gt;"",VLOOKUP($AX24,'Таблица с Храни'!$C$3:$F$12,4,0)*IF($AY24&lt;&gt;"",$AY24,1),0)</f>
        <v>0</v>
      </c>
      <c r="BD24" s="6"/>
    </row>
    <row r="25" spans="1:56" ht="15.75" customHeight="1" x14ac:dyDescent="0.25">
      <c r="A25" s="22"/>
      <c r="B25" s="22"/>
      <c r="C25" s="22"/>
      <c r="D25">
        <f t="shared" si="0"/>
        <v>0</v>
      </c>
      <c r="E25" s="4">
        <f>IF($B25&lt;&gt;"",VLOOKUP($B25,'Таблица с Храни'!$C$3:$F$12,2,0)*IF($C25&lt;&gt;"",$C25,1),0)</f>
        <v>0</v>
      </c>
      <c r="F25" s="4">
        <f>IF($B25&lt;&gt;"",VLOOKUP($B25,'Таблица с Храни'!$C$3:$F$12,3,0)*IF($C25&lt;&gt;"",$C25,1),0)</f>
        <v>0</v>
      </c>
      <c r="G25" s="4">
        <f>IF($B25&lt;&gt;"",VLOOKUP($B25,'Таблица с Храни'!$C$3:$F$12,4,0)*IF($C25&lt;&gt;"",$C25,1),0)</f>
        <v>0</v>
      </c>
      <c r="H25" s="6"/>
      <c r="I25" s="22"/>
      <c r="J25" s="22"/>
      <c r="K25" s="22"/>
      <c r="L25" s="7">
        <f t="shared" si="1"/>
        <v>0</v>
      </c>
      <c r="M25" s="25">
        <f>IF($J25&lt;&gt;"",VLOOKUP($J25,'Таблица с Храни'!$C$3:$F$12,2,0)*IF($K25&lt;&gt;"",$K25,1),0)</f>
        <v>0</v>
      </c>
      <c r="N25" s="25">
        <f>IF($J25&lt;&gt;"",VLOOKUP($J25,'Таблица с Храни'!$C$3:$F$12,3,0)*IF($K25&lt;&gt;"",$K25,1),0)</f>
        <v>0</v>
      </c>
      <c r="O25" s="25">
        <f>IF($J25&lt;&gt;"",VLOOKUP($J25,'Таблица с Храни'!$C$3:$F$12,4,0)*IF($K25&lt;&gt;"",$K25,1),0)</f>
        <v>0</v>
      </c>
      <c r="P25" s="6"/>
      <c r="Q25" s="22"/>
      <c r="R25" s="22"/>
      <c r="S25" s="22"/>
      <c r="T25" s="7">
        <f t="shared" si="2"/>
        <v>0</v>
      </c>
      <c r="U25" s="25">
        <f>IF($R25&lt;&gt;"",VLOOKUP($R25,'Таблица с Храни'!$C$3:$F$12,2,0)*IF($S25&lt;&gt;"",$S25,1),0)</f>
        <v>0</v>
      </c>
      <c r="V25" s="25">
        <f>IF($R25&lt;&gt;"",VLOOKUP($R25,'Таблица с Храни'!$C$3:$F$12,3,0)*IF($S25&lt;&gt;"",$S25,1),0)</f>
        <v>0</v>
      </c>
      <c r="W25" s="25">
        <f>IF($R25&lt;&gt;"",VLOOKUP($R25,'Таблица с Храни'!$C$3:$F$12,4,0)*IF($S25&lt;&gt;"",$S25,1),0)</f>
        <v>0</v>
      </c>
      <c r="X25" s="6"/>
      <c r="Y25" s="22"/>
      <c r="Z25" s="22"/>
      <c r="AA25" s="22"/>
      <c r="AB25" s="7">
        <f t="shared" si="3"/>
        <v>0</v>
      </c>
      <c r="AC25" s="25">
        <f>IF($Z25&lt;&gt;"",VLOOKUP($Z25,'Таблица с Храни'!$C$3:$F$12,2,0)*IF($AA25&lt;&gt;"",$AA25,1),0)</f>
        <v>0</v>
      </c>
      <c r="AD25" s="25">
        <f>IF($Z25&lt;&gt;"",VLOOKUP($Z25,'Таблица с Храни'!$C$3:$F$12,3,0)*IF($AA25&lt;&gt;"",$AA25,1),0)</f>
        <v>0</v>
      </c>
      <c r="AE25" s="25">
        <f>IF($Z25&lt;&gt;"",VLOOKUP($Z25,'Таблица с Храни'!$C$3:$F$12,4,0)*IF($AA25&lt;&gt;"",$AA25,1),0)</f>
        <v>0</v>
      </c>
      <c r="AF25" s="6"/>
      <c r="AG25" s="22"/>
      <c r="AH25" s="22"/>
      <c r="AI25" s="22"/>
      <c r="AJ25" s="7">
        <f t="shared" si="4"/>
        <v>0</v>
      </c>
      <c r="AK25" s="25">
        <f>IF($AH25&lt;&gt;"",VLOOKUP($AH25,'Таблица с Храни'!$C$3:$F$12,2,0)*IF($AI25&lt;&gt;"",$AI25,1),0)</f>
        <v>0</v>
      </c>
      <c r="AL25" s="25">
        <f>IF($AH25&lt;&gt;"",VLOOKUP($AH25,'Таблица с Храни'!$C$3:$F$12,3,0)*IF($AI25&lt;&gt;"",$AI25,1),0)</f>
        <v>0</v>
      </c>
      <c r="AM25" s="25">
        <f>IF($AH25&lt;&gt;"",VLOOKUP($AH25,'Таблица с Храни'!$C$3:$F$12,4,0)*IF($AI25&lt;&gt;"",$AI25,1),0)</f>
        <v>0</v>
      </c>
      <c r="AN25" s="6"/>
      <c r="AO25" s="22"/>
      <c r="AP25" s="22"/>
      <c r="AQ25" s="22"/>
      <c r="AR25" s="7">
        <f t="shared" si="5"/>
        <v>0</v>
      </c>
      <c r="AS25" s="25">
        <f>IF($AP25&lt;&gt;"",VLOOKUP($AP25,'Таблица с Храни'!$C$3:$F$12,2,0)*IF($AQ25&lt;&gt;"",$AQ25,1),0)</f>
        <v>0</v>
      </c>
      <c r="AT25" s="25">
        <f>IF($AP25&lt;&gt;"",VLOOKUP($AP25,'Таблица с Храни'!$C$3:$F$12,3,0)*IF($AQ25&lt;&gt;"",$AQ25,1),0)</f>
        <v>0</v>
      </c>
      <c r="AU25" s="25">
        <f>IF($AP25&lt;&gt;"",VLOOKUP($AP25,'Таблица с Храни'!$C$3:$F$12,4,0)*IF($AQ25&lt;&gt;"",$AQ25,1),0)</f>
        <v>0</v>
      </c>
      <c r="AV25" s="6"/>
      <c r="AW25" s="22"/>
      <c r="AX25" s="22"/>
      <c r="AY25" s="22"/>
      <c r="AZ25" s="7">
        <f t="shared" si="6"/>
        <v>0</v>
      </c>
      <c r="BA25" s="25">
        <f>IF($AX25&lt;&gt;"",VLOOKUP($AX25,'Таблица с Храни'!$C$3:$F$12,2,0)*IF($AY25&lt;&gt;"",$AY25,1),0)</f>
        <v>0</v>
      </c>
      <c r="BB25" s="25">
        <f>IF($AX25&lt;&gt;"",VLOOKUP($AX25,'Таблица с Храни'!$C$3:$F$12,3,0)*IF($AY25&lt;&gt;"",$AY25,1),0)</f>
        <v>0</v>
      </c>
      <c r="BC25" s="25">
        <f>IF($AX25&lt;&gt;"",VLOOKUP($AX25,'Таблица с Храни'!$C$3:$F$12,4,0)*IF($AY25&lt;&gt;"",$AY25,1),0)</f>
        <v>0</v>
      </c>
      <c r="BD25" s="6"/>
    </row>
    <row r="26" spans="1:56" ht="15.75" customHeight="1" x14ac:dyDescent="0.25">
      <c r="A26" s="22"/>
      <c r="B26" s="22"/>
      <c r="C26" s="22"/>
      <c r="D26">
        <f t="shared" si="0"/>
        <v>0</v>
      </c>
      <c r="E26" s="4">
        <f>IF($B26&lt;&gt;"",VLOOKUP($B26,'Таблица с Храни'!$C$3:$F$12,2,0)*IF($C26&lt;&gt;"",$C26,1),0)</f>
        <v>0</v>
      </c>
      <c r="F26" s="4">
        <f>IF($B26&lt;&gt;"",VLOOKUP($B26,'Таблица с Храни'!$C$3:$F$12,3,0)*IF($C26&lt;&gt;"",$C26,1),0)</f>
        <v>0</v>
      </c>
      <c r="G26" s="4">
        <f>IF($B26&lt;&gt;"",VLOOKUP($B26,'Таблица с Храни'!$C$3:$F$12,4,0)*IF($C26&lt;&gt;"",$C26,1),0)</f>
        <v>0</v>
      </c>
      <c r="H26" s="6"/>
      <c r="I26" s="22"/>
      <c r="J26" s="22"/>
      <c r="K26" s="22"/>
      <c r="L26" s="7">
        <f t="shared" si="1"/>
        <v>0</v>
      </c>
      <c r="M26" s="25">
        <f>IF($J26&lt;&gt;"",VLOOKUP($J26,'Таблица с Храни'!$C$3:$F$12,2,0)*IF($K26&lt;&gt;"",$K26,1),0)</f>
        <v>0</v>
      </c>
      <c r="N26" s="25">
        <f>IF($J26&lt;&gt;"",VLOOKUP($J26,'Таблица с Храни'!$C$3:$F$12,3,0)*IF($K26&lt;&gt;"",$K26,1),0)</f>
        <v>0</v>
      </c>
      <c r="O26" s="25">
        <f>IF($J26&lt;&gt;"",VLOOKUP($J26,'Таблица с Храни'!$C$3:$F$12,4,0)*IF($K26&lt;&gt;"",$K26,1),0)</f>
        <v>0</v>
      </c>
      <c r="P26" s="6"/>
      <c r="Q26" s="22"/>
      <c r="R26" s="22"/>
      <c r="S26" s="22"/>
      <c r="T26" s="7">
        <f t="shared" si="2"/>
        <v>0</v>
      </c>
      <c r="U26" s="25">
        <f>IF($R26&lt;&gt;"",VLOOKUP($R26,'Таблица с Храни'!$C$3:$F$12,2,0)*IF($S26&lt;&gt;"",$S26,1),0)</f>
        <v>0</v>
      </c>
      <c r="V26" s="25">
        <f>IF($R26&lt;&gt;"",VLOOKUP($R26,'Таблица с Храни'!$C$3:$F$12,3,0)*IF($S26&lt;&gt;"",$S26,1),0)</f>
        <v>0</v>
      </c>
      <c r="W26" s="25">
        <f>IF($R26&lt;&gt;"",VLOOKUP($R26,'Таблица с Храни'!$C$3:$F$12,4,0)*IF($S26&lt;&gt;"",$S26,1),0)</f>
        <v>0</v>
      </c>
      <c r="X26" s="6"/>
      <c r="Y26" s="22"/>
      <c r="Z26" s="22"/>
      <c r="AA26" s="22"/>
      <c r="AB26" s="7">
        <f t="shared" si="3"/>
        <v>0</v>
      </c>
      <c r="AC26" s="25">
        <f>IF($Z26&lt;&gt;"",VLOOKUP($Z26,'Таблица с Храни'!$C$3:$F$12,2,0)*IF($AA26&lt;&gt;"",$AA26,1),0)</f>
        <v>0</v>
      </c>
      <c r="AD26" s="25">
        <f>IF($Z26&lt;&gt;"",VLOOKUP($Z26,'Таблица с Храни'!$C$3:$F$12,3,0)*IF($AA26&lt;&gt;"",$AA26,1),0)</f>
        <v>0</v>
      </c>
      <c r="AE26" s="25">
        <f>IF($Z26&lt;&gt;"",VLOOKUP($Z26,'Таблица с Храни'!$C$3:$F$12,4,0)*IF($AA26&lt;&gt;"",$AA26,1),0)</f>
        <v>0</v>
      </c>
      <c r="AF26" s="6"/>
      <c r="AG26" s="22"/>
      <c r="AH26" s="22"/>
      <c r="AI26" s="22"/>
      <c r="AJ26" s="7">
        <f t="shared" si="4"/>
        <v>0</v>
      </c>
      <c r="AK26" s="25">
        <f>IF($AH26&lt;&gt;"",VLOOKUP($AH26,'Таблица с Храни'!$C$3:$F$12,2,0)*IF($AI26&lt;&gt;"",$AI26,1),0)</f>
        <v>0</v>
      </c>
      <c r="AL26" s="25">
        <f>IF($AH26&lt;&gt;"",VLOOKUP($AH26,'Таблица с Храни'!$C$3:$F$12,3,0)*IF($AI26&lt;&gt;"",$AI26,1),0)</f>
        <v>0</v>
      </c>
      <c r="AM26" s="25">
        <f>IF($AH26&lt;&gt;"",VLOOKUP($AH26,'Таблица с Храни'!$C$3:$F$12,4,0)*IF($AI26&lt;&gt;"",$AI26,1),0)</f>
        <v>0</v>
      </c>
      <c r="AN26" s="6"/>
      <c r="AO26" s="22"/>
      <c r="AP26" s="22"/>
      <c r="AQ26" s="22"/>
      <c r="AR26" s="7">
        <f t="shared" si="5"/>
        <v>0</v>
      </c>
      <c r="AS26" s="25">
        <f>IF($AP26&lt;&gt;"",VLOOKUP($AP26,'Таблица с Храни'!$C$3:$F$12,2,0)*IF($AQ26&lt;&gt;"",$AQ26,1),0)</f>
        <v>0</v>
      </c>
      <c r="AT26" s="25">
        <f>IF($AP26&lt;&gt;"",VLOOKUP($AP26,'Таблица с Храни'!$C$3:$F$12,3,0)*IF($AQ26&lt;&gt;"",$AQ26,1),0)</f>
        <v>0</v>
      </c>
      <c r="AU26" s="25">
        <f>IF($AP26&lt;&gt;"",VLOOKUP($AP26,'Таблица с Храни'!$C$3:$F$12,4,0)*IF($AQ26&lt;&gt;"",$AQ26,1),0)</f>
        <v>0</v>
      </c>
      <c r="AV26" s="6"/>
      <c r="AW26" s="22"/>
      <c r="AX26" s="22"/>
      <c r="AY26" s="22"/>
      <c r="AZ26" s="7">
        <f t="shared" si="6"/>
        <v>0</v>
      </c>
      <c r="BA26" s="25">
        <f>IF($AX26&lt;&gt;"",VLOOKUP($AX26,'Таблица с Храни'!$C$3:$F$12,2,0)*IF($AY26&lt;&gt;"",$AY26,1),0)</f>
        <v>0</v>
      </c>
      <c r="BB26" s="25">
        <f>IF($AX26&lt;&gt;"",VLOOKUP($AX26,'Таблица с Храни'!$C$3:$F$12,3,0)*IF($AY26&lt;&gt;"",$AY26,1),0)</f>
        <v>0</v>
      </c>
      <c r="BC26" s="25">
        <f>IF($AX26&lt;&gt;"",VLOOKUP($AX26,'Таблица с Храни'!$C$3:$F$12,4,0)*IF($AY26&lt;&gt;"",$AY26,1),0)</f>
        <v>0</v>
      </c>
      <c r="BD26" s="6"/>
    </row>
    <row r="27" spans="1:56" ht="15.75" customHeight="1" x14ac:dyDescent="0.25">
      <c r="A27" s="22"/>
      <c r="B27" s="22"/>
      <c r="C27" s="22"/>
      <c r="D27">
        <f t="shared" si="0"/>
        <v>0</v>
      </c>
      <c r="E27" s="4">
        <f>IF($B27&lt;&gt;"",VLOOKUP($B27,'Таблица с Храни'!$C$3:$F$12,2,0)*IF($C27&lt;&gt;"",$C27,1),0)</f>
        <v>0</v>
      </c>
      <c r="F27" s="4">
        <f>IF($B27&lt;&gt;"",VLOOKUP($B27,'Таблица с Храни'!$C$3:$F$12,3,0)*IF($C27&lt;&gt;"",$C27,1),0)</f>
        <v>0</v>
      </c>
      <c r="G27" s="4">
        <f>IF($B27&lt;&gt;"",VLOOKUP($B27,'Таблица с Храни'!$C$3:$F$12,4,0)*IF($C27&lt;&gt;"",$C27,1),0)</f>
        <v>0</v>
      </c>
      <c r="H27" s="6"/>
      <c r="I27" s="22"/>
      <c r="J27" s="22"/>
      <c r="K27" s="22"/>
      <c r="L27" s="7">
        <f t="shared" si="1"/>
        <v>0</v>
      </c>
      <c r="M27" s="25">
        <f>IF($J27&lt;&gt;"",VLOOKUP($J27,'Таблица с Храни'!$C$3:$F$12,2,0)*IF($K27&lt;&gt;"",$K27,1),0)</f>
        <v>0</v>
      </c>
      <c r="N27" s="25">
        <f>IF($J27&lt;&gt;"",VLOOKUP($J27,'Таблица с Храни'!$C$3:$F$12,3,0)*IF($K27&lt;&gt;"",$K27,1),0)</f>
        <v>0</v>
      </c>
      <c r="O27" s="25">
        <f>IF($J27&lt;&gt;"",VLOOKUP($J27,'Таблица с Храни'!$C$3:$F$12,4,0)*IF($K27&lt;&gt;"",$K27,1),0)</f>
        <v>0</v>
      </c>
      <c r="P27" s="6"/>
      <c r="Q27" s="22"/>
      <c r="R27" s="22"/>
      <c r="S27" s="22"/>
      <c r="T27" s="7">
        <f t="shared" si="2"/>
        <v>0</v>
      </c>
      <c r="U27" s="25">
        <f>IF($R27&lt;&gt;"",VLOOKUP($R27,'Таблица с Храни'!$C$3:$F$12,2,0)*IF($S27&lt;&gt;"",$S27,1),0)</f>
        <v>0</v>
      </c>
      <c r="V27" s="25">
        <f>IF($R27&lt;&gt;"",VLOOKUP($R27,'Таблица с Храни'!$C$3:$F$12,3,0)*IF($S27&lt;&gt;"",$S27,1),0)</f>
        <v>0</v>
      </c>
      <c r="W27" s="25">
        <f>IF($R27&lt;&gt;"",VLOOKUP($R27,'Таблица с Храни'!$C$3:$F$12,4,0)*IF($S27&lt;&gt;"",$S27,1),0)</f>
        <v>0</v>
      </c>
      <c r="X27" s="6"/>
      <c r="Y27" s="22"/>
      <c r="Z27" s="22"/>
      <c r="AA27" s="22"/>
      <c r="AB27" s="7">
        <f t="shared" si="3"/>
        <v>0</v>
      </c>
      <c r="AC27" s="25">
        <f>IF($Z27&lt;&gt;"",VLOOKUP($Z27,'Таблица с Храни'!$C$3:$F$12,2,0)*IF($AA27&lt;&gt;"",$AA27,1),0)</f>
        <v>0</v>
      </c>
      <c r="AD27" s="25">
        <f>IF($Z27&lt;&gt;"",VLOOKUP($Z27,'Таблица с Храни'!$C$3:$F$12,3,0)*IF($AA27&lt;&gt;"",$AA27,1),0)</f>
        <v>0</v>
      </c>
      <c r="AE27" s="25">
        <f>IF($Z27&lt;&gt;"",VLOOKUP($Z27,'Таблица с Храни'!$C$3:$F$12,4,0)*IF($AA27&lt;&gt;"",$AA27,1),0)</f>
        <v>0</v>
      </c>
      <c r="AF27" s="6"/>
      <c r="AG27" s="22"/>
      <c r="AH27" s="22"/>
      <c r="AI27" s="22"/>
      <c r="AJ27" s="7">
        <f t="shared" si="4"/>
        <v>0</v>
      </c>
      <c r="AK27" s="25">
        <f>IF($AH27&lt;&gt;"",VLOOKUP($AH27,'Таблица с Храни'!$C$3:$F$12,2,0)*IF($AI27&lt;&gt;"",$AI27,1),0)</f>
        <v>0</v>
      </c>
      <c r="AL27" s="25">
        <f>IF($AH27&lt;&gt;"",VLOOKUP($AH27,'Таблица с Храни'!$C$3:$F$12,3,0)*IF($AI27&lt;&gt;"",$AI27,1),0)</f>
        <v>0</v>
      </c>
      <c r="AM27" s="25">
        <f>IF($AH27&lt;&gt;"",VLOOKUP($AH27,'Таблица с Храни'!$C$3:$F$12,4,0)*IF($AI27&lt;&gt;"",$AI27,1),0)</f>
        <v>0</v>
      </c>
      <c r="AN27" s="6"/>
      <c r="AO27" s="22"/>
      <c r="AP27" s="22"/>
      <c r="AQ27" s="22"/>
      <c r="AR27" s="7">
        <f t="shared" si="5"/>
        <v>0</v>
      </c>
      <c r="AS27" s="25">
        <f>IF($AP27&lt;&gt;"",VLOOKUP($AP27,'Таблица с Храни'!$C$3:$F$12,2,0)*IF($AQ27&lt;&gt;"",$AQ27,1),0)</f>
        <v>0</v>
      </c>
      <c r="AT27" s="25">
        <f>IF($AP27&lt;&gt;"",VLOOKUP($AP27,'Таблица с Храни'!$C$3:$F$12,3,0)*IF($AQ27&lt;&gt;"",$AQ27,1),0)</f>
        <v>0</v>
      </c>
      <c r="AU27" s="25">
        <f>IF($AP27&lt;&gt;"",VLOOKUP($AP27,'Таблица с Храни'!$C$3:$F$12,4,0)*IF($AQ27&lt;&gt;"",$AQ27,1),0)</f>
        <v>0</v>
      </c>
      <c r="AV27" s="6"/>
      <c r="AW27" s="22"/>
      <c r="AX27" s="22"/>
      <c r="AY27" s="22"/>
      <c r="AZ27" s="7">
        <f t="shared" si="6"/>
        <v>0</v>
      </c>
      <c r="BA27" s="25">
        <f>IF($AX27&lt;&gt;"",VLOOKUP($AX27,'Таблица с Храни'!$C$3:$F$12,2,0)*IF($AY27&lt;&gt;"",$AY27,1),0)</f>
        <v>0</v>
      </c>
      <c r="BB27" s="25">
        <f>IF($AX27&lt;&gt;"",VLOOKUP($AX27,'Таблица с Храни'!$C$3:$F$12,3,0)*IF($AY27&lt;&gt;"",$AY27,1),0)</f>
        <v>0</v>
      </c>
      <c r="BC27" s="25">
        <f>IF($AX27&lt;&gt;"",VLOOKUP($AX27,'Таблица с Храни'!$C$3:$F$12,4,0)*IF($AY27&lt;&gt;"",$AY27,1),0)</f>
        <v>0</v>
      </c>
      <c r="BD27" s="6"/>
    </row>
    <row r="28" spans="1:56" ht="15.75" customHeight="1" x14ac:dyDescent="0.25">
      <c r="A28" s="22"/>
      <c r="B28" s="22"/>
      <c r="C28" s="22"/>
      <c r="D28">
        <f t="shared" si="0"/>
        <v>0</v>
      </c>
      <c r="E28" s="4">
        <f>IF($B28&lt;&gt;"",VLOOKUP($B28,'Таблица с Храни'!$C$3:$F$12,2,0)*IF($C28&lt;&gt;"",$C28,1),0)</f>
        <v>0</v>
      </c>
      <c r="F28" s="4">
        <f>IF($B28&lt;&gt;"",VLOOKUP($B28,'Таблица с Храни'!$C$3:$F$12,3,0)*IF($C28&lt;&gt;"",$C28,1),0)</f>
        <v>0</v>
      </c>
      <c r="G28" s="4">
        <f>IF($B28&lt;&gt;"",VLOOKUP($B28,'Таблица с Храни'!$C$3:$F$12,4,0)*IF($C28&lt;&gt;"",$C28,1),0)</f>
        <v>0</v>
      </c>
      <c r="H28" s="6"/>
      <c r="I28" s="22"/>
      <c r="J28" s="22"/>
      <c r="K28" s="22"/>
      <c r="L28" s="7">
        <f t="shared" si="1"/>
        <v>0</v>
      </c>
      <c r="M28" s="25">
        <f>IF($J28&lt;&gt;"",VLOOKUP($J28,'Таблица с Храни'!$C$3:$F$12,2,0)*IF($K28&lt;&gt;"",$K28,1),0)</f>
        <v>0</v>
      </c>
      <c r="N28" s="25">
        <f>IF($J28&lt;&gt;"",VLOOKUP($J28,'Таблица с Храни'!$C$3:$F$12,3,0)*IF($K28&lt;&gt;"",$K28,1),0)</f>
        <v>0</v>
      </c>
      <c r="O28" s="25">
        <f>IF($J28&lt;&gt;"",VLOOKUP($J28,'Таблица с Храни'!$C$3:$F$12,4,0)*IF($K28&lt;&gt;"",$K28,1),0)</f>
        <v>0</v>
      </c>
      <c r="P28" s="6"/>
      <c r="Q28" s="22"/>
      <c r="R28" s="22"/>
      <c r="S28" s="22"/>
      <c r="T28" s="7">
        <f t="shared" si="2"/>
        <v>0</v>
      </c>
      <c r="U28" s="25">
        <f>IF($R28&lt;&gt;"",VLOOKUP($R28,'Таблица с Храни'!$C$3:$F$12,2,0)*IF($S28&lt;&gt;"",$S28,1),0)</f>
        <v>0</v>
      </c>
      <c r="V28" s="25">
        <f>IF($R28&lt;&gt;"",VLOOKUP($R28,'Таблица с Храни'!$C$3:$F$12,3,0)*IF($S28&lt;&gt;"",$S28,1),0)</f>
        <v>0</v>
      </c>
      <c r="W28" s="25">
        <f>IF($R28&lt;&gt;"",VLOOKUP($R28,'Таблица с Храни'!$C$3:$F$12,4,0)*IF($S28&lt;&gt;"",$S28,1),0)</f>
        <v>0</v>
      </c>
      <c r="X28" s="6"/>
      <c r="Y28" s="22"/>
      <c r="Z28" s="22"/>
      <c r="AA28" s="22"/>
      <c r="AB28" s="7">
        <f t="shared" si="3"/>
        <v>0</v>
      </c>
      <c r="AC28" s="25">
        <f>IF($Z28&lt;&gt;"",VLOOKUP($Z28,'Таблица с Храни'!$C$3:$F$12,2,0)*IF($AA28&lt;&gt;"",$AA28,1),0)</f>
        <v>0</v>
      </c>
      <c r="AD28" s="25">
        <f>IF($Z28&lt;&gt;"",VLOOKUP($Z28,'Таблица с Храни'!$C$3:$F$12,3,0)*IF($AA28&lt;&gt;"",$AA28,1),0)</f>
        <v>0</v>
      </c>
      <c r="AE28" s="25">
        <f>IF($Z28&lt;&gt;"",VLOOKUP($Z28,'Таблица с Храни'!$C$3:$F$12,4,0)*IF($AA28&lt;&gt;"",$AA28,1),0)</f>
        <v>0</v>
      </c>
      <c r="AF28" s="6"/>
      <c r="AG28" s="22"/>
      <c r="AH28" s="22"/>
      <c r="AI28" s="22"/>
      <c r="AJ28" s="7">
        <f t="shared" si="4"/>
        <v>0</v>
      </c>
      <c r="AK28" s="25">
        <f>IF($AH28&lt;&gt;"",VLOOKUP($AH28,'Таблица с Храни'!$C$3:$F$12,2,0)*IF($AI28&lt;&gt;"",$AI28,1),0)</f>
        <v>0</v>
      </c>
      <c r="AL28" s="25">
        <f>IF($AH28&lt;&gt;"",VLOOKUP($AH28,'Таблица с Храни'!$C$3:$F$12,3,0)*IF($AI28&lt;&gt;"",$AI28,1),0)</f>
        <v>0</v>
      </c>
      <c r="AM28" s="25">
        <f>IF($AH28&lt;&gt;"",VLOOKUP($AH28,'Таблица с Храни'!$C$3:$F$12,4,0)*IF($AI28&lt;&gt;"",$AI28,1),0)</f>
        <v>0</v>
      </c>
      <c r="AN28" s="6"/>
      <c r="AO28" s="22"/>
      <c r="AP28" s="22"/>
      <c r="AQ28" s="22"/>
      <c r="AR28" s="7">
        <f t="shared" si="5"/>
        <v>0</v>
      </c>
      <c r="AS28" s="25">
        <f>IF($AP28&lt;&gt;"",VLOOKUP($AP28,'Таблица с Храни'!$C$3:$F$12,2,0)*IF($AQ28&lt;&gt;"",$AQ28,1),0)</f>
        <v>0</v>
      </c>
      <c r="AT28" s="25">
        <f>IF($AP28&lt;&gt;"",VLOOKUP($AP28,'Таблица с Храни'!$C$3:$F$12,3,0)*IF($AQ28&lt;&gt;"",$AQ28,1),0)</f>
        <v>0</v>
      </c>
      <c r="AU28" s="25">
        <f>IF($AP28&lt;&gt;"",VLOOKUP($AP28,'Таблица с Храни'!$C$3:$F$12,4,0)*IF($AQ28&lt;&gt;"",$AQ28,1),0)</f>
        <v>0</v>
      </c>
      <c r="AV28" s="6"/>
      <c r="AW28" s="22"/>
      <c r="AX28" s="22"/>
      <c r="AY28" s="22"/>
      <c r="AZ28" s="7">
        <f t="shared" si="6"/>
        <v>0</v>
      </c>
      <c r="BA28" s="25">
        <f>IF($AX28&lt;&gt;"",VLOOKUP($AX28,'Таблица с Храни'!$C$3:$F$12,2,0)*IF($AY28&lt;&gt;"",$AY28,1),0)</f>
        <v>0</v>
      </c>
      <c r="BB28" s="25">
        <f>IF($AX28&lt;&gt;"",VLOOKUP($AX28,'Таблица с Храни'!$C$3:$F$12,3,0)*IF($AY28&lt;&gt;"",$AY28,1),0)</f>
        <v>0</v>
      </c>
      <c r="BC28" s="25">
        <f>IF($AX28&lt;&gt;"",VLOOKUP($AX28,'Таблица с Храни'!$C$3:$F$12,4,0)*IF($AY28&lt;&gt;"",$AY28,1),0)</f>
        <v>0</v>
      </c>
      <c r="BD28" s="6"/>
    </row>
    <row r="29" spans="1:56" ht="15.75" customHeight="1" x14ac:dyDescent="0.25">
      <c r="A29" s="22"/>
      <c r="B29" s="22"/>
      <c r="C29" s="22"/>
      <c r="D29">
        <f t="shared" si="0"/>
        <v>0</v>
      </c>
      <c r="E29" s="4">
        <f>IF($B29&lt;&gt;"",VLOOKUP($B29,'Таблица с Храни'!$C$3:$F$12,2,0)*IF($C29&lt;&gt;"",$C29,1),0)</f>
        <v>0</v>
      </c>
      <c r="F29" s="4">
        <f>IF($B29&lt;&gt;"",VLOOKUP($B29,'Таблица с Храни'!$C$3:$F$12,3,0)*IF($C29&lt;&gt;"",$C29,1),0)</f>
        <v>0</v>
      </c>
      <c r="G29" s="4">
        <f>IF($B29&lt;&gt;"",VLOOKUP($B29,'Таблица с Храни'!$C$3:$F$12,4,0)*IF($C29&lt;&gt;"",$C29,1),0)</f>
        <v>0</v>
      </c>
      <c r="H29" s="6"/>
      <c r="I29" s="22"/>
      <c r="J29" s="22"/>
      <c r="K29" s="22"/>
      <c r="L29" s="7">
        <f t="shared" si="1"/>
        <v>0</v>
      </c>
      <c r="M29" s="25">
        <f>IF($J29&lt;&gt;"",VLOOKUP($J29,'Таблица с Храни'!$C$3:$F$12,2,0)*IF($K29&lt;&gt;"",$K29,1),0)</f>
        <v>0</v>
      </c>
      <c r="N29" s="25">
        <f>IF($J29&lt;&gt;"",VLOOKUP($J29,'Таблица с Храни'!$C$3:$F$12,3,0)*IF($K29&lt;&gt;"",$K29,1),0)</f>
        <v>0</v>
      </c>
      <c r="O29" s="25">
        <f>IF($J29&lt;&gt;"",VLOOKUP($J29,'Таблица с Храни'!$C$3:$F$12,4,0)*IF($K29&lt;&gt;"",$K29,1),0)</f>
        <v>0</v>
      </c>
      <c r="P29" s="6"/>
      <c r="Q29" s="22"/>
      <c r="R29" s="22"/>
      <c r="S29" s="22"/>
      <c r="T29" s="7">
        <f t="shared" si="2"/>
        <v>0</v>
      </c>
      <c r="U29" s="25">
        <f>IF($R29&lt;&gt;"",VLOOKUP($R29,'Таблица с Храни'!$C$3:$F$12,2,0)*IF($S29&lt;&gt;"",$S29,1),0)</f>
        <v>0</v>
      </c>
      <c r="V29" s="25">
        <f>IF($R29&lt;&gt;"",VLOOKUP($R29,'Таблица с Храни'!$C$3:$F$12,3,0)*IF($S29&lt;&gt;"",$S29,1),0)</f>
        <v>0</v>
      </c>
      <c r="W29" s="25">
        <f>IF($R29&lt;&gt;"",VLOOKUP($R29,'Таблица с Храни'!$C$3:$F$12,4,0)*IF($S29&lt;&gt;"",$S29,1),0)</f>
        <v>0</v>
      </c>
      <c r="X29" s="6"/>
      <c r="Y29" s="22"/>
      <c r="Z29" s="22"/>
      <c r="AA29" s="22"/>
      <c r="AB29" s="7">
        <f t="shared" si="3"/>
        <v>0</v>
      </c>
      <c r="AC29" s="25">
        <f>IF($Z29&lt;&gt;"",VLOOKUP($Z29,'Таблица с Храни'!$C$3:$F$12,2,0)*IF($AA29&lt;&gt;"",$AA29,1),0)</f>
        <v>0</v>
      </c>
      <c r="AD29" s="25">
        <f>IF($Z29&lt;&gt;"",VLOOKUP($Z29,'Таблица с Храни'!$C$3:$F$12,3,0)*IF($AA29&lt;&gt;"",$AA29,1),0)</f>
        <v>0</v>
      </c>
      <c r="AE29" s="25">
        <f>IF($Z29&lt;&gt;"",VLOOKUP($Z29,'Таблица с Храни'!$C$3:$F$12,4,0)*IF($AA29&lt;&gt;"",$AA29,1),0)</f>
        <v>0</v>
      </c>
      <c r="AF29" s="6"/>
      <c r="AG29" s="22"/>
      <c r="AH29" s="22"/>
      <c r="AI29" s="22"/>
      <c r="AJ29" s="7">
        <f t="shared" si="4"/>
        <v>0</v>
      </c>
      <c r="AK29" s="25">
        <f>IF($AH29&lt;&gt;"",VLOOKUP($AH29,'Таблица с Храни'!$C$3:$F$12,2,0)*IF($AI29&lt;&gt;"",$AI29,1),0)</f>
        <v>0</v>
      </c>
      <c r="AL29" s="25">
        <f>IF($AH29&lt;&gt;"",VLOOKUP($AH29,'Таблица с Храни'!$C$3:$F$12,3,0)*IF($AI29&lt;&gt;"",$AI29,1),0)</f>
        <v>0</v>
      </c>
      <c r="AM29" s="25">
        <f>IF($AH29&lt;&gt;"",VLOOKUP($AH29,'Таблица с Храни'!$C$3:$F$12,4,0)*IF($AI29&lt;&gt;"",$AI29,1),0)</f>
        <v>0</v>
      </c>
      <c r="AN29" s="6"/>
      <c r="AO29" s="22"/>
      <c r="AP29" s="22"/>
      <c r="AQ29" s="22"/>
      <c r="AR29" s="7">
        <f t="shared" si="5"/>
        <v>0</v>
      </c>
      <c r="AS29" s="25">
        <f>IF($AP29&lt;&gt;"",VLOOKUP($AP29,'Таблица с Храни'!$C$3:$F$12,2,0)*IF($AQ29&lt;&gt;"",$AQ29,1),0)</f>
        <v>0</v>
      </c>
      <c r="AT29" s="25">
        <f>IF($AP29&lt;&gt;"",VLOOKUP($AP29,'Таблица с Храни'!$C$3:$F$12,3,0)*IF($AQ29&lt;&gt;"",$AQ29,1),0)</f>
        <v>0</v>
      </c>
      <c r="AU29" s="25">
        <f>IF($AP29&lt;&gt;"",VLOOKUP($AP29,'Таблица с Храни'!$C$3:$F$12,4,0)*IF($AQ29&lt;&gt;"",$AQ29,1),0)</f>
        <v>0</v>
      </c>
      <c r="AV29" s="6"/>
      <c r="AW29" s="22"/>
      <c r="AX29" s="22"/>
      <c r="AY29" s="22"/>
      <c r="AZ29" s="7">
        <f t="shared" si="6"/>
        <v>0</v>
      </c>
      <c r="BA29" s="25">
        <f>IF($AX29&lt;&gt;"",VLOOKUP($AX29,'Таблица с Храни'!$C$3:$F$12,2,0)*IF($AY29&lt;&gt;"",$AY29,1),0)</f>
        <v>0</v>
      </c>
      <c r="BB29" s="25">
        <f>IF($AX29&lt;&gt;"",VLOOKUP($AX29,'Таблица с Храни'!$C$3:$F$12,3,0)*IF($AY29&lt;&gt;"",$AY29,1),0)</f>
        <v>0</v>
      </c>
      <c r="BC29" s="25">
        <f>IF($AX29&lt;&gt;"",VLOOKUP($AX29,'Таблица с Храни'!$C$3:$F$12,4,0)*IF($AY29&lt;&gt;"",$AY29,1),0)</f>
        <v>0</v>
      </c>
      <c r="BD29" s="6"/>
    </row>
    <row r="30" spans="1:56" ht="15.75" customHeight="1" x14ac:dyDescent="0.25">
      <c r="D30" s="10" t="s">
        <v>17</v>
      </c>
      <c r="E30">
        <f>$B$4</f>
        <v>360</v>
      </c>
      <c r="F30">
        <f>$B$5</f>
        <v>45</v>
      </c>
      <c r="G30">
        <f>$B$6</f>
        <v>170</v>
      </c>
      <c r="H30" s="10"/>
      <c r="I30" s="7"/>
      <c r="J30" s="7"/>
      <c r="K30" s="7"/>
      <c r="L30" s="10" t="s">
        <v>17</v>
      </c>
      <c r="M30" s="7">
        <f>IF(E34="yes",'Седмичен Отчет'!B13/'Седмичен Отчет'!$G$4,'Седмичен Калориен Прием - 1'!$B$4)</f>
        <v>418.66666666666669</v>
      </c>
      <c r="N30" s="7">
        <f>IF(E34="yes",'Седмичен Отчет'!C13/'Седмичен Отчет'!$G$4,'Седмичен Калориен Прием - 1'!$B$5)</f>
        <v>51</v>
      </c>
      <c r="O30" s="7">
        <f>IF(E34="yes",'Седмичен Отчет'!D13/'Седмичен Отчет'!$G$4,'Седмичен Калориен Прием - 1'!$B$6)</f>
        <v>191.16666666666666</v>
      </c>
      <c r="P30" s="10"/>
      <c r="Q30" s="7"/>
      <c r="R30" s="7"/>
      <c r="S30" s="7"/>
      <c r="T30" s="10" t="s">
        <v>17</v>
      </c>
      <c r="U30" s="7">
        <f>IF(M34="yes",'Седмичен Отчет'!B14/'Седмичен Отчет'!$G$4,'Седмичен Калориен Прием - 1'!$B$4)</f>
        <v>360</v>
      </c>
      <c r="V30" s="7">
        <f>IF(M34="yes",'Седмичен Отчет'!C14/'Седмичен Отчет'!$G$4,'Седмичен Калориен Прием - 1'!$B$5)</f>
        <v>45</v>
      </c>
      <c r="W30" s="7">
        <f>IF(M34="yes",'Седмичен Отчет'!D13/'Седмичен Отчет'!$G$4,'Седмичен Калориен Прием - 1'!$B$6)</f>
        <v>170</v>
      </c>
      <c r="X30" s="10"/>
      <c r="Y30" s="7"/>
      <c r="Z30" s="7"/>
      <c r="AA30" s="7"/>
      <c r="AB30" s="10" t="s">
        <v>17</v>
      </c>
      <c r="AC30" s="7">
        <f>IF(U34="yes",'Седмичен Отчет'!B15/'Седмичен Отчет'!$G$4,'Седмичен Калориен Прием - 1'!$B$4)</f>
        <v>360</v>
      </c>
      <c r="AD30" s="7">
        <f>IF(U34="yes",'Седмичен Отчет'!C15/'Седмичен Отчет'!$G$4,'Седмичен Калориен Прием - 1'!$B$5)</f>
        <v>45</v>
      </c>
      <c r="AE30" s="7">
        <f>IF(U34="yes",'Седмичен Отчет'!D15/'Седмичен Отчет'!$G$4,'Седмичен Калориен Прием - 1'!$B$6)</f>
        <v>170</v>
      </c>
      <c r="AF30" s="10"/>
      <c r="AG30" s="7"/>
      <c r="AH30" s="7"/>
      <c r="AI30" s="7"/>
      <c r="AJ30" s="10" t="s">
        <v>17</v>
      </c>
      <c r="AK30" s="7">
        <f>IF(AC34="yes",'Седмичен Отчет'!B16/'Седмичен Отчет'!$G$4,'Седмичен Калориен Прием - 1'!$B$4)</f>
        <v>360</v>
      </c>
      <c r="AL30" s="7">
        <f>IF(AC34="yes",'Седмичен Отчет'!C16/'Седмичен Отчет'!$G$4,'Седмичен Калориен Прием - 1'!$B$5)</f>
        <v>45</v>
      </c>
      <c r="AM30" s="7">
        <f>IF(AC34="yes",'Седмичен Отчет'!D16/'Седмичен Отчет'!$G$4,'Седмичен Калориен Прием - 1'!$B$6)</f>
        <v>170</v>
      </c>
      <c r="AN30" s="10"/>
      <c r="AO30" s="7"/>
      <c r="AP30" s="7"/>
      <c r="AQ30" s="7"/>
      <c r="AR30" s="10" t="s">
        <v>17</v>
      </c>
      <c r="AS30" s="7">
        <f>IF(AK34="yes",'Седмичен Отчет'!B17/'Седмичен Отчет'!$G$4,'Седмичен Калориен Прием - 1'!$B$4)</f>
        <v>360</v>
      </c>
      <c r="AT30" s="7">
        <f>IF(AK34="yes",'Седмичен Отчет'!C17/'Седмичен Отчет'!$G$4,'Седмичен Калориен Прием - 1'!$B$5)</f>
        <v>45</v>
      </c>
      <c r="AU30" s="7">
        <f>IF(AK34="yes",'Седмичен Отчет'!D17/'Седмичен Отчет'!$G$4,'Седмичен Калориен Прием - 1'!$B$6)</f>
        <v>170</v>
      </c>
      <c r="AV30" s="10"/>
      <c r="AW30" s="7"/>
      <c r="AX30" s="7"/>
      <c r="AY30" s="7"/>
      <c r="AZ30" s="10" t="s">
        <v>17</v>
      </c>
      <c r="BA30" s="7">
        <f>IF(AS34="yes",'Седмичен Отчет'!B18/'Седмичен Отчет'!$G$4,'Седмичен Калориен Прием - 1'!$B$4)</f>
        <v>360</v>
      </c>
      <c r="BB30" s="7">
        <f>IF(AS34="yes",'Седмичен Отчет'!C18/'Седмичен Отчет'!$G$4,'Седмичен Калориен Прием - 1'!$B$5)</f>
        <v>45</v>
      </c>
      <c r="BC30" s="7">
        <f>IF(AS34="yes",'Седмичен Отчет'!D18/'Седмичен Отчет'!$G$4,'Седмичен Калориен Прием - 1'!$B$6)</f>
        <v>170</v>
      </c>
      <c r="BD30" s="10"/>
    </row>
    <row r="31" spans="1:56" ht="15.75" customHeight="1" x14ac:dyDescent="0.25">
      <c r="D31" s="10" t="s">
        <v>18</v>
      </c>
      <c r="E31">
        <f>E30-E32</f>
        <v>352</v>
      </c>
      <c r="F31">
        <f>F30-F32</f>
        <v>36</v>
      </c>
      <c r="G31">
        <f>G30-G32</f>
        <v>127</v>
      </c>
      <c r="H31" s="10"/>
      <c r="I31" s="7"/>
      <c r="J31" s="7"/>
      <c r="K31" s="7"/>
      <c r="L31" s="10" t="s">
        <v>18</v>
      </c>
      <c r="M31" s="7">
        <f>M30-M32</f>
        <v>414.66666666666669</v>
      </c>
      <c r="N31" s="7">
        <f>N30-N32</f>
        <v>47</v>
      </c>
      <c r="O31" s="7">
        <f>O30-O32</f>
        <v>187.16666666666666</v>
      </c>
      <c r="P31" s="10"/>
      <c r="Q31" s="7"/>
      <c r="R31" s="7"/>
      <c r="S31" s="7"/>
      <c r="T31" s="10" t="s">
        <v>18</v>
      </c>
      <c r="U31" s="7">
        <f>U30-U32</f>
        <v>360</v>
      </c>
      <c r="V31" s="7">
        <f>V30-V32</f>
        <v>45</v>
      </c>
      <c r="W31" s="7">
        <f>W30-W32</f>
        <v>170</v>
      </c>
      <c r="X31" s="10"/>
      <c r="Y31" s="7"/>
      <c r="Z31" s="7"/>
      <c r="AA31" s="7"/>
      <c r="AB31" s="10" t="s">
        <v>18</v>
      </c>
      <c r="AC31" s="7">
        <f>AC30-AC32</f>
        <v>360</v>
      </c>
      <c r="AD31" s="7">
        <f>AD30-AD32</f>
        <v>45</v>
      </c>
      <c r="AE31" s="7">
        <f>AE30-AE32</f>
        <v>170</v>
      </c>
      <c r="AF31" s="10"/>
      <c r="AG31" s="7"/>
      <c r="AH31" s="7"/>
      <c r="AI31" s="7"/>
      <c r="AJ31" s="10" t="s">
        <v>18</v>
      </c>
      <c r="AK31" s="7">
        <f>AK30-AK32</f>
        <v>360</v>
      </c>
      <c r="AL31" s="7">
        <f>AL30-AL32</f>
        <v>45</v>
      </c>
      <c r="AM31" s="7">
        <f>AM30-AM32</f>
        <v>170</v>
      </c>
      <c r="AN31" s="10"/>
      <c r="AO31" s="7"/>
      <c r="AP31" s="7"/>
      <c r="AQ31" s="7"/>
      <c r="AR31" s="10" t="s">
        <v>18</v>
      </c>
      <c r="AS31" s="7">
        <f>AS30-AS32</f>
        <v>360</v>
      </c>
      <c r="AT31" s="7">
        <f>AT30-AT32</f>
        <v>45</v>
      </c>
      <c r="AU31" s="7">
        <f>AU30-AU32</f>
        <v>170</v>
      </c>
      <c r="AV31" s="10"/>
      <c r="AW31" s="7"/>
      <c r="AX31" s="7"/>
      <c r="AY31" s="7"/>
      <c r="AZ31" s="10" t="s">
        <v>18</v>
      </c>
      <c r="BA31" s="7">
        <f>BA30-BA32</f>
        <v>360</v>
      </c>
      <c r="BB31" s="7">
        <f>BB30-BB32</f>
        <v>45</v>
      </c>
      <c r="BC31" s="7">
        <f>BC30-BC32</f>
        <v>170</v>
      </c>
      <c r="BD31" s="10"/>
    </row>
    <row r="32" spans="1:56" ht="15.75" customHeight="1" x14ac:dyDescent="0.25">
      <c r="D32" s="10" t="s">
        <v>19</v>
      </c>
      <c r="E32">
        <f>SUM(E10:E29)</f>
        <v>8</v>
      </c>
      <c r="F32">
        <f>SUM(F10:F29)</f>
        <v>9</v>
      </c>
      <c r="G32">
        <f>SUM(G10:G29)</f>
        <v>43</v>
      </c>
      <c r="H32" s="10"/>
      <c r="I32" s="7"/>
      <c r="J32" s="7"/>
      <c r="K32" s="7"/>
      <c r="L32" s="10" t="s">
        <v>19</v>
      </c>
      <c r="M32" s="7">
        <f>SUM(M10:M29)</f>
        <v>4</v>
      </c>
      <c r="N32" s="7">
        <f>SUM(N10:N29)</f>
        <v>4</v>
      </c>
      <c r="O32" s="7">
        <f>SUM(O10:O29)</f>
        <v>4</v>
      </c>
      <c r="P32" s="10"/>
      <c r="Q32" s="7"/>
      <c r="R32" s="7"/>
      <c r="S32" s="7"/>
      <c r="T32" s="10" t="s">
        <v>19</v>
      </c>
      <c r="U32" s="7">
        <f>SUM(U10:U29)</f>
        <v>0</v>
      </c>
      <c r="V32" s="7">
        <f>SUM(V10:V29)</f>
        <v>0</v>
      </c>
      <c r="W32" s="7">
        <f>SUM(W10:W29)</f>
        <v>0</v>
      </c>
      <c r="X32" s="10"/>
      <c r="Y32" s="7"/>
      <c r="Z32" s="7"/>
      <c r="AA32" s="7"/>
      <c r="AB32" s="10" t="s">
        <v>19</v>
      </c>
      <c r="AC32" s="7">
        <f>SUM(AC10:AC29)</f>
        <v>0</v>
      </c>
      <c r="AD32" s="7">
        <f>SUM(AD10:AD29)</f>
        <v>0</v>
      </c>
      <c r="AE32" s="7">
        <f>SUM(AE10:AE29)</f>
        <v>0</v>
      </c>
      <c r="AF32" s="10"/>
      <c r="AG32" s="7"/>
      <c r="AH32" s="7"/>
      <c r="AI32" s="7"/>
      <c r="AJ32" s="10" t="s">
        <v>19</v>
      </c>
      <c r="AK32" s="7">
        <f>SUM(AK10:AK29)</f>
        <v>0</v>
      </c>
      <c r="AL32" s="7">
        <f>SUM(AL10:AL29)</f>
        <v>0</v>
      </c>
      <c r="AM32" s="7">
        <f>SUM(AM10:AM29)</f>
        <v>0</v>
      </c>
      <c r="AN32" s="10"/>
      <c r="AO32" s="7"/>
      <c r="AP32" s="7"/>
      <c r="AQ32" s="7"/>
      <c r="AR32" s="10" t="s">
        <v>19</v>
      </c>
      <c r="AS32" s="7">
        <f>SUM(AS10:AS29)</f>
        <v>0</v>
      </c>
      <c r="AT32" s="7">
        <f>SUM(AT10:AT29)</f>
        <v>0</v>
      </c>
      <c r="AU32" s="7">
        <f>SUM(AU10:AU29)</f>
        <v>0</v>
      </c>
      <c r="AV32" s="10"/>
      <c r="AW32" s="7"/>
      <c r="AX32" s="7"/>
      <c r="AY32" s="7"/>
      <c r="AZ32" s="10" t="s">
        <v>19</v>
      </c>
      <c r="BA32" s="7">
        <f>SUM(BA10:BA29)</f>
        <v>0</v>
      </c>
      <c r="BB32" s="7">
        <f>SUM(BB10:BB29)</f>
        <v>0</v>
      </c>
      <c r="BC32" s="7">
        <f>SUM(BC10:BC29)</f>
        <v>0</v>
      </c>
      <c r="BD32" s="10"/>
    </row>
    <row r="33" spans="2:79" ht="15.75" customHeight="1" x14ac:dyDescent="0.25"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</row>
    <row r="34" spans="2:79" ht="15.75" customHeight="1" x14ac:dyDescent="0.25">
      <c r="B34" s="10"/>
      <c r="D34" s="33" t="s">
        <v>20</v>
      </c>
      <c r="E34" s="30" t="s">
        <v>22</v>
      </c>
      <c r="H34" s="4"/>
      <c r="I34" s="7"/>
      <c r="J34" s="10"/>
      <c r="K34" s="7"/>
      <c r="L34" s="7" t="s">
        <v>20</v>
      </c>
      <c r="M34" s="30"/>
      <c r="N34" s="7"/>
      <c r="O34" s="7"/>
      <c r="P34" s="4"/>
      <c r="Q34" s="7"/>
      <c r="R34" s="10"/>
      <c r="S34" s="7"/>
      <c r="T34" s="7" t="s">
        <v>20</v>
      </c>
      <c r="U34" s="1" t="s">
        <v>21</v>
      </c>
      <c r="V34" s="7"/>
      <c r="W34" s="7"/>
      <c r="X34" s="4"/>
      <c r="Y34" s="7"/>
      <c r="Z34" s="10"/>
      <c r="AA34" s="7"/>
      <c r="AB34" s="7" t="s">
        <v>20</v>
      </c>
      <c r="AC34" s="1" t="s">
        <v>21</v>
      </c>
      <c r="AD34" s="7"/>
      <c r="AE34" s="7"/>
      <c r="AF34" s="4"/>
      <c r="AG34" s="7"/>
      <c r="AH34" s="10"/>
      <c r="AI34" s="7"/>
      <c r="AJ34" s="7" t="s">
        <v>20</v>
      </c>
      <c r="AK34" s="1" t="s">
        <v>21</v>
      </c>
      <c r="AL34" s="7"/>
      <c r="AM34" s="7"/>
      <c r="AN34" s="4"/>
      <c r="AO34" s="7"/>
      <c r="AP34" s="10"/>
      <c r="AQ34" s="7"/>
      <c r="AR34" s="7" t="s">
        <v>20</v>
      </c>
      <c r="AS34" s="1" t="s">
        <v>21</v>
      </c>
      <c r="AT34" s="7"/>
      <c r="AU34" s="7"/>
      <c r="AV34" s="4"/>
      <c r="AW34" s="7"/>
      <c r="AX34" s="10"/>
      <c r="AY34" s="7"/>
      <c r="AZ34" s="7" t="s">
        <v>20</v>
      </c>
      <c r="BA34" s="30"/>
      <c r="BB34" s="7"/>
      <c r="BC34" s="7"/>
      <c r="BD34" s="4"/>
    </row>
    <row r="35" spans="2:79" ht="15.75" customHeight="1" x14ac:dyDescent="0.25">
      <c r="D35" s="17" t="s">
        <v>30</v>
      </c>
      <c r="E35" s="11">
        <f>SUM(D10:D29)</f>
        <v>285</v>
      </c>
      <c r="I35" s="7"/>
      <c r="J35" s="7"/>
      <c r="K35" s="7"/>
      <c r="L35" s="17" t="s">
        <v>30</v>
      </c>
      <c r="M35" s="11">
        <f>SUM(L10:L29)</f>
        <v>68</v>
      </c>
      <c r="N35" s="7"/>
      <c r="O35" s="7"/>
      <c r="P35" s="7"/>
      <c r="Q35" s="7"/>
      <c r="R35" s="7"/>
      <c r="S35" s="7"/>
      <c r="T35" s="17" t="s">
        <v>30</v>
      </c>
      <c r="U35" s="11">
        <f>SUM(T10:T29)</f>
        <v>0</v>
      </c>
      <c r="V35" s="7"/>
      <c r="W35" s="7"/>
      <c r="X35" s="7"/>
      <c r="Y35" s="7"/>
      <c r="Z35" s="7"/>
      <c r="AA35" s="7"/>
      <c r="AB35" s="17" t="s">
        <v>30</v>
      </c>
      <c r="AC35" s="11">
        <f>SUM(AB10:AB29)</f>
        <v>0</v>
      </c>
      <c r="AD35" s="7"/>
      <c r="AE35" s="7"/>
      <c r="AF35" s="7"/>
      <c r="AG35" s="7"/>
      <c r="AH35" s="7"/>
      <c r="AI35" s="7"/>
      <c r="AJ35" s="17" t="s">
        <v>30</v>
      </c>
      <c r="AK35" s="11">
        <f>SUM(AJ10:AJ29)</f>
        <v>0</v>
      </c>
      <c r="AL35" s="7"/>
      <c r="AM35" s="7"/>
      <c r="AN35" s="7"/>
      <c r="AO35" s="7"/>
      <c r="AP35" s="7"/>
      <c r="AQ35" s="7"/>
      <c r="AR35" s="17" t="s">
        <v>30</v>
      </c>
      <c r="AS35" s="11">
        <f>SUM(AR10:AR29)</f>
        <v>0</v>
      </c>
      <c r="AT35" s="7"/>
      <c r="AU35" s="7"/>
      <c r="AV35" s="7"/>
      <c r="AW35" s="7"/>
      <c r="AX35" s="7"/>
      <c r="AY35" s="7"/>
      <c r="AZ35" s="17" t="s">
        <v>30</v>
      </c>
      <c r="BA35" s="11">
        <f>SUM(AZ10:AZ29)</f>
        <v>0</v>
      </c>
      <c r="BB35" s="7"/>
      <c r="BC35" s="7"/>
      <c r="BD35" s="7"/>
    </row>
    <row r="36" spans="2:79" ht="15.75" customHeight="1" x14ac:dyDescent="0.25"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</row>
    <row r="37" spans="2:79" ht="15.75" customHeight="1" x14ac:dyDescent="0.25">
      <c r="H37" s="4"/>
      <c r="I37" s="7"/>
      <c r="J37" s="7"/>
      <c r="K37" s="7"/>
      <c r="L37" s="7"/>
      <c r="M37" s="7"/>
      <c r="N37" s="7"/>
      <c r="O37" s="7"/>
      <c r="P37" s="4"/>
      <c r="Q37" s="7"/>
      <c r="R37" s="7"/>
      <c r="S37" s="7"/>
      <c r="T37" s="7"/>
      <c r="U37" s="7"/>
      <c r="V37" s="7"/>
      <c r="W37" s="7"/>
      <c r="X37" s="4"/>
      <c r="Y37" s="7"/>
      <c r="Z37" s="7"/>
      <c r="AA37" s="7"/>
      <c r="AB37" s="7"/>
      <c r="AC37" s="7"/>
      <c r="AD37" s="7"/>
      <c r="AE37" s="7"/>
      <c r="AF37" s="4"/>
      <c r="AG37" s="7"/>
      <c r="AH37" s="7"/>
      <c r="AI37" s="7"/>
      <c r="AJ37" s="7"/>
      <c r="AK37" s="7"/>
      <c r="AL37" s="7"/>
      <c r="AM37" s="7"/>
      <c r="AN37" s="4"/>
      <c r="AO37" s="7"/>
      <c r="AP37" s="7"/>
      <c r="AQ37" s="7"/>
      <c r="AR37" s="7"/>
      <c r="AS37" s="7"/>
      <c r="AT37" s="7"/>
      <c r="AU37" s="7"/>
      <c r="AV37" s="4"/>
      <c r="AW37" s="7"/>
      <c r="AX37" s="7"/>
      <c r="AY37" s="7"/>
      <c r="AZ37" s="7"/>
      <c r="BA37" s="7"/>
      <c r="BB37" s="7"/>
      <c r="BC37" s="7"/>
      <c r="BD37" s="4"/>
    </row>
    <row r="38" spans="2:79" ht="15.75" customHeight="1" x14ac:dyDescent="0.25"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</row>
    <row r="39" spans="2:79" ht="15.75" customHeight="1" x14ac:dyDescent="0.25"/>
    <row r="40" spans="2:79" ht="15.75" customHeight="1" x14ac:dyDescent="0.25"/>
    <row r="41" spans="2:79" ht="15.75" customHeight="1" x14ac:dyDescent="0.25">
      <c r="N41" s="12"/>
      <c r="O41" s="12"/>
      <c r="P41" s="12"/>
      <c r="Q41" s="12"/>
      <c r="R41" s="12"/>
      <c r="S41" s="12"/>
      <c r="T41" s="12"/>
      <c r="U41" s="13"/>
      <c r="V41" s="14"/>
      <c r="W41" s="14"/>
      <c r="X41" s="14"/>
      <c r="Y41" s="14"/>
      <c r="Z41" s="14"/>
      <c r="AA41" s="14"/>
      <c r="AB41" s="14"/>
      <c r="AD41" s="14"/>
      <c r="AE41" s="14"/>
      <c r="AF41" s="14"/>
      <c r="AG41" s="14"/>
      <c r="AH41" s="14"/>
      <c r="AI41" s="14"/>
      <c r="AJ41" s="14"/>
      <c r="AL41" s="3"/>
      <c r="AM41" s="3"/>
      <c r="AN41" s="3"/>
      <c r="AO41" s="3"/>
      <c r="AP41" s="3"/>
      <c r="AQ41" s="3"/>
      <c r="AR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J41" s="3"/>
      <c r="BK41" s="3"/>
      <c r="BL41" s="3"/>
      <c r="BM41" s="3"/>
      <c r="BN41" s="3"/>
      <c r="BO41" s="3"/>
      <c r="BP41" s="3"/>
      <c r="BR41" s="3"/>
      <c r="BS41" s="3"/>
      <c r="BT41" s="3"/>
      <c r="BU41" s="3"/>
      <c r="BV41" s="3"/>
      <c r="BW41" s="3"/>
      <c r="BX41" s="3"/>
      <c r="BZ41" s="3"/>
      <c r="CA41" s="3"/>
    </row>
    <row r="61" spans="1:52" ht="15.75" customHeight="1" x14ac:dyDescent="0.25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</row>
    <row r="62" spans="1:52" ht="15.75" customHeight="1" x14ac:dyDescent="0.25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</row>
    <row r="63" spans="1:52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</row>
    <row r="64" spans="1:52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1:52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</row>
    <row r="66" spans="1:52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</row>
    <row r="67" spans="1:52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</row>
    <row r="68" spans="1:52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</row>
    <row r="69" spans="1:52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</row>
    <row r="70" spans="1:52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</row>
    <row r="71" spans="1:52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</row>
    <row r="72" spans="1:52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</row>
    <row r="73" spans="1:52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</row>
    <row r="74" spans="1:52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</row>
    <row r="75" spans="1:52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</row>
    <row r="76" spans="1:52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</row>
    <row r="77" spans="1:52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</row>
    <row r="78" spans="1:52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</row>
    <row r="79" spans="1:52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</row>
    <row r="80" spans="1:52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</row>
    <row r="81" spans="1:52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</row>
    <row r="82" spans="1:52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</row>
    <row r="83" spans="1:52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</row>
    <row r="84" spans="1:52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</row>
    <row r="85" spans="1:52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</row>
    <row r="86" spans="1:52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</row>
    <row r="87" spans="1:52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</row>
    <row r="88" spans="1:52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</row>
    <row r="89" spans="1:52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</row>
    <row r="90" spans="1:52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</row>
    <row r="91" spans="1:52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</row>
    <row r="92" spans="1:52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</row>
    <row r="93" spans="1:52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</row>
    <row r="94" spans="1:52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</row>
    <row r="95" spans="1:52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</row>
    <row r="96" spans="1:52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P99" s="16"/>
    </row>
    <row r="100" spans="1:1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ht="15.75" customHeight="1" x14ac:dyDescent="0.25"/>
    <row r="180" spans="1:14" ht="15.75" customHeight="1" x14ac:dyDescent="0.25"/>
    <row r="181" spans="1:14" ht="15.75" customHeight="1" x14ac:dyDescent="0.25"/>
    <row r="182" spans="1:14" ht="15.75" customHeight="1" x14ac:dyDescent="0.25"/>
    <row r="183" spans="1:14" ht="15.75" customHeight="1" x14ac:dyDescent="0.25"/>
    <row r="184" spans="1:14" ht="15.75" customHeight="1" x14ac:dyDescent="0.25"/>
    <row r="185" spans="1:14" ht="15.75" customHeight="1" x14ac:dyDescent="0.25"/>
    <row r="186" spans="1:14" ht="15.75" customHeight="1" x14ac:dyDescent="0.25"/>
    <row r="187" spans="1:14" ht="15.75" customHeight="1" x14ac:dyDescent="0.25"/>
    <row r="188" spans="1:14" ht="15.75" customHeight="1" x14ac:dyDescent="0.25"/>
    <row r="189" spans="1:14" ht="15.75" customHeight="1" x14ac:dyDescent="0.25"/>
    <row r="190" spans="1:14" ht="15.75" customHeight="1" x14ac:dyDescent="0.25"/>
    <row r="191" spans="1:14" ht="15.75" customHeight="1" x14ac:dyDescent="0.25"/>
    <row r="192" spans="1:1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8">
    <mergeCell ref="Y8:AE8"/>
    <mergeCell ref="AG8:AM8"/>
    <mergeCell ref="AO8:AU8"/>
    <mergeCell ref="AW8:BC8"/>
    <mergeCell ref="A1:O1"/>
    <mergeCell ref="A8:G8"/>
    <mergeCell ref="I8:O8"/>
    <mergeCell ref="Q8:W8"/>
  </mergeCells>
  <phoneticPr fontId="8" type="noConversion"/>
  <conditionalFormatting sqref="E32:G32 M32:O32 U32:W32 AC32:AE32 AK32:AM32 AS32:AU32 BA32:BC32">
    <cfRule type="expression" dxfId="49" priority="49" stopIfTrue="1">
      <formula>AND(E32&gt;93/100*E30,E32&lt;107/100*E30)</formula>
    </cfRule>
  </conditionalFormatting>
  <conditionalFormatting sqref="E32:G32 M32:O32 U32:W32 AC32:AE32 AK32:AM32 AS32:AU32 BA32:BC32">
    <cfRule type="expression" dxfId="48" priority="50" stopIfTrue="1">
      <formula>AND(E32&gt;85/100*E30,E32&lt;=92/100*E30)</formula>
    </cfRule>
  </conditionalFormatting>
  <conditionalFormatting sqref="E32:G32 M32:O32 U32:W32 AC32:AE32 AK32:AM32 AS32:AU32 BA32:BC32">
    <cfRule type="expression" dxfId="47" priority="51" stopIfTrue="1">
      <formula>AND(E32&gt;70/100*E30,E32&lt;=E30*84/100)</formula>
    </cfRule>
  </conditionalFormatting>
  <conditionalFormatting sqref="E32:G32 M32:O32 U32:W32 AC32:AE32 AK32:AM32 AS32:AU32 BA32:BC32">
    <cfRule type="expression" dxfId="46" priority="52" stopIfTrue="1">
      <formula>(E32&gt;107/100*E30)</formula>
    </cfRule>
  </conditionalFormatting>
  <conditionalFormatting sqref="O74">
    <cfRule type="expression" dxfId="45" priority="121" stopIfTrue="1">
      <formula>AND(O74&gt;93/100*O72,O74&lt;107/100*O72)</formula>
    </cfRule>
  </conditionalFormatting>
  <conditionalFormatting sqref="O74">
    <cfRule type="expression" dxfId="44" priority="122" stopIfTrue="1">
      <formula>AND(O74&gt;85/100*O72,O74&lt;=92/100*O72)</formula>
    </cfRule>
  </conditionalFormatting>
  <conditionalFormatting sqref="O74">
    <cfRule type="expression" dxfId="43" priority="123" stopIfTrue="1">
      <formula>AND(O74&gt;70/100*O72,O74&lt;=O72*84/100)</formula>
    </cfRule>
  </conditionalFormatting>
  <conditionalFormatting sqref="O74">
    <cfRule type="expression" dxfId="42" priority="124" stopIfTrue="1">
      <formula>(O74&gt;107/100*O72)</formula>
    </cfRule>
  </conditionalFormatting>
  <conditionalFormatting sqref="P74:Q74">
    <cfRule type="expression" dxfId="41" priority="125" stopIfTrue="1">
      <formula>AND(P74&gt;93/100*P72,P74&lt;107/100*P72)</formula>
    </cfRule>
  </conditionalFormatting>
  <conditionalFormatting sqref="P74:Q74">
    <cfRule type="expression" dxfId="40" priority="126" stopIfTrue="1">
      <formula>AND(P74&gt;85/100*P72,P74&lt;=92/100*P72)</formula>
    </cfRule>
  </conditionalFormatting>
  <conditionalFormatting sqref="P74:Q74">
    <cfRule type="expression" dxfId="39" priority="127" stopIfTrue="1">
      <formula>AND(P74&gt;70/100*P72,P74&lt;=P72*84/100)</formula>
    </cfRule>
  </conditionalFormatting>
  <conditionalFormatting sqref="P74:Q74">
    <cfRule type="expression" dxfId="38" priority="128" stopIfTrue="1">
      <formula>(P74&gt;107/100*P72)</formula>
    </cfRule>
  </conditionalFormatting>
  <conditionalFormatting sqref="U74">
    <cfRule type="expression" dxfId="37" priority="129" stopIfTrue="1">
      <formula>AND(U74&gt;93/100*U72,U74&lt;107/100*U72)</formula>
    </cfRule>
  </conditionalFormatting>
  <conditionalFormatting sqref="U74">
    <cfRule type="expression" dxfId="36" priority="130" stopIfTrue="1">
      <formula>AND(U74&gt;85/100*U72,U74&lt;=92/100*U72)</formula>
    </cfRule>
  </conditionalFormatting>
  <conditionalFormatting sqref="U74">
    <cfRule type="expression" dxfId="35" priority="131" stopIfTrue="1">
      <formula>AND(U74&gt;70/100*U72,U74&lt;=U72*84/100)</formula>
    </cfRule>
  </conditionalFormatting>
  <conditionalFormatting sqref="U74">
    <cfRule type="expression" dxfId="34" priority="132" stopIfTrue="1">
      <formula>(U74&gt;107/100*U72)</formula>
    </cfRule>
  </conditionalFormatting>
  <conditionalFormatting sqref="V74:W74">
    <cfRule type="expression" dxfId="33" priority="133" stopIfTrue="1">
      <formula>AND(V74&gt;93/100*V72,V74&lt;107/100*V72)</formula>
    </cfRule>
  </conditionalFormatting>
  <conditionalFormatting sqref="V74:W74">
    <cfRule type="expression" dxfId="32" priority="134" stopIfTrue="1">
      <formula>AND(V74&gt;85/100*V72,V74&lt;=92/100*V72)</formula>
    </cfRule>
  </conditionalFormatting>
  <conditionalFormatting sqref="V74:W74">
    <cfRule type="expression" dxfId="31" priority="135" stopIfTrue="1">
      <formula>AND(V74&gt;70/100*V72,V74&lt;=V72*84/100)</formula>
    </cfRule>
  </conditionalFormatting>
  <conditionalFormatting sqref="V74:W74">
    <cfRule type="expression" dxfId="30" priority="136" stopIfTrue="1">
      <formula>(V74&gt;107/100*V72)</formula>
    </cfRule>
  </conditionalFormatting>
  <conditionalFormatting sqref="AA74">
    <cfRule type="expression" dxfId="29" priority="137" stopIfTrue="1">
      <formula>AND(AA74&gt;93/100*AA72,AA74&lt;107/100*AA72)</formula>
    </cfRule>
  </conditionalFormatting>
  <conditionalFormatting sqref="AA74">
    <cfRule type="expression" dxfId="28" priority="138" stopIfTrue="1">
      <formula>AND(AA74&gt;85/100*AA72,AA74&lt;=92/100*AA72)</formula>
    </cfRule>
  </conditionalFormatting>
  <conditionalFormatting sqref="AA74">
    <cfRule type="expression" dxfId="27" priority="139" stopIfTrue="1">
      <formula>AND(AA74&gt;70/100*AA72,AA74&lt;=AA72*84/100)</formula>
    </cfRule>
  </conditionalFormatting>
  <conditionalFormatting sqref="AA74">
    <cfRule type="expression" dxfId="26" priority="140" stopIfTrue="1">
      <formula>(AA74&gt;107/100*AA72)</formula>
    </cfRule>
  </conditionalFormatting>
  <conditionalFormatting sqref="AB74:AC74">
    <cfRule type="expression" dxfId="25" priority="141" stopIfTrue="1">
      <formula>AND(AB74&gt;93/100*AB72,AB74&lt;107/100*AB72)</formula>
    </cfRule>
  </conditionalFormatting>
  <conditionalFormatting sqref="AB74:AC74">
    <cfRule type="expression" dxfId="24" priority="142" stopIfTrue="1">
      <formula>AND(AB74&gt;85/100*AB72,AB74&lt;=92/100*AB72)</formula>
    </cfRule>
  </conditionalFormatting>
  <conditionalFormatting sqref="AB74:AC74">
    <cfRule type="expression" dxfId="23" priority="143" stopIfTrue="1">
      <formula>AND(AB74&gt;70/100*AB72,AB74&lt;=AB72*84/100)</formula>
    </cfRule>
  </conditionalFormatting>
  <conditionalFormatting sqref="AB74:AC74">
    <cfRule type="expression" dxfId="22" priority="144" stopIfTrue="1">
      <formula>(AB74&gt;107/100*AB72)</formula>
    </cfRule>
  </conditionalFormatting>
  <conditionalFormatting sqref="AG74">
    <cfRule type="expression" dxfId="21" priority="145" stopIfTrue="1">
      <formula>AND(AG74&gt;93/100*AG72,AG74&lt;107/100*AG72)</formula>
    </cfRule>
  </conditionalFormatting>
  <conditionalFormatting sqref="AG74">
    <cfRule type="expression" dxfId="20" priority="146" stopIfTrue="1">
      <formula>AND(AG74&gt;85/100*AG72,AG74&lt;=92/100*AG72)</formula>
    </cfRule>
  </conditionalFormatting>
  <conditionalFormatting sqref="AG74">
    <cfRule type="expression" dxfId="19" priority="147" stopIfTrue="1">
      <formula>AND(AG74&gt;70/100*AG72,AG74&lt;=AG72*84/100)</formula>
    </cfRule>
  </conditionalFormatting>
  <conditionalFormatting sqref="AG74">
    <cfRule type="expression" dxfId="18" priority="148" stopIfTrue="1">
      <formula>(AG74&gt;107/100*AG72)</formula>
    </cfRule>
  </conditionalFormatting>
  <conditionalFormatting sqref="AH74:AI74">
    <cfRule type="expression" dxfId="17" priority="149" stopIfTrue="1">
      <formula>AND(AH74&gt;93/100*AH72,AH74&lt;107/100*AH72)</formula>
    </cfRule>
  </conditionalFormatting>
  <conditionalFormatting sqref="AH74:AI74">
    <cfRule type="expression" dxfId="16" priority="150" stopIfTrue="1">
      <formula>AND(AH74&gt;85/100*AH72,AH74&lt;=92/100*AH72)</formula>
    </cfRule>
  </conditionalFormatting>
  <conditionalFormatting sqref="AH74:AI74">
    <cfRule type="expression" dxfId="15" priority="151" stopIfTrue="1">
      <formula>AND(AH74&gt;70/100*AH72,AH74&lt;=AH72*84/100)</formula>
    </cfRule>
  </conditionalFormatting>
  <conditionalFormatting sqref="AH74:AI74">
    <cfRule type="expression" dxfId="14" priority="152" stopIfTrue="1">
      <formula>(AH74&gt;107/100*AH72)</formula>
    </cfRule>
  </conditionalFormatting>
  <conditionalFormatting sqref="AM74">
    <cfRule type="expression" dxfId="13" priority="153" stopIfTrue="1">
      <formula>AND(AM74&gt;93/100*AM72,AM74&lt;107/100*AM72)</formula>
    </cfRule>
  </conditionalFormatting>
  <conditionalFormatting sqref="AM74">
    <cfRule type="expression" dxfId="12" priority="154" stopIfTrue="1">
      <formula>AND(AM74&gt;85/100*AM72,AM74&lt;=92/100*AM72)</formula>
    </cfRule>
  </conditionalFormatting>
  <conditionalFormatting sqref="AM74">
    <cfRule type="expression" dxfId="11" priority="155" stopIfTrue="1">
      <formula>AND(AM74&gt;70/100*AM72,AM74&lt;=AM72*84/100)</formula>
    </cfRule>
  </conditionalFormatting>
  <conditionalFormatting sqref="AM74">
    <cfRule type="expression" dxfId="10" priority="156" stopIfTrue="1">
      <formula>(AM74&gt;107/100*AM72)</formula>
    </cfRule>
  </conditionalFormatting>
  <conditionalFormatting sqref="AN74:AO74">
    <cfRule type="expression" dxfId="9" priority="157" stopIfTrue="1">
      <formula>AND(AN74&gt;93/100*AN72,AN74&lt;107/100*AN72)</formula>
    </cfRule>
  </conditionalFormatting>
  <conditionalFormatting sqref="AN74:AO74">
    <cfRule type="expression" dxfId="8" priority="158" stopIfTrue="1">
      <formula>AND(AN74&gt;85/100*AN72,AN74&lt;=92/100*AN72)</formula>
    </cfRule>
  </conditionalFormatting>
  <conditionalFormatting sqref="AN74:AO74">
    <cfRule type="expression" dxfId="7" priority="159" stopIfTrue="1">
      <formula>AND(AN74&gt;70/100*AN72,AN74&lt;=AN72*84/100)</formula>
    </cfRule>
  </conditionalFormatting>
  <conditionalFormatting sqref="AN74:AO74">
    <cfRule type="expression" dxfId="6" priority="160" stopIfTrue="1">
      <formula>(AN74&gt;107/100*AN72)</formula>
    </cfRule>
  </conditionalFormatting>
  <conditionalFormatting sqref="O99:P99">
    <cfRule type="expression" dxfId="5" priority="161">
      <formula>"&gt;0"</formula>
    </cfRule>
  </conditionalFormatting>
  <conditionalFormatting sqref="P99">
    <cfRule type="cellIs" dxfId="4" priority="162" operator="lessThan">
      <formula>0</formula>
    </cfRule>
  </conditionalFormatting>
  <conditionalFormatting sqref="P99">
    <cfRule type="cellIs" dxfId="3" priority="163" operator="greaterThan">
      <formula>0</formula>
    </cfRule>
  </conditionalFormatting>
  <conditionalFormatting sqref="P99">
    <cfRule type="expression" dxfId="2" priority="164">
      <formula>"&gt;0.1"</formula>
    </cfRule>
  </conditionalFormatting>
  <conditionalFormatting sqref="P99">
    <cfRule type="expression" dxfId="1" priority="165">
      <formula>"&gt;0"</formula>
    </cfRule>
  </conditionalFormatting>
  <conditionalFormatting sqref="P99">
    <cfRule type="expression" dxfId="0" priority="166">
      <formula>"&gt;0"</formula>
    </cfRule>
  </conditionalFormatting>
  <dataValidations count="1">
    <dataValidation type="list" allowBlank="1" showInputMessage="1" showErrorMessage="1" sqref="B10:B29 AX10:AX29 AP10:AP29 AH10:AH29 Z10:Z29 R10:R29 J10:J29" xr:uid="{2A58EE26-4778-460E-88E1-6CEFCE537314}">
      <formula1>INDIRECT(A10)</formula1>
    </dataValidation>
  </dataValidations>
  <pageMargins left="0.69930555555555596" right="0.69930555555555596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BC0E8F-B9D8-4648-87A7-341A6F5520CB}">
          <x14:formula1>
            <xm:f>'Таблица с Храни'!$A$3:$A$5</xm:f>
          </x14:formula1>
          <xm:sqref>A10:A29 AW10:AW29 AO10:AO29 AG10:AG29 Y10:Y29 Q10:Q29 I10:I29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D49-E8CF-4AA5-BCD6-11D5EC7AE70A}">
  <dimension ref="A1:BL19"/>
  <sheetViews>
    <sheetView topLeftCell="A2" workbookViewId="0">
      <selection activeCell="E4" sqref="E4"/>
    </sheetView>
  </sheetViews>
  <sheetFormatPr defaultRowHeight="15" x14ac:dyDescent="0.25"/>
  <cols>
    <col min="1" max="1" width="44.42578125" bestFit="1" customWidth="1"/>
    <col min="2" max="2" width="13.85546875" bestFit="1" customWidth="1"/>
    <col min="6" max="6" width="22.7109375" bestFit="1" customWidth="1"/>
  </cols>
  <sheetData>
    <row r="1" spans="1:64" ht="31.5" customHeight="1" x14ac:dyDescent="0.25">
      <c r="A1" s="41" t="s">
        <v>47</v>
      </c>
      <c r="B1" s="41"/>
      <c r="C1" s="41"/>
      <c r="D1" s="41"/>
      <c r="E1" s="41"/>
      <c r="F1" s="41"/>
      <c r="G1" s="41"/>
    </row>
    <row r="2" spans="1:64" ht="15.75" customHeight="1" x14ac:dyDescent="0.25">
      <c r="B2" t="s">
        <v>7</v>
      </c>
      <c r="C2" t="s">
        <v>8</v>
      </c>
      <c r="D2" t="s">
        <v>9</v>
      </c>
      <c r="F2" t="s">
        <v>23</v>
      </c>
      <c r="G2" s="9">
        <v>7</v>
      </c>
    </row>
    <row r="3" spans="1:64" ht="15.75" customHeight="1" x14ac:dyDescent="0.25">
      <c r="A3" t="s">
        <v>24</v>
      </c>
      <c r="B3">
        <f>'Седмичен Калориен Прием - 1'!B4*7</f>
        <v>2520</v>
      </c>
      <c r="C3">
        <f>'Седмичен Калориен Прием - 1'!B5*7</f>
        <v>315</v>
      </c>
      <c r="D3">
        <f>'Седмичен Калориен Прием - 1'!B6*7</f>
        <v>1190</v>
      </c>
      <c r="F3" t="s">
        <v>25</v>
      </c>
      <c r="G3">
        <f>COUNTIF('Седмичен Калориен Прием - 1'!D34:BA34,"yes")</f>
        <v>1</v>
      </c>
      <c r="BB3">
        <v>10</v>
      </c>
      <c r="BC3">
        <v>13</v>
      </c>
      <c r="BD3">
        <v>12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21</v>
      </c>
      <c r="BL3">
        <v>32</v>
      </c>
    </row>
    <row r="4" spans="1:64" ht="15.75" customHeight="1" x14ac:dyDescent="0.25">
      <c r="A4" t="s">
        <v>26</v>
      </c>
      <c r="B4">
        <f>SUM('Седмичен Калориен Прием - 1'!E32,'Седмичен Калориен Прием - 1'!M32,'Седмичен Калориен Прием - 1'!U32,'Седмичен Калориен Прием - 1'!AC32,,'Седмичен Калориен Прием - 1'!AK32,'Седмичен Калориен Прием - 1'!AS32,'Седмичен Калориен Прием - 1'!BA32)</f>
        <v>12</v>
      </c>
      <c r="C4" s="7">
        <f>SUM('Седмичен Калориен Прием - 1'!F32,'Седмичен Калориен Прием - 1'!N32,'Седмичен Калориен Прием - 1'!V32,'Седмичен Калориен Прием - 1'!AD32,,'Седмичен Калориен Прием - 1'!AL32,'Седмичен Калориен Прием - 1'!AT32,'Седмичен Калориен Прием - 1'!BB32)</f>
        <v>13</v>
      </c>
      <c r="D4" s="7">
        <f>SUM('Седмичен Калориен Прием - 1'!G32,'Седмичен Калориен Прием - 1'!O32,'Седмичен Калориен Прием - 1'!W32,'Седмичен Калориен Прием - 1'!AE32,,'Седмичен Калориен Прием - 1'!AM32,'Седмичен Калориен Прием - 1'!AU32,'Седмичен Калориен Прием - 1'!BC32)</f>
        <v>47</v>
      </c>
      <c r="F4" t="s">
        <v>27</v>
      </c>
      <c r="G4">
        <f>G2-G3</f>
        <v>6</v>
      </c>
    </row>
    <row r="5" spans="1:64" ht="15.75" customHeight="1" x14ac:dyDescent="0.25">
      <c r="A5" t="s">
        <v>28</v>
      </c>
      <c r="B5">
        <f>B3-B4</f>
        <v>2508</v>
      </c>
      <c r="C5">
        <f>C3-C4</f>
        <v>302</v>
      </c>
      <c r="D5">
        <f>D3-D4</f>
        <v>1143</v>
      </c>
    </row>
    <row r="6" spans="1:64" ht="15.75" customHeight="1" x14ac:dyDescent="0.25"/>
    <row r="7" spans="1:64" ht="15.75" customHeight="1" x14ac:dyDescent="0.25">
      <c r="A7" s="30" t="s">
        <v>55</v>
      </c>
      <c r="B7">
        <f>B4*4+C4*9+D4*4</f>
        <v>353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pans="1:64" ht="15.75" customHeight="1" x14ac:dyDescent="0.25">
      <c r="A8" s="30" t="s">
        <v>48</v>
      </c>
      <c r="B8" s="7">
        <f>B3*4+C3*9+D3*4</f>
        <v>17675</v>
      </c>
      <c r="C8" s="15"/>
      <c r="D8" s="15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64" ht="15.75" customHeight="1" x14ac:dyDescent="0.25">
      <c r="B9" s="15"/>
      <c r="C9" s="15"/>
      <c r="D9" s="15"/>
      <c r="E9" s="1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64" ht="15.75" customHeight="1" x14ac:dyDescent="0.25">
      <c r="A10" s="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64" ht="15.75" customHeight="1" x14ac:dyDescent="0.25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64" ht="15.75" customHeight="1" x14ac:dyDescent="0.25">
      <c r="B12" t="s">
        <v>7</v>
      </c>
      <c r="C12" t="s">
        <v>8</v>
      </c>
      <c r="D12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64" ht="15.75" customHeight="1" x14ac:dyDescent="0.25">
      <c r="A13" s="17" t="s">
        <v>56</v>
      </c>
      <c r="B13">
        <f>B$3-'Седмичен Калориен Прием - 1'!E32</f>
        <v>2512</v>
      </c>
      <c r="C13" s="7">
        <f>C$3-'Седмичен Калориен Прием - 1'!F32</f>
        <v>306</v>
      </c>
      <c r="D13" s="7">
        <f>D$3-'Седмичен Калориен Прием - 1'!G32</f>
        <v>1147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64" ht="15.75" customHeight="1" x14ac:dyDescent="0.25">
      <c r="A14" s="17" t="s">
        <v>57</v>
      </c>
      <c r="B14">
        <f>B$3-('Седмичен Калориен Прием - 1'!E32+'Седмичен Калориен Прием - 1'!M32)</f>
        <v>2508</v>
      </c>
      <c r="C14" s="7">
        <f>C$3-('Седмичен Калориен Прием - 1'!F32+'Седмичен Калориен Прием - 1'!N32)</f>
        <v>302</v>
      </c>
      <c r="D14" s="7">
        <f>D$3-('Седмичен Калориен Прием - 1'!G32+'Седмичен Калориен Прием - 1'!O32)</f>
        <v>1143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64" ht="15.75" customHeight="1" x14ac:dyDescent="0.25">
      <c r="A15" s="17" t="s">
        <v>58</v>
      </c>
      <c r="B15">
        <f>B$3-('Седмичен Калориен Прием - 1'!E32+'Седмичен Калориен Прием - 1'!M32+'Седмичен Калориен Прием - 1'!U32)</f>
        <v>2508</v>
      </c>
      <c r="C15" s="7">
        <f>C$3-('Седмичен Калориен Прием - 1'!F32+'Седмичен Калориен Прием - 1'!N32+'Седмичен Калориен Прием - 1'!V32)</f>
        <v>302</v>
      </c>
      <c r="D15" s="7">
        <f>D$3-('Седмичен Калориен Прием - 1'!G32+'Седмичен Калориен Прием - 1'!O32+'Седмичен Калориен Прием - 1'!W32)</f>
        <v>1143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64" ht="15.75" customHeight="1" x14ac:dyDescent="0.25">
      <c r="A16" s="17" t="s">
        <v>59</v>
      </c>
      <c r="B16">
        <f>B$3-('Седмичен Калориен Прием - 1'!E32+'Седмичен Калориен Прием - 1'!M32+'Седмичен Калориен Прием - 1'!U32+'Седмичен Калориен Прием - 1'!AC32)</f>
        <v>2508</v>
      </c>
      <c r="C16" s="7">
        <f>C$3-('Седмичен Калориен Прием - 1'!F32+'Седмичен Калориен Прием - 1'!N32+'Седмичен Калориен Прием - 1'!V32+'Седмичен Калориен Прием - 1'!AD32)</f>
        <v>302</v>
      </c>
      <c r="D16" s="7">
        <f>D$3-('Седмичен Калориен Прием - 1'!G32+'Седмичен Калориен Прием - 1'!O32+'Седмичен Калориен Прием - 1'!W32+'Седмичен Калориен Прием - 1'!AE32)</f>
        <v>1143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51" ht="15.75" customHeight="1" x14ac:dyDescent="0.25">
      <c r="A17" s="17" t="s">
        <v>60</v>
      </c>
      <c r="B17">
        <f>B$3-('Седмичен Калориен Прием - 1'!E32+'Седмичен Калориен Прием - 1'!M32+'Седмичен Калориен Прием - 1'!U32+'Седмичен Калориен Прием - 1'!AC32+'Седмичен Калориен Прием - 1'!AK32)</f>
        <v>2508</v>
      </c>
      <c r="C17" s="7">
        <f>C$3-('Седмичен Калориен Прием - 1'!F32+'Седмичен Калориен Прием - 1'!N32+'Седмичен Калориен Прием - 1'!V32+'Седмичен Калориен Прием - 1'!AD32+'Седмичен Калориен Прием - 1'!AL32)</f>
        <v>302</v>
      </c>
      <c r="D17" s="7">
        <f>D$3-('Седмичен Калориен Прием - 1'!G32+'Седмичен Калориен Прием - 1'!O32+'Седмичен Калориен Прием - 1'!W32+'Седмичен Калориен Прием - 1'!AE32+'Седмичен Калориен Прием - 1'!AM32)</f>
        <v>1143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 spans="1:51" ht="15.75" customHeight="1" x14ac:dyDescent="0.25">
      <c r="A18" s="17" t="s">
        <v>61</v>
      </c>
      <c r="B18">
        <f>B$3-('Седмичен Калориен Прием - 1'!E32+'Седмичен Калориен Прием - 1'!M32+'Седмичен Калориен Прием - 1'!U32+'Седмичен Калориен Прием - 1'!AC32+'Седмичен Калориен Прием - 1'!AK32+'Седмичен Калориен Прием - 1'!AS32)</f>
        <v>2508</v>
      </c>
      <c r="C18" s="7">
        <f>C$3-('Седмичен Калориен Прием - 1'!F32+'Седмичен Калориен Прием - 1'!N32+'Седмичен Калориен Прием - 1'!V32+'Седмичен Калориен Прием - 1'!AD32+'Седмичен Калориен Прием - 1'!AL32+'Седмичен Калориен Прием - 1'!AT32)</f>
        <v>302</v>
      </c>
      <c r="D18" s="7">
        <f>D$3-('Седмичен Калориен Прием - 1'!G32+'Седмичен Калориен Прием - 1'!O32+'Седмичен Калориен Прием - 1'!W32+'Седмичен Калориен Прием - 1'!AE32+'Седмичен Калориен Прием - 1'!AM32+'Седмичен Калориен Прием - 1'!AU32)</f>
        <v>1143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 spans="1:51" ht="15.75" customHeight="1" x14ac:dyDescent="0.25">
      <c r="A19" s="17" t="s">
        <v>62</v>
      </c>
      <c r="B19">
        <f>B$3-('Седмичен Калориен Прием - 1'!E32+'Седмичен Калориен Прием - 1'!M32+'Седмичен Калориен Прием - 1'!U32+'Седмичен Калориен Прием - 1'!AC32+'Седмичен Калориен Прием - 1'!AK32+'Седмичен Калориен Прием - 1'!AS32+'Седмичен Калориен Прием - 1'!BA32)</f>
        <v>2508</v>
      </c>
      <c r="C19" s="7">
        <f>C$3-('Седмичен Калориен Прием - 1'!F32+'Седмичен Калориен Прием - 1'!N32+'Седмичен Калориен Прием - 1'!V32+'Седмичен Калориен Прием - 1'!AD32+'Седмичен Калориен Прием - 1'!AL32+'Седмичен Калориен Прием - 1'!AT32+'Седмичен Калориен Прием - 1'!BB32)</f>
        <v>302</v>
      </c>
      <c r="D19" s="7">
        <f>D$3-('Седмичен Калориен Прием - 1'!G32+'Седмичен Калориен Прием - 1'!O32+'Седмичен Калориен Прием - 1'!W32+'Седмичен Калориен Прием - 1'!AE32+'Седмичен Калориен Прием - 1'!AM32+'Седмичен Калориен Прием - 1'!AU32+'Седмичен Калориен Прием - 1'!BC32)</f>
        <v>1143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</sheetData>
  <mergeCells count="1">
    <mergeCell ref="A1:G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A431-38AC-4B2F-903D-5A2BFF286AD2}">
  <dimension ref="A1:N16"/>
  <sheetViews>
    <sheetView workbookViewId="0">
      <selection activeCell="E7" sqref="E7"/>
    </sheetView>
  </sheetViews>
  <sheetFormatPr defaultColWidth="20" defaultRowHeight="15" x14ac:dyDescent="0.25"/>
  <cols>
    <col min="1" max="2" width="20" style="7"/>
  </cols>
  <sheetData>
    <row r="1" spans="1:14" s="7" customFormat="1" ht="23.25" x14ac:dyDescent="0.35">
      <c r="A1" s="42" t="s">
        <v>54</v>
      </c>
      <c r="B1" s="42"/>
      <c r="C1" s="42"/>
      <c r="D1" s="42"/>
      <c r="E1" s="42"/>
      <c r="F1" s="42"/>
    </row>
    <row r="2" spans="1:14" x14ac:dyDescent="0.25">
      <c r="A2" s="21" t="s">
        <v>43</v>
      </c>
      <c r="B2" s="18"/>
      <c r="C2" s="18" t="s">
        <v>32</v>
      </c>
      <c r="D2" s="18" t="s">
        <v>7</v>
      </c>
      <c r="E2" s="18" t="s">
        <v>8</v>
      </c>
      <c r="F2" s="18" t="s">
        <v>9</v>
      </c>
      <c r="G2" s="18"/>
      <c r="H2" s="18"/>
      <c r="I2" s="18"/>
      <c r="J2" s="18"/>
      <c r="K2" s="18"/>
      <c r="L2" s="18"/>
      <c r="M2" s="18"/>
      <c r="N2" s="18"/>
    </row>
    <row r="3" spans="1:14" s="7" customFormat="1" x14ac:dyDescent="0.25">
      <c r="A3" s="17" t="s">
        <v>36</v>
      </c>
      <c r="C3" s="19" t="s">
        <v>36</v>
      </c>
      <c r="D3" s="31"/>
      <c r="E3" s="31"/>
      <c r="F3" s="31"/>
    </row>
    <row r="4" spans="1:14" s="7" customFormat="1" x14ac:dyDescent="0.25">
      <c r="A4" s="17" t="s">
        <v>44</v>
      </c>
      <c r="C4" s="17" t="s">
        <v>37</v>
      </c>
      <c r="D4">
        <v>4</v>
      </c>
      <c r="E4">
        <v>4</v>
      </c>
      <c r="F4">
        <v>20</v>
      </c>
    </row>
    <row r="5" spans="1:14" x14ac:dyDescent="0.25">
      <c r="A5" s="17" t="s">
        <v>39</v>
      </c>
      <c r="C5" s="17" t="s">
        <v>46</v>
      </c>
      <c r="D5" s="7">
        <v>1</v>
      </c>
      <c r="E5" s="7">
        <v>1</v>
      </c>
      <c r="F5" s="7">
        <v>1</v>
      </c>
    </row>
    <row r="6" spans="1:14" x14ac:dyDescent="0.25">
      <c r="C6" s="17" t="s">
        <v>38</v>
      </c>
      <c r="D6">
        <v>1</v>
      </c>
      <c r="E6">
        <v>1</v>
      </c>
      <c r="F6">
        <v>2</v>
      </c>
    </row>
    <row r="7" spans="1:14" x14ac:dyDescent="0.25">
      <c r="C7" s="19" t="s">
        <v>44</v>
      </c>
      <c r="D7" s="32"/>
      <c r="E7" s="32"/>
      <c r="F7" s="32"/>
    </row>
    <row r="8" spans="1:14" x14ac:dyDescent="0.25">
      <c r="C8" s="17" t="s">
        <v>34</v>
      </c>
      <c r="D8">
        <v>2</v>
      </c>
      <c r="E8">
        <v>2</v>
      </c>
      <c r="F8">
        <v>2</v>
      </c>
    </row>
    <row r="9" spans="1:14" x14ac:dyDescent="0.25">
      <c r="C9" s="17" t="s">
        <v>35</v>
      </c>
      <c r="D9">
        <v>3</v>
      </c>
      <c r="E9">
        <v>4</v>
      </c>
      <c r="F9">
        <v>22</v>
      </c>
    </row>
    <row r="10" spans="1:14" x14ac:dyDescent="0.25">
      <c r="C10" s="19" t="s">
        <v>39</v>
      </c>
      <c r="D10" s="32"/>
      <c r="E10" s="32"/>
      <c r="F10" s="32"/>
    </row>
    <row r="11" spans="1:14" x14ac:dyDescent="0.25">
      <c r="C11" s="17" t="s">
        <v>40</v>
      </c>
      <c r="D11" s="7">
        <v>2</v>
      </c>
      <c r="E11" s="7">
        <v>2</v>
      </c>
      <c r="F11" s="7">
        <v>2</v>
      </c>
    </row>
    <row r="12" spans="1:14" x14ac:dyDescent="0.25">
      <c r="C12" s="17" t="s">
        <v>41</v>
      </c>
      <c r="D12" s="7">
        <v>3</v>
      </c>
      <c r="E12" s="7">
        <v>4</v>
      </c>
      <c r="F12" s="7">
        <v>22</v>
      </c>
    </row>
    <row r="15" spans="1:14" x14ac:dyDescent="0.25">
      <c r="E15" s="17"/>
    </row>
    <row r="16" spans="1:14" x14ac:dyDescent="0.25">
      <c r="E16" s="17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5D3A-6301-4984-B087-30E0EA3D8227}">
  <dimension ref="A1:D18"/>
  <sheetViews>
    <sheetView workbookViewId="0">
      <selection activeCell="C9" sqref="C9"/>
    </sheetView>
  </sheetViews>
  <sheetFormatPr defaultRowHeight="15" x14ac:dyDescent="0.25"/>
  <cols>
    <col min="1" max="1" width="20.28515625" bestFit="1" customWidth="1"/>
    <col min="2" max="2" width="20.5703125" bestFit="1" customWidth="1"/>
    <col min="3" max="3" width="31.140625" bestFit="1" customWidth="1"/>
  </cols>
  <sheetData>
    <row r="1" spans="1:4" s="7" customFormat="1" ht="18.75" x14ac:dyDescent="0.3">
      <c r="A1" s="43" t="s">
        <v>53</v>
      </c>
      <c r="B1" s="43"/>
      <c r="C1" s="43"/>
      <c r="D1" s="43"/>
    </row>
    <row r="2" spans="1:4" x14ac:dyDescent="0.25">
      <c r="A2" s="35" t="s">
        <v>49</v>
      </c>
      <c r="B2" s="36" t="s">
        <v>50</v>
      </c>
      <c r="C2" s="17" t="s">
        <v>52</v>
      </c>
    </row>
    <row r="3" spans="1:4" x14ac:dyDescent="0.25">
      <c r="A3" s="34">
        <v>43627</v>
      </c>
      <c r="B3">
        <v>70.2</v>
      </c>
    </row>
    <row r="4" spans="1:4" x14ac:dyDescent="0.25">
      <c r="A4" s="34">
        <v>43628</v>
      </c>
      <c r="B4">
        <v>69</v>
      </c>
    </row>
    <row r="5" spans="1:4" x14ac:dyDescent="0.25">
      <c r="A5" s="34">
        <v>43629</v>
      </c>
      <c r="B5">
        <v>69.8</v>
      </c>
    </row>
    <row r="6" spans="1:4" x14ac:dyDescent="0.25">
      <c r="A6" s="34">
        <v>43630</v>
      </c>
      <c r="B6">
        <v>71.099999999999994</v>
      </c>
    </row>
    <row r="7" spans="1:4" x14ac:dyDescent="0.25">
      <c r="A7" s="34">
        <v>43631</v>
      </c>
      <c r="B7">
        <v>72.3</v>
      </c>
    </row>
    <row r="8" spans="1:4" x14ac:dyDescent="0.25">
      <c r="A8" s="34">
        <v>43632</v>
      </c>
      <c r="B8">
        <v>69</v>
      </c>
    </row>
    <row r="9" spans="1:4" x14ac:dyDescent="0.25">
      <c r="A9" s="34">
        <v>43633</v>
      </c>
      <c r="B9">
        <v>71</v>
      </c>
    </row>
    <row r="10" spans="1:4" x14ac:dyDescent="0.25">
      <c r="A10" s="20" t="s">
        <v>51</v>
      </c>
      <c r="B10" s="37">
        <f>AVERAGE(B3:B9)</f>
        <v>70.342857142857142</v>
      </c>
      <c r="C10">
        <v>0</v>
      </c>
    </row>
    <row r="11" spans="1:4" x14ac:dyDescent="0.25">
      <c r="A11" s="34">
        <v>43634</v>
      </c>
      <c r="B11">
        <v>71</v>
      </c>
    </row>
    <row r="12" spans="1:4" x14ac:dyDescent="0.25">
      <c r="A12" s="34">
        <v>43635</v>
      </c>
      <c r="B12">
        <v>71.2</v>
      </c>
    </row>
    <row r="13" spans="1:4" x14ac:dyDescent="0.25">
      <c r="A13" s="34">
        <v>43636</v>
      </c>
      <c r="B13">
        <v>71.5</v>
      </c>
    </row>
    <row r="14" spans="1:4" x14ac:dyDescent="0.25">
      <c r="A14" s="34">
        <v>43637</v>
      </c>
      <c r="B14">
        <v>71.8</v>
      </c>
    </row>
    <row r="15" spans="1:4" x14ac:dyDescent="0.25">
      <c r="A15" s="34">
        <v>43638</v>
      </c>
      <c r="B15">
        <v>71.400000000000006</v>
      </c>
    </row>
    <row r="16" spans="1:4" x14ac:dyDescent="0.25">
      <c r="A16" s="34">
        <v>43639</v>
      </c>
      <c r="B16">
        <v>71.2</v>
      </c>
    </row>
    <row r="17" spans="1:3" x14ac:dyDescent="0.25">
      <c r="A17" s="34">
        <v>43640</v>
      </c>
      <c r="B17">
        <v>72</v>
      </c>
    </row>
    <row r="18" spans="1:3" x14ac:dyDescent="0.25">
      <c r="A18" s="20" t="s">
        <v>51</v>
      </c>
      <c r="B18">
        <f>AVERAGE(B11:B17)</f>
        <v>71.442857142857136</v>
      </c>
      <c r="C18" s="37">
        <f>B18-B10</f>
        <v>1.0999999999999943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>
        <v>1</v>
      </c>
    </row>
    <row r="2" spans="1:2" x14ac:dyDescent="0.25">
      <c r="A2" t="s">
        <v>0</v>
      </c>
    </row>
    <row r="3" spans="1:2" x14ac:dyDescent="0.25">
      <c r="A3">
        <v>1</v>
      </c>
    </row>
    <row r="4" spans="1:2" x14ac:dyDescent="0.25">
      <c r="A4">
        <v>1</v>
      </c>
    </row>
    <row r="5" spans="1:2" x14ac:dyDescent="0.25">
      <c r="A5">
        <v>4</v>
      </c>
    </row>
    <row r="6" spans="1:2" x14ac:dyDescent="0.25">
      <c r="A6">
        <v>1</v>
      </c>
    </row>
    <row r="8" spans="1:2" x14ac:dyDescent="0.25">
      <c r="A8" s="2"/>
      <c r="B8" s="2"/>
    </row>
    <row r="9" spans="1:2" x14ac:dyDescent="0.25">
      <c r="A9" t="s">
        <v>1</v>
      </c>
    </row>
    <row r="10" spans="1:2" x14ac:dyDescent="0.25">
      <c r="A10" t="s">
        <v>2</v>
      </c>
    </row>
    <row r="15" spans="1:2" x14ac:dyDescent="0.25">
      <c r="B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Седмичен Калориен Прием - 1</vt:lpstr>
      <vt:lpstr>Седмичен Отчет</vt:lpstr>
      <vt:lpstr>Таблица с Храни</vt:lpstr>
      <vt:lpstr>Промяна на Тегло</vt:lpstr>
      <vt:lpstr>Sheet1_STS</vt:lpstr>
      <vt:lpstr>Агнешко</vt:lpstr>
      <vt:lpstr>Зеленчуци</vt:lpstr>
      <vt:lpstr>Месо</vt:lpstr>
      <vt:lpstr>Нутриенти</vt:lpstr>
      <vt:lpstr>Плодове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2019-07-11T12:17:07Z</dcterms:created>
  <dcterms:modified xsi:type="dcterms:W3CDTF">2019-07-11T12:18:35Z</dcterms:modified>
</cp:coreProperties>
</file>