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95" yWindow="1845" windowWidth="19440" windowHeight="11100" activeTab="4"/>
  </bookViews>
  <sheets>
    <sheet name="Combination Data" sheetId="1" r:id="rId1"/>
    <sheet name="Monophasic-No Resis" sheetId="6" r:id="rId2"/>
    <sheet name="Biphasic-No Resist" sheetId="2" r:id="rId3"/>
    <sheet name="Hill Equation" sheetId="7" r:id="rId4"/>
    <sheet name="Full Hill" sheetId="8" r:id="rId5"/>
  </sheets>
  <definedNames>
    <definedName name="solver_adj" localSheetId="2" hidden="1">'Biphasic-No Resist'!$A$3:$D$3</definedName>
    <definedName name="solver_adj" localSheetId="4" hidden="1">'Full Hill'!$A$3:$C$3</definedName>
    <definedName name="solver_adj" localSheetId="3" hidden="1">'Hill Equation'!$A$3:$B$3</definedName>
    <definedName name="solver_adj" localSheetId="1" hidden="1">'Monophasic-No Resis'!$A$2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drv" localSheetId="1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ng" localSheetId="1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est" localSheetId="1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um" localSheetId="2" hidden="1">0</definedName>
    <definedName name="solver_num" localSheetId="4" hidden="1">0</definedName>
    <definedName name="solver_num" localSheetId="3" hidden="1">0</definedName>
    <definedName name="solver_num" localSheetId="1" hidden="1">0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nwt" localSheetId="1" hidden="1">1</definedName>
    <definedName name="solver_opt" localSheetId="2" hidden="1">'Biphasic-No Resist'!$R$11</definedName>
    <definedName name="solver_opt" localSheetId="4" hidden="1">'Full Hill'!$R$11</definedName>
    <definedName name="solver_opt" localSheetId="3" hidden="1">'Hill Equation'!$R$11</definedName>
    <definedName name="solver_opt" localSheetId="1" hidden="1">'Monophasic-No Resis'!$R$9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bv" localSheetId="1" hidden="1">1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typ" localSheetId="1" hidden="1">2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er" localSheetId="2" hidden="1">3</definedName>
    <definedName name="solver_ver" localSheetId="4" hidden="1">3</definedName>
    <definedName name="solver_ver" localSheetId="3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12" i="6" l="1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2" i="6"/>
  <c r="C10" i="8" l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0" i="8"/>
  <c r="C11" i="8" l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1" i="8"/>
  <c r="B2" i="8"/>
  <c r="C2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10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2" i="8"/>
  <c r="A7" i="8"/>
  <c r="A8" i="8"/>
  <c r="A9" i="8"/>
  <c r="A10" i="8"/>
  <c r="A11" i="8"/>
  <c r="A12" i="8"/>
  <c r="R11" i="8" l="1"/>
  <c r="R11" i="2" l="1"/>
  <c r="D10" i="7"/>
  <c r="D11" i="7" s="1"/>
  <c r="F10" i="7"/>
  <c r="F11" i="7" s="1"/>
  <c r="H10" i="7"/>
  <c r="H11" i="7" s="1"/>
  <c r="J10" i="7"/>
  <c r="J11" i="7" s="1"/>
  <c r="L10" i="7"/>
  <c r="L11" i="7" s="1"/>
  <c r="N10" i="7"/>
  <c r="N11" i="7" s="1"/>
  <c r="P10" i="7"/>
  <c r="P11" i="7" s="1"/>
  <c r="B10" i="7"/>
  <c r="B11" i="7" s="1"/>
  <c r="B7" i="7"/>
  <c r="C7" i="7"/>
  <c r="C10" i="7" s="1"/>
  <c r="C11" i="7" s="1"/>
  <c r="D7" i="7"/>
  <c r="E7" i="7"/>
  <c r="E10" i="7" s="1"/>
  <c r="E11" i="7" s="1"/>
  <c r="F7" i="7"/>
  <c r="G7" i="7"/>
  <c r="G10" i="7" s="1"/>
  <c r="G11" i="7" s="1"/>
  <c r="H7" i="7"/>
  <c r="I7" i="7"/>
  <c r="I10" i="7" s="1"/>
  <c r="I11" i="7" s="1"/>
  <c r="J7" i="7"/>
  <c r="K7" i="7"/>
  <c r="K10" i="7" s="1"/>
  <c r="K11" i="7" s="1"/>
  <c r="L7" i="7"/>
  <c r="M7" i="7"/>
  <c r="M10" i="7" s="1"/>
  <c r="M11" i="7" s="1"/>
  <c r="N7" i="7"/>
  <c r="O7" i="7"/>
  <c r="O10" i="7" s="1"/>
  <c r="O11" i="7" s="1"/>
  <c r="P7" i="7"/>
  <c r="Q7" i="7"/>
  <c r="Q10" i="7" s="1"/>
  <c r="Q11" i="7" s="1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A7" i="7"/>
  <c r="A8" i="7"/>
  <c r="A9" i="7"/>
  <c r="A11" i="7"/>
  <c r="A12" i="7"/>
  <c r="R11" i="7" l="1"/>
  <c r="A5" i="1" l="1"/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9" i="2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9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B6" i="6"/>
  <c r="A6" i="2" l="1"/>
  <c r="C6" i="2" s="1"/>
  <c r="E6" i="2" l="1"/>
  <c r="C21" i="1" l="1"/>
  <c r="C20" i="1"/>
  <c r="I19" i="1"/>
  <c r="F19" i="1"/>
  <c r="F18" i="1"/>
  <c r="E19" i="1"/>
  <c r="B19" i="1"/>
  <c r="B18" i="1"/>
  <c r="C18" i="1"/>
  <c r="C19" i="1"/>
  <c r="H21" i="1"/>
  <c r="B21" i="1"/>
  <c r="E21" i="1"/>
  <c r="P7" i="6"/>
  <c r="Q7" i="6"/>
  <c r="P5" i="6"/>
  <c r="O5" i="6"/>
  <c r="N5" i="6" s="1"/>
  <c r="Q4" i="6"/>
  <c r="P4" i="6"/>
  <c r="O4" i="6"/>
  <c r="Q10" i="2"/>
  <c r="P8" i="6" l="1"/>
  <c r="Q10" i="6"/>
  <c r="N4" i="6"/>
  <c r="N7" i="6"/>
  <c r="N8" i="6" s="1"/>
  <c r="O7" i="6"/>
  <c r="O10" i="6" s="1"/>
  <c r="F21" i="1"/>
  <c r="P10" i="6"/>
  <c r="Q8" i="6"/>
  <c r="M5" i="6"/>
  <c r="M7" i="6" s="1"/>
  <c r="M10" i="6" s="1"/>
  <c r="B10" i="1"/>
  <c r="O8" i="6" l="1"/>
  <c r="N10" i="6"/>
  <c r="I21" i="1"/>
  <c r="G21" i="1"/>
  <c r="M4" i="6"/>
  <c r="M8" i="6"/>
  <c r="L5" i="6"/>
  <c r="L7" i="6" s="1"/>
  <c r="L10" i="6" s="1"/>
  <c r="L4" i="6" l="1"/>
  <c r="L8" i="6"/>
  <c r="K5" i="6"/>
  <c r="K7" i="6" s="1"/>
  <c r="K10" i="6" s="1"/>
  <c r="K8" i="6" l="1"/>
  <c r="J5" i="6"/>
  <c r="J7" i="6" s="1"/>
  <c r="J10" i="6" s="1"/>
  <c r="K4" i="6"/>
  <c r="Q8" i="2"/>
  <c r="P7" i="2"/>
  <c r="P10" i="2" s="1"/>
  <c r="D6" i="2"/>
  <c r="B6" i="2"/>
  <c r="E20" i="1"/>
  <c r="P8" i="2" l="1"/>
  <c r="B14" i="1"/>
  <c r="H20" i="1"/>
  <c r="B12" i="1"/>
  <c r="F20" i="1"/>
  <c r="B20" i="1"/>
  <c r="J8" i="6"/>
  <c r="I5" i="6"/>
  <c r="I7" i="6" s="1"/>
  <c r="I10" i="6" s="1"/>
  <c r="J4" i="6"/>
  <c r="B11" i="1"/>
  <c r="P11" i="2"/>
  <c r="Q11" i="2"/>
  <c r="O7" i="2"/>
  <c r="O10" i="2" l="1"/>
  <c r="O8" i="2"/>
  <c r="N7" i="2"/>
  <c r="B13" i="1"/>
  <c r="G20" i="1"/>
  <c r="I4" i="6"/>
  <c r="I8" i="6"/>
  <c r="H5" i="6"/>
  <c r="H7" i="6" s="1"/>
  <c r="H10" i="6" s="1"/>
  <c r="M7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M10" i="2" l="1"/>
  <c r="M8" i="2"/>
  <c r="N10" i="2"/>
  <c r="N8" i="2"/>
  <c r="O11" i="2"/>
  <c r="H4" i="6"/>
  <c r="H8" i="6"/>
  <c r="G5" i="6"/>
  <c r="G7" i="6" s="1"/>
  <c r="G10" i="6" s="1"/>
  <c r="L7" i="2"/>
  <c r="L10" i="2" l="1"/>
  <c r="L8" i="2"/>
  <c r="N11" i="2"/>
  <c r="M11" i="2"/>
  <c r="G8" i="6"/>
  <c r="F5" i="6"/>
  <c r="F7" i="6" s="1"/>
  <c r="F10" i="6" s="1"/>
  <c r="G4" i="6"/>
  <c r="K7" i="2"/>
  <c r="K10" i="2" l="1"/>
  <c r="K8" i="2"/>
  <c r="L11" i="2"/>
  <c r="F8" i="6"/>
  <c r="E5" i="6"/>
  <c r="E7" i="6" s="1"/>
  <c r="E10" i="6" s="1"/>
  <c r="F4" i="6"/>
  <c r="J7" i="2"/>
  <c r="J10" i="2" l="1"/>
  <c r="J8" i="2"/>
  <c r="K11" i="2"/>
  <c r="E4" i="6"/>
  <c r="E8" i="6"/>
  <c r="D5" i="6"/>
  <c r="D7" i="6" s="1"/>
  <c r="D10" i="6" s="1"/>
  <c r="I7" i="2"/>
  <c r="I10" i="2" l="1"/>
  <c r="I8" i="2"/>
  <c r="J11" i="2"/>
  <c r="D4" i="6"/>
  <c r="D8" i="6"/>
  <c r="C5" i="6"/>
  <c r="C7" i="6" s="1"/>
  <c r="C10" i="6" s="1"/>
  <c r="H7" i="2"/>
  <c r="H10" i="2" l="1"/>
  <c r="H8" i="2"/>
  <c r="I11" i="2"/>
  <c r="C8" i="6"/>
  <c r="C4" i="6"/>
  <c r="B5" i="6"/>
  <c r="B7" i="6" s="1"/>
  <c r="G7" i="2"/>
  <c r="B10" i="6" l="1"/>
  <c r="S10" i="6" s="1"/>
  <c r="D18" i="1" s="1"/>
  <c r="S7" i="6"/>
  <c r="G10" i="2"/>
  <c r="G8" i="2"/>
  <c r="H11" i="2"/>
  <c r="B8" i="6"/>
  <c r="R9" i="6" s="1"/>
  <c r="B4" i="6"/>
  <c r="F7" i="2"/>
  <c r="F10" i="2" l="1"/>
  <c r="F8" i="2"/>
  <c r="G11" i="2"/>
  <c r="D21" i="1"/>
  <c r="E7" i="2"/>
  <c r="E10" i="2" l="1"/>
  <c r="E8" i="2"/>
  <c r="F11" i="2"/>
  <c r="D7" i="2"/>
  <c r="D10" i="2" l="1"/>
  <c r="D8" i="2"/>
  <c r="E11" i="2"/>
  <c r="D19" i="1"/>
  <c r="C7" i="2"/>
  <c r="C10" i="2" l="1"/>
  <c r="C8" i="2"/>
  <c r="B7" i="2"/>
  <c r="D11" i="2"/>
  <c r="B10" i="2" l="1"/>
  <c r="B8" i="2"/>
  <c r="C11" i="2"/>
  <c r="D20" i="1" l="1"/>
  <c r="B11" i="2"/>
</calcChain>
</file>

<file path=xl/sharedStrings.xml><?xml version="1.0" encoding="utf-8"?>
<sst xmlns="http://schemas.openxmlformats.org/spreadsheetml/2006/main" count="65" uniqueCount="55">
  <si>
    <t>Concen (uM)</t>
  </si>
  <si>
    <t>Log uM</t>
  </si>
  <si>
    <t>Kd1=</t>
  </si>
  <si>
    <t>Comp 1</t>
  </si>
  <si>
    <t>Component 1</t>
  </si>
  <si>
    <t>Kd1</t>
  </si>
  <si>
    <t>Kd2=</t>
  </si>
  <si>
    <t>Comp2</t>
  </si>
  <si>
    <t>Component 2</t>
  </si>
  <si>
    <t>Conc (uM)</t>
  </si>
  <si>
    <t>Log Conc</t>
  </si>
  <si>
    <t>Actual data</t>
  </si>
  <si>
    <t>Optimize</t>
  </si>
  <si>
    <t>Base</t>
  </si>
  <si>
    <t>StDev</t>
  </si>
  <si>
    <t>Kd=</t>
  </si>
  <si>
    <t>Concentration</t>
  </si>
  <si>
    <t>Calculated</t>
  </si>
  <si>
    <t>SoE</t>
  </si>
  <si>
    <t>Data result summary</t>
  </si>
  <si>
    <t>F1%</t>
  </si>
  <si>
    <t>F2%</t>
  </si>
  <si>
    <t>F1-Kd uM</t>
  </si>
  <si>
    <t>uM</t>
  </si>
  <si>
    <t>%</t>
  </si>
  <si>
    <t>F2-Kd uM</t>
  </si>
  <si>
    <t>Cell</t>
  </si>
  <si>
    <t>Drug</t>
  </si>
  <si>
    <t>IC50</t>
  </si>
  <si>
    <t>HT-29</t>
  </si>
  <si>
    <t>F1</t>
  </si>
  <si>
    <t>Kd</t>
  </si>
  <si>
    <t>X Sq</t>
  </si>
  <si>
    <t>(Act-Cal)^2/Cal</t>
  </si>
  <si>
    <t>X^2</t>
  </si>
  <si>
    <t>P value</t>
  </si>
  <si>
    <t>P Value</t>
  </si>
  <si>
    <t>Monophasic</t>
  </si>
  <si>
    <t>KD1</t>
  </si>
  <si>
    <t>F2</t>
  </si>
  <si>
    <t>KD2</t>
  </si>
  <si>
    <t>Resistant</t>
  </si>
  <si>
    <t>BP-No Resist</t>
  </si>
  <si>
    <t>BP-Resist</t>
  </si>
  <si>
    <t>MP-No Resist</t>
  </si>
  <si>
    <t>MP-Resist</t>
  </si>
  <si>
    <t>SD</t>
  </si>
  <si>
    <t>Date</t>
  </si>
  <si>
    <t>AZD6244</t>
  </si>
  <si>
    <t>RSQ</t>
  </si>
  <si>
    <t>BP Calculated</t>
  </si>
  <si>
    <t>nH</t>
  </si>
  <si>
    <t>Hill Calculate</t>
  </si>
  <si>
    <t>RMSE</t>
  </si>
  <si>
    <t>Hill Calulate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</si>
</sst>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'Monophasic-No Resis'!$A$12</c:f>
              <c:strCache>
                <c:ptCount val="1"/>
                <c:pt idx="0">
                  <c:v>Hill Calulate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Resis'!$B$12:$Q$12</c:f>
              <c:numCache>
                <c:formatCode>General</c:formatCode>
                <c:ptCount val="16"/>
                <c:pt idx="0">
                  <c:v>0.96918350046612245</c:v>
                </c:pt>
                <c:pt idx="1">
                  <c:v>0.95660862739356156</c:v>
                </c:pt>
                <c:pt idx="2">
                  <c:v>0.93934738080939151</c:v>
                </c:pt>
                <c:pt idx="3">
                  <c:v>0.91605856177258127</c:v>
                </c:pt>
                <c:pt idx="4">
                  <c:v>0.8853582288240609</c:v>
                </c:pt>
                <c:pt idx="5">
                  <c:v>0.84610280437736962</c:v>
                </c:pt>
                <c:pt idx="6">
                  <c:v>0.79781930074156249</c:v>
                </c:pt>
                <c:pt idx="7">
                  <c:v>0.7411882946844327</c:v>
                </c:pt>
                <c:pt idx="8">
                  <c:v>0.67835430834139787</c:v>
                </c:pt>
                <c:pt idx="9">
                  <c:v>0.61279144087557547</c:v>
                </c:pt>
                <c:pt idx="10">
                  <c:v>0.54862292564424231</c:v>
                </c:pt>
                <c:pt idx="11">
                  <c:v>0.48963544641360668</c:v>
                </c:pt>
                <c:pt idx="12">
                  <c:v>0.43845459451220248</c:v>
                </c:pt>
                <c:pt idx="13">
                  <c:v>0.3962263053838373</c:v>
                </c:pt>
                <c:pt idx="14">
                  <c:v>0.36280744848403279</c:v>
                </c:pt>
                <c:pt idx="15">
                  <c:v>0.33722232200467028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5712"/>
        <c:axId val="200916288"/>
      </c:scatterChart>
      <c:scatterChart>
        <c:scatterStyle val="lineMarker"/>
        <c:varyColors val="0"/>
        <c:ser>
          <c:idx val="0"/>
          <c:order val="0"/>
          <c:tx>
            <c:strRef>
              <c:f>'Monophasic-No Resis'!$A$6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'Monophasic-No Resis'!$B$9:$Q$9</c:f>
                <c:numCache>
                  <c:formatCode>General</c:formatCode>
                  <c:ptCount val="16"/>
                  <c:pt idx="0">
                    <c:v>9.7657402549939182E-2</c:v>
                  </c:pt>
                  <c:pt idx="1">
                    <c:v>6.1513995493591878E-2</c:v>
                  </c:pt>
                  <c:pt idx="2">
                    <c:v>5.2933978180060119E-2</c:v>
                  </c:pt>
                  <c:pt idx="3">
                    <c:v>4.3486048319036963E-2</c:v>
                  </c:pt>
                  <c:pt idx="4">
                    <c:v>5.7485586396992999E-2</c:v>
                  </c:pt>
                  <c:pt idx="5">
                    <c:v>6.9183900811202445E-2</c:v>
                  </c:pt>
                  <c:pt idx="6">
                    <c:v>5.519859157877538E-2</c:v>
                  </c:pt>
                  <c:pt idx="7">
                    <c:v>1.9747202835288562E-2</c:v>
                  </c:pt>
                  <c:pt idx="8">
                    <c:v>3.3810432426063942E-2</c:v>
                  </c:pt>
                  <c:pt idx="9">
                    <c:v>1.2321585807838247E-2</c:v>
                  </c:pt>
                  <c:pt idx="10">
                    <c:v>2.0289395679130153E-2</c:v>
                  </c:pt>
                  <c:pt idx="11">
                    <c:v>1.7976444699407897E-2</c:v>
                  </c:pt>
                  <c:pt idx="12">
                    <c:v>2.1612967088168202E-2</c:v>
                  </c:pt>
                  <c:pt idx="13">
                    <c:v>8.3668078203942373E-3</c:v>
                  </c:pt>
                  <c:pt idx="14">
                    <c:v>1.3963299895958117E-2</c:v>
                  </c:pt>
                  <c:pt idx="15">
                    <c:v>2.2144884812307433E-2</c:v>
                  </c:pt>
                </c:numCache>
              </c:numRef>
            </c:plus>
            <c:minus>
              <c:numRef>
                <c:f>'Monophasic-No Resis'!$B$9:$Q$9</c:f>
                <c:numCache>
                  <c:formatCode>General</c:formatCode>
                  <c:ptCount val="16"/>
                  <c:pt idx="0">
                    <c:v>9.7657402549939182E-2</c:v>
                  </c:pt>
                  <c:pt idx="1">
                    <c:v>6.1513995493591878E-2</c:v>
                  </c:pt>
                  <c:pt idx="2">
                    <c:v>5.2933978180060119E-2</c:v>
                  </c:pt>
                  <c:pt idx="3">
                    <c:v>4.3486048319036963E-2</c:v>
                  </c:pt>
                  <c:pt idx="4">
                    <c:v>5.7485586396992999E-2</c:v>
                  </c:pt>
                  <c:pt idx="5">
                    <c:v>6.9183900811202445E-2</c:v>
                  </c:pt>
                  <c:pt idx="6">
                    <c:v>5.519859157877538E-2</c:v>
                  </c:pt>
                  <c:pt idx="7">
                    <c:v>1.9747202835288562E-2</c:v>
                  </c:pt>
                  <c:pt idx="8">
                    <c:v>3.3810432426063942E-2</c:v>
                  </c:pt>
                  <c:pt idx="9">
                    <c:v>1.2321585807838247E-2</c:v>
                  </c:pt>
                  <c:pt idx="10">
                    <c:v>2.0289395679130153E-2</c:v>
                  </c:pt>
                  <c:pt idx="11">
                    <c:v>1.7976444699407897E-2</c:v>
                  </c:pt>
                  <c:pt idx="12">
                    <c:v>2.1612967088168202E-2</c:v>
                  </c:pt>
                  <c:pt idx="13">
                    <c:v>8.3668078203942373E-3</c:v>
                  </c:pt>
                  <c:pt idx="14">
                    <c:v>1.3963299895958117E-2</c:v>
                  </c:pt>
                  <c:pt idx="15">
                    <c:v>2.2144884812307433E-2</c:v>
                  </c:pt>
                </c:numCache>
              </c:numRef>
            </c:minus>
          </c:errBars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Resis'!$B$6:$Q$6</c:f>
              <c:numCache>
                <c:formatCode>General</c:formatCode>
                <c:ptCount val="16"/>
                <c:pt idx="0">
                  <c:v>1</c:v>
                </c:pt>
                <c:pt idx="1">
                  <c:v>0.92996229935092689</c:v>
                </c:pt>
                <c:pt idx="2">
                  <c:v>0.92623110109215279</c:v>
                </c:pt>
                <c:pt idx="3">
                  <c:v>0.85669866687395546</c:v>
                </c:pt>
                <c:pt idx="4">
                  <c:v>0.87978545610012038</c:v>
                </c:pt>
                <c:pt idx="5">
                  <c:v>0.83571067666835086</c:v>
                </c:pt>
                <c:pt idx="6">
                  <c:v>0.8426678067550234</c:v>
                </c:pt>
                <c:pt idx="7">
                  <c:v>0.76971510746628313</c:v>
                </c:pt>
                <c:pt idx="8">
                  <c:v>0.67550235143223603</c:v>
                </c:pt>
                <c:pt idx="9">
                  <c:v>0.63908430176065922</c:v>
                </c:pt>
                <c:pt idx="10">
                  <c:v>0.5320455517120759</c:v>
                </c:pt>
                <c:pt idx="11">
                  <c:v>0.46966458082319562</c:v>
                </c:pt>
                <c:pt idx="12">
                  <c:v>0.40421314470053255</c:v>
                </c:pt>
                <c:pt idx="13">
                  <c:v>0.39037661782424499</c:v>
                </c:pt>
                <c:pt idx="14">
                  <c:v>0.38011582261261606</c:v>
                </c:pt>
                <c:pt idx="15">
                  <c:v>0.3552023009055929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'Monophasic-No Resis'!$A$7</c:f>
              <c:strCache>
                <c:ptCount val="1"/>
                <c:pt idx="0">
                  <c:v>Calculated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Resis'!$B$7:$Q$7</c:f>
              <c:numCache>
                <c:formatCode>General</c:formatCode>
                <c:ptCount val="16"/>
                <c:pt idx="0">
                  <c:v>0.99946129459459498</c:v>
                </c:pt>
                <c:pt idx="1">
                  <c:v>0.9989231692837176</c:v>
                </c:pt>
                <c:pt idx="2">
                  <c:v>0.99784865520159538</c:v>
                </c:pt>
                <c:pt idx="3">
                  <c:v>0.99570654710075268</c:v>
                </c:pt>
                <c:pt idx="4">
                  <c:v>0.99144980406503147</c:v>
                </c:pt>
                <c:pt idx="5">
                  <c:v>0.98304458029073682</c:v>
                </c:pt>
                <c:pt idx="6">
                  <c:v>0.9666545467369444</c:v>
                </c:pt>
                <c:pt idx="7">
                  <c:v>0.93546117001287665</c:v>
                </c:pt>
                <c:pt idx="8">
                  <c:v>0.87874781422880743</c:v>
                </c:pt>
                <c:pt idx="9">
                  <c:v>0.78372004565985165</c:v>
                </c:pt>
                <c:pt idx="10">
                  <c:v>0.64435826872196733</c:v>
                </c:pt>
                <c:pt idx="11">
                  <c:v>0.47531604689868767</c:v>
                </c:pt>
                <c:pt idx="12">
                  <c:v>0.31174726141234843</c:v>
                </c:pt>
                <c:pt idx="13">
                  <c:v>0.18465674853467029</c:v>
                </c:pt>
                <c:pt idx="14">
                  <c:v>0.10172001817596577</c:v>
                </c:pt>
                <c:pt idx="15">
                  <c:v>5.3585361037324031E-2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5712"/>
        <c:axId val="200916288"/>
      </c:scatterChart>
      <c:valAx>
        <c:axId val="2009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916288"/>
        <c:crosses val="autoZero"/>
        <c:crossBetween val="midCat"/>
      </c:valAx>
      <c:valAx>
        <c:axId val="2009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'Biphasic-No Resist'!$A$9</c:f>
              <c:strCache>
                <c:ptCount val="1"/>
                <c:pt idx="0">
                  <c:v>AZD6244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'Biphasic-No Resist'!$B$12:$Q$12</c:f>
                <c:numCache>
                  <c:formatCode>General</c:formatCode>
                  <c:ptCount val="16"/>
                  <c:pt idx="0">
                    <c:v>9.7657402549939182E-2</c:v>
                  </c:pt>
                  <c:pt idx="1">
                    <c:v>6.1513995493591878E-2</c:v>
                  </c:pt>
                  <c:pt idx="2">
                    <c:v>5.2933978180060119E-2</c:v>
                  </c:pt>
                  <c:pt idx="3">
                    <c:v>4.3486048319036963E-2</c:v>
                  </c:pt>
                  <c:pt idx="4">
                    <c:v>5.7485586396992999E-2</c:v>
                  </c:pt>
                  <c:pt idx="5">
                    <c:v>6.9183900811202445E-2</c:v>
                  </c:pt>
                  <c:pt idx="6">
                    <c:v>5.519859157877538E-2</c:v>
                  </c:pt>
                  <c:pt idx="7">
                    <c:v>1.9747202835288562E-2</c:v>
                  </c:pt>
                  <c:pt idx="8">
                    <c:v>3.3810432426063942E-2</c:v>
                  </c:pt>
                  <c:pt idx="9">
                    <c:v>1.2321585807838247E-2</c:v>
                  </c:pt>
                  <c:pt idx="10">
                    <c:v>2.0289395679130153E-2</c:v>
                  </c:pt>
                  <c:pt idx="11">
                    <c:v>1.7976444699407897E-2</c:v>
                  </c:pt>
                  <c:pt idx="12">
                    <c:v>2.1612967088168202E-2</c:v>
                  </c:pt>
                  <c:pt idx="13">
                    <c:v>8.3668078203942373E-3</c:v>
                  </c:pt>
                  <c:pt idx="14">
                    <c:v>1.3963299895958117E-2</c:v>
                  </c:pt>
                  <c:pt idx="15">
                    <c:v>2.2144884812307433E-2</c:v>
                  </c:pt>
                </c:numCache>
              </c:numRef>
            </c:plus>
            <c:minus>
              <c:numRef>
                <c:f>'Biphasic-No Resist'!$B$12:$Q$12</c:f>
                <c:numCache>
                  <c:formatCode>General</c:formatCode>
                  <c:ptCount val="16"/>
                  <c:pt idx="0">
                    <c:v>9.7657402549939182E-2</c:v>
                  </c:pt>
                  <c:pt idx="1">
                    <c:v>6.1513995493591878E-2</c:v>
                  </c:pt>
                  <c:pt idx="2">
                    <c:v>5.2933978180060119E-2</c:v>
                  </c:pt>
                  <c:pt idx="3">
                    <c:v>4.3486048319036963E-2</c:v>
                  </c:pt>
                  <c:pt idx="4">
                    <c:v>5.7485586396992999E-2</c:v>
                  </c:pt>
                  <c:pt idx="5">
                    <c:v>6.9183900811202445E-2</c:v>
                  </c:pt>
                  <c:pt idx="6">
                    <c:v>5.519859157877538E-2</c:v>
                  </c:pt>
                  <c:pt idx="7">
                    <c:v>1.9747202835288562E-2</c:v>
                  </c:pt>
                  <c:pt idx="8">
                    <c:v>3.3810432426063942E-2</c:v>
                  </c:pt>
                  <c:pt idx="9">
                    <c:v>1.2321585807838247E-2</c:v>
                  </c:pt>
                  <c:pt idx="10">
                    <c:v>2.0289395679130153E-2</c:v>
                  </c:pt>
                  <c:pt idx="11">
                    <c:v>1.7976444699407897E-2</c:v>
                  </c:pt>
                  <c:pt idx="12">
                    <c:v>2.1612967088168202E-2</c:v>
                  </c:pt>
                  <c:pt idx="13">
                    <c:v>8.3668078203942373E-3</c:v>
                  </c:pt>
                  <c:pt idx="14">
                    <c:v>1.3963299895958117E-2</c:v>
                  </c:pt>
                  <c:pt idx="15">
                    <c:v>2.2144884812307433E-2</c:v>
                  </c:pt>
                </c:numCache>
              </c:numRef>
            </c:minus>
          </c:errBars>
          <c:xVal>
            <c:numRef>
              <c:f>'Biphasic-No Resist'!$B$8:$Q$8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'Biphasic-No Resist'!$B$9:$Q$9</c:f>
              <c:numCache>
                <c:formatCode>General</c:formatCode>
                <c:ptCount val="16"/>
                <c:pt idx="0">
                  <c:v>1</c:v>
                </c:pt>
                <c:pt idx="1">
                  <c:v>0.92996229935092689</c:v>
                </c:pt>
                <c:pt idx="2">
                  <c:v>0.92623110109215279</c:v>
                </c:pt>
                <c:pt idx="3">
                  <c:v>0.85669866687395546</c:v>
                </c:pt>
                <c:pt idx="4">
                  <c:v>0.87978545610012038</c:v>
                </c:pt>
                <c:pt idx="5">
                  <c:v>0.83571067666835086</c:v>
                </c:pt>
                <c:pt idx="6">
                  <c:v>0.8426678067550234</c:v>
                </c:pt>
                <c:pt idx="7">
                  <c:v>0.76971510746628313</c:v>
                </c:pt>
                <c:pt idx="8">
                  <c:v>0.67550235143223603</c:v>
                </c:pt>
                <c:pt idx="9">
                  <c:v>0.63908430176065922</c:v>
                </c:pt>
                <c:pt idx="10">
                  <c:v>0.5320455517120759</c:v>
                </c:pt>
                <c:pt idx="11">
                  <c:v>0.46966458082319562</c:v>
                </c:pt>
                <c:pt idx="12">
                  <c:v>0.40421314470053255</c:v>
                </c:pt>
                <c:pt idx="13">
                  <c:v>0.39037661782424499</c:v>
                </c:pt>
                <c:pt idx="14">
                  <c:v>0.38011582261261606</c:v>
                </c:pt>
                <c:pt idx="15">
                  <c:v>0.3552023009055929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'Biphasic-No Resist'!$A$10</c:f>
              <c:strCache>
                <c:ptCount val="1"/>
                <c:pt idx="0">
                  <c:v>BP Calculated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'Biphasic-No Resist'!$B$8:$Q$8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'Biphasic-No Resist'!$B$10:$Q$10</c:f>
              <c:numCache>
                <c:formatCode>General</c:formatCode>
                <c:ptCount val="16"/>
                <c:pt idx="0">
                  <c:v>0.99636116718472978</c:v>
                </c:pt>
                <c:pt idx="1">
                  <c:v>0.99277008878698325</c:v>
                </c:pt>
                <c:pt idx="2">
                  <c:v>0.98572747859846943</c:v>
                </c:pt>
                <c:pt idx="3">
                  <c:v>0.9721757438803047</c:v>
                </c:pt>
                <c:pt idx="4">
                  <c:v>0.94702644700861549</c:v>
                </c:pt>
                <c:pt idx="5">
                  <c:v>0.90334320144567026</c:v>
                </c:pt>
                <c:pt idx="6">
                  <c:v>0.83551963587481537</c:v>
                </c:pt>
                <c:pt idx="7">
                  <c:v>0.74657167621018494</c:v>
                </c:pt>
                <c:pt idx="8">
                  <c:v>0.65245995721507244</c:v>
                </c:pt>
                <c:pt idx="9">
                  <c:v>0.57264098276715381</c:v>
                </c:pt>
                <c:pt idx="10">
                  <c:v>0.51575156725809823</c:v>
                </c:pt>
                <c:pt idx="11">
                  <c:v>0.4779874225058261</c:v>
                </c:pt>
                <c:pt idx="12">
                  <c:v>0.45015583554262856</c:v>
                </c:pt>
                <c:pt idx="13">
                  <c:v>0.4223934146329571</c:v>
                </c:pt>
                <c:pt idx="14">
                  <c:v>0.38531383659521035</c:v>
                </c:pt>
                <c:pt idx="15">
                  <c:v>0.33150057101282615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296"/>
        <c:axId val="73967872"/>
      </c:scatterChart>
      <c:valAx>
        <c:axId val="739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67872"/>
        <c:crosses val="autoZero"/>
        <c:crossBetween val="midCat"/>
      </c:valAx>
      <c:valAx>
        <c:axId val="739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6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'Hill Equation'!$A$10</c:f>
              <c:strCache>
                <c:ptCount val="1"/>
                <c:pt idx="0">
                  <c:v>Hill Calculate</c:v>
                </c:pt>
              </c:strCache>
            </c:strRef>
          </c:tx>
          <c:marker>
            <c:symbol val="none"/>
          </c:marker>
          <c:xVal>
            <c:numRef>
              <c:f>'Hill Equation'!$B$8:$Q$8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'Hill Equation'!$B$10:$Q$10</c:f>
              <c:numCache>
                <c:formatCode>General</c:formatCode>
                <c:ptCount val="16"/>
                <c:pt idx="0">
                  <c:v>0.94455666699229235</c:v>
                </c:pt>
                <c:pt idx="1">
                  <c:v>0.92983446154970262</c:v>
                </c:pt>
                <c:pt idx="2">
                  <c:v>0.91156897259493774</c:v>
                </c:pt>
                <c:pt idx="3">
                  <c:v>0.88911563916055358</c:v>
                </c:pt>
                <c:pt idx="4">
                  <c:v>0.86182539080166076</c:v>
                </c:pt>
                <c:pt idx="5">
                  <c:v>0.82910955131264563</c:v>
                </c:pt>
                <c:pt idx="6">
                  <c:v>0.79053026434684925</c:v>
                </c:pt>
                <c:pt idx="7">
                  <c:v>0.74591063197445773</c:v>
                </c:pt>
                <c:pt idx="8">
                  <c:v>0.69544809068132896</c:v>
                </c:pt>
                <c:pt idx="9">
                  <c:v>0.63980315915348451</c:v>
                </c:pt>
                <c:pt idx="10">
                  <c:v>0.58012948929113128</c:v>
                </c:pt>
                <c:pt idx="11">
                  <c:v>0.51801720988293254</c:v>
                </c:pt>
                <c:pt idx="12">
                  <c:v>0.45534309717628729</c:v>
                </c:pt>
                <c:pt idx="13">
                  <c:v>0.39405235930006777</c:v>
                </c:pt>
                <c:pt idx="14">
                  <c:v>0.33592331852497703</c:v>
                </c:pt>
                <c:pt idx="15">
                  <c:v>0.28237328547671015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0176"/>
        <c:axId val="73970752"/>
      </c:scatterChart>
      <c:scatterChart>
        <c:scatterStyle val="lineMarker"/>
        <c:varyColors val="0"/>
        <c:ser>
          <c:idx val="0"/>
          <c:order val="0"/>
          <c:tx>
            <c:strRef>
              <c:f>'Hill Equation'!$A$9</c:f>
              <c:strCache>
                <c:ptCount val="1"/>
                <c:pt idx="0">
                  <c:v>AZD6244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'Hill Equation'!$B$8:$Q$8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'Hill Equation'!$B$9:$Q$9</c:f>
              <c:numCache>
                <c:formatCode>General</c:formatCode>
                <c:ptCount val="16"/>
                <c:pt idx="0">
                  <c:v>1</c:v>
                </c:pt>
                <c:pt idx="1">
                  <c:v>0.92996229935092689</c:v>
                </c:pt>
                <c:pt idx="2">
                  <c:v>0.92623110109215279</c:v>
                </c:pt>
                <c:pt idx="3">
                  <c:v>0.85669866687395546</c:v>
                </c:pt>
                <c:pt idx="4">
                  <c:v>0.87978545610012038</c:v>
                </c:pt>
                <c:pt idx="5">
                  <c:v>0.83571067666835086</c:v>
                </c:pt>
                <c:pt idx="6">
                  <c:v>0.8426678067550234</c:v>
                </c:pt>
                <c:pt idx="7">
                  <c:v>0.76971510746628313</c:v>
                </c:pt>
                <c:pt idx="8">
                  <c:v>0.67550235143223603</c:v>
                </c:pt>
                <c:pt idx="9">
                  <c:v>0.63908430176065922</c:v>
                </c:pt>
                <c:pt idx="10">
                  <c:v>0.5320455517120759</c:v>
                </c:pt>
                <c:pt idx="11">
                  <c:v>0.46966458082319562</c:v>
                </c:pt>
                <c:pt idx="12">
                  <c:v>0.40421314470053255</c:v>
                </c:pt>
                <c:pt idx="13">
                  <c:v>0.39037661782424499</c:v>
                </c:pt>
                <c:pt idx="14">
                  <c:v>0.38011582261261606</c:v>
                </c:pt>
                <c:pt idx="15">
                  <c:v>0.3552023009055929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0176"/>
        <c:axId val="73970752"/>
      </c:scatterChart>
      <c:valAx>
        <c:axId val="739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70752"/>
        <c:crosses val="autoZero"/>
        <c:crossBetween val="midCat"/>
      </c:valAx>
      <c:valAx>
        <c:axId val="739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70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'Full Hill'!$A$10</c:f>
              <c:strCache>
                <c:ptCount val="1"/>
                <c:pt idx="0">
                  <c:v>Hill Calculate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'Full Hill'!$B$8:$Q$8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'Full Hill'!$B$10:$Q$10</c:f>
              <c:numCache>
                <c:formatCode>General</c:formatCode>
                <c:ptCount val="16"/>
                <c:pt idx="0">
                  <c:v>0.96918350046612245</c:v>
                </c:pt>
                <c:pt idx="1">
                  <c:v>0.95660862739356156</c:v>
                </c:pt>
                <c:pt idx="2">
                  <c:v>0.93934738080939151</c:v>
                </c:pt>
                <c:pt idx="3">
                  <c:v>0.91605856177258127</c:v>
                </c:pt>
                <c:pt idx="4">
                  <c:v>0.8853582288240609</c:v>
                </c:pt>
                <c:pt idx="5">
                  <c:v>0.84610280437736962</c:v>
                </c:pt>
                <c:pt idx="6">
                  <c:v>0.79781930074156249</c:v>
                </c:pt>
                <c:pt idx="7">
                  <c:v>0.7411882946844327</c:v>
                </c:pt>
                <c:pt idx="8">
                  <c:v>0.67835430834139787</c:v>
                </c:pt>
                <c:pt idx="9">
                  <c:v>0.61279144087557547</c:v>
                </c:pt>
                <c:pt idx="10">
                  <c:v>0.54862292564424231</c:v>
                </c:pt>
                <c:pt idx="11">
                  <c:v>0.48963544641360668</c:v>
                </c:pt>
                <c:pt idx="12">
                  <c:v>0.43845459451220248</c:v>
                </c:pt>
                <c:pt idx="13">
                  <c:v>0.3962263053838373</c:v>
                </c:pt>
                <c:pt idx="14">
                  <c:v>0.36280744848403279</c:v>
                </c:pt>
                <c:pt idx="15">
                  <c:v>0.33722232200467028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3056"/>
        <c:axId val="135405568"/>
      </c:scatterChart>
      <c:scatterChart>
        <c:scatterStyle val="lineMarker"/>
        <c:varyColors val="0"/>
        <c:ser>
          <c:idx val="0"/>
          <c:order val="0"/>
          <c:tx>
            <c:strRef>
              <c:f>'Full Hill'!$A$9</c:f>
              <c:strCache>
                <c:ptCount val="1"/>
                <c:pt idx="0">
                  <c:v>AZD6244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 Hill'!$B$12:$Q$12</c:f>
                <c:numCache>
                  <c:formatCode>General</c:formatCode>
                  <c:ptCount val="16"/>
                  <c:pt idx="0">
                    <c:v>9.7657402549939182E-2</c:v>
                  </c:pt>
                  <c:pt idx="1">
                    <c:v>6.1513995493591878E-2</c:v>
                  </c:pt>
                  <c:pt idx="2">
                    <c:v>5.2933978180060119E-2</c:v>
                  </c:pt>
                  <c:pt idx="3">
                    <c:v>4.3486048319036963E-2</c:v>
                  </c:pt>
                  <c:pt idx="4">
                    <c:v>5.7485586396992999E-2</c:v>
                  </c:pt>
                  <c:pt idx="5">
                    <c:v>6.9183900811202445E-2</c:v>
                  </c:pt>
                  <c:pt idx="6">
                    <c:v>5.519859157877538E-2</c:v>
                  </c:pt>
                  <c:pt idx="7">
                    <c:v>1.9747202835288562E-2</c:v>
                  </c:pt>
                  <c:pt idx="8">
                    <c:v>3.3810432426063942E-2</c:v>
                  </c:pt>
                  <c:pt idx="9">
                    <c:v>1.2321585807838247E-2</c:v>
                  </c:pt>
                  <c:pt idx="10">
                    <c:v>2.0289395679130153E-2</c:v>
                  </c:pt>
                  <c:pt idx="11">
                    <c:v>1.7976444699407897E-2</c:v>
                  </c:pt>
                  <c:pt idx="12">
                    <c:v>2.1612967088168202E-2</c:v>
                  </c:pt>
                  <c:pt idx="13">
                    <c:v>8.3668078203942373E-3</c:v>
                  </c:pt>
                  <c:pt idx="14">
                    <c:v>1.3963299895958117E-2</c:v>
                  </c:pt>
                  <c:pt idx="15">
                    <c:v>2.2144884812307433E-2</c:v>
                  </c:pt>
                </c:numCache>
              </c:numRef>
            </c:plus>
            <c:minus>
              <c:numRef>
                <c:f>'Full Hill'!$B$12:$Q$12</c:f>
                <c:numCache>
                  <c:formatCode>General</c:formatCode>
                  <c:ptCount val="16"/>
                  <c:pt idx="0">
                    <c:v>9.7657402549939182E-2</c:v>
                  </c:pt>
                  <c:pt idx="1">
                    <c:v>6.1513995493591878E-2</c:v>
                  </c:pt>
                  <c:pt idx="2">
                    <c:v>5.2933978180060119E-2</c:v>
                  </c:pt>
                  <c:pt idx="3">
                    <c:v>4.3486048319036963E-2</c:v>
                  </c:pt>
                  <c:pt idx="4">
                    <c:v>5.7485586396992999E-2</c:v>
                  </c:pt>
                  <c:pt idx="5">
                    <c:v>6.9183900811202445E-2</c:v>
                  </c:pt>
                  <c:pt idx="6">
                    <c:v>5.519859157877538E-2</c:v>
                  </c:pt>
                  <c:pt idx="7">
                    <c:v>1.9747202835288562E-2</c:v>
                  </c:pt>
                  <c:pt idx="8">
                    <c:v>3.3810432426063942E-2</c:v>
                  </c:pt>
                  <c:pt idx="9">
                    <c:v>1.2321585807838247E-2</c:v>
                  </c:pt>
                  <c:pt idx="10">
                    <c:v>2.0289395679130153E-2</c:v>
                  </c:pt>
                  <c:pt idx="11">
                    <c:v>1.7976444699407897E-2</c:v>
                  </c:pt>
                  <c:pt idx="12">
                    <c:v>2.1612967088168202E-2</c:v>
                  </c:pt>
                  <c:pt idx="13">
                    <c:v>8.3668078203942373E-3</c:v>
                  </c:pt>
                  <c:pt idx="14">
                    <c:v>1.3963299895958117E-2</c:v>
                  </c:pt>
                  <c:pt idx="15">
                    <c:v>2.2144884812307433E-2</c:v>
                  </c:pt>
                </c:numCache>
              </c:numRef>
            </c:minus>
          </c:errBars>
          <c:xVal>
            <c:numRef>
              <c:f>'Full Hill'!$B$8:$Q$8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'Full Hill'!$B$9:$Q$9</c:f>
              <c:numCache>
                <c:formatCode>General</c:formatCode>
                <c:ptCount val="16"/>
                <c:pt idx="0">
                  <c:v>1</c:v>
                </c:pt>
                <c:pt idx="1">
                  <c:v>0.92996229935092689</c:v>
                </c:pt>
                <c:pt idx="2">
                  <c:v>0.92623110109215279</c:v>
                </c:pt>
                <c:pt idx="3">
                  <c:v>0.85669866687395546</c:v>
                </c:pt>
                <c:pt idx="4">
                  <c:v>0.87978545610012038</c:v>
                </c:pt>
                <c:pt idx="5">
                  <c:v>0.83571067666835086</c:v>
                </c:pt>
                <c:pt idx="6">
                  <c:v>0.8426678067550234</c:v>
                </c:pt>
                <c:pt idx="7">
                  <c:v>0.76971510746628313</c:v>
                </c:pt>
                <c:pt idx="8">
                  <c:v>0.67550235143223603</c:v>
                </c:pt>
                <c:pt idx="9">
                  <c:v>0.63908430176065922</c:v>
                </c:pt>
                <c:pt idx="10">
                  <c:v>0.5320455517120759</c:v>
                </c:pt>
                <c:pt idx="11">
                  <c:v>0.46966458082319562</c:v>
                </c:pt>
                <c:pt idx="12">
                  <c:v>0.40421314470053255</c:v>
                </c:pt>
                <c:pt idx="13">
                  <c:v>0.39037661782424499</c:v>
                </c:pt>
                <c:pt idx="14">
                  <c:v>0.38011582261261606</c:v>
                </c:pt>
                <c:pt idx="15">
                  <c:v>0.3552023009055929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3056"/>
        <c:axId val="135405568"/>
      </c:scatterChart>
      <c:valAx>
        <c:axId val="739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405568"/>
        <c:crosses val="autoZero"/>
        <c:crossBetween val="midCat"/>
      </c:valAx>
      <c:valAx>
        <c:axId val="1354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7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21</xdr:row>
      <xdr:rowOff>128587</xdr:rowOff>
    </xdr:from>
    <xdr:to>
      <xdr:col>12</xdr:col>
      <xdr:colOff>400050</xdr:colOff>
      <xdr:row>36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19</xdr:row>
      <xdr:rowOff>166687</xdr:rowOff>
    </xdr:from>
    <xdr:to>
      <xdr:col>8</xdr:col>
      <xdr:colOff>514350</xdr:colOff>
      <xdr:row>34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138112</xdr:rowOff>
    </xdr:from>
    <xdr:to>
      <xdr:col>18</xdr:col>
      <xdr:colOff>381000</xdr:colOff>
      <xdr:row>29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14</xdr:row>
      <xdr:rowOff>123825</xdr:rowOff>
    </xdr:from>
    <xdr:to>
      <xdr:col>12</xdr:col>
      <xdr:colOff>180975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38" sqref="D38"/>
    </sheetView>
  </sheetViews>
  <sheetFormatPr defaultRowHeight="15" x14ac:dyDescent="0.25"/>
  <cols>
    <col min="1" max="1" width="14.85546875" customWidth="1"/>
    <col min="16" max="16" width="13.28515625" customWidth="1"/>
  </cols>
  <sheetData>
    <row r="1" spans="1:17" x14ac:dyDescent="0.25">
      <c r="A1" t="s">
        <v>26</v>
      </c>
      <c r="B1" t="s">
        <v>29</v>
      </c>
      <c r="C1" t="s">
        <v>27</v>
      </c>
      <c r="D1" t="s">
        <v>48</v>
      </c>
      <c r="E1" t="s">
        <v>47</v>
      </c>
      <c r="F1">
        <v>20181014</v>
      </c>
    </row>
    <row r="3" spans="1:17" x14ac:dyDescent="0.25">
      <c r="A3" t="s">
        <v>0</v>
      </c>
      <c r="B3">
        <v>6.103515625E-4</v>
      </c>
      <c r="C3">
        <v>1.220703125E-3</v>
      </c>
      <c r="D3">
        <v>2.44140625E-3</v>
      </c>
      <c r="E3">
        <v>4.8828125E-3</v>
      </c>
      <c r="F3">
        <v>9.765625E-3</v>
      </c>
      <c r="G3">
        <v>1.953125E-2</v>
      </c>
      <c r="H3">
        <v>3.90625E-2</v>
      </c>
      <c r="I3">
        <v>7.8125E-2</v>
      </c>
      <c r="J3">
        <v>0.15625</v>
      </c>
      <c r="K3">
        <v>0.3125</v>
      </c>
      <c r="L3">
        <v>0.625</v>
      </c>
      <c r="M3">
        <v>1.25</v>
      </c>
      <c r="N3">
        <v>2.5</v>
      </c>
      <c r="O3">
        <v>5</v>
      </c>
      <c r="P3">
        <v>10</v>
      </c>
      <c r="Q3">
        <v>20</v>
      </c>
    </row>
    <row r="4" spans="1:17" x14ac:dyDescent="0.25">
      <c r="A4" t="s">
        <v>1</v>
      </c>
      <c r="B4">
        <f>LOG(B3)</f>
        <v>-3.2144199392957367</v>
      </c>
      <c r="C4">
        <f t="shared" ref="C4:Q4" si="0">LOG(C3)</f>
        <v>-2.9133899436317554</v>
      </c>
      <c r="D4">
        <f t="shared" si="0"/>
        <v>-2.6123599479677742</v>
      </c>
      <c r="E4">
        <f t="shared" si="0"/>
        <v>-2.3113299523037933</v>
      </c>
      <c r="F4">
        <f t="shared" si="0"/>
        <v>-2.0102999566398121</v>
      </c>
      <c r="G4">
        <f t="shared" si="0"/>
        <v>-1.7092699609758308</v>
      </c>
      <c r="H4">
        <f t="shared" si="0"/>
        <v>-1.4082399653118496</v>
      </c>
      <c r="I4">
        <f t="shared" si="0"/>
        <v>-1.1072099696478683</v>
      </c>
      <c r="J4">
        <f t="shared" si="0"/>
        <v>-0.80617997398388719</v>
      </c>
      <c r="K4">
        <f t="shared" si="0"/>
        <v>-0.50514997831990593</v>
      </c>
      <c r="L4">
        <f t="shared" si="0"/>
        <v>-0.20411998265592479</v>
      </c>
      <c r="M4">
        <f t="shared" si="0"/>
        <v>9.691001300805642E-2</v>
      </c>
      <c r="N4">
        <f t="shared" si="0"/>
        <v>0.3979400086720376</v>
      </c>
      <c r="O4">
        <f t="shared" si="0"/>
        <v>0.69897000433601886</v>
      </c>
      <c r="P4">
        <f t="shared" si="0"/>
        <v>1</v>
      </c>
      <c r="Q4">
        <f t="shared" si="0"/>
        <v>1.3010299956639813</v>
      </c>
    </row>
    <row r="5" spans="1:17" x14ac:dyDescent="0.25">
      <c r="A5" t="str">
        <f>D1</f>
        <v>AZD6244</v>
      </c>
      <c r="B5">
        <v>1</v>
      </c>
      <c r="C5">
        <v>0.92996229935092689</v>
      </c>
      <c r="D5">
        <v>0.92623110109215279</v>
      </c>
      <c r="E5">
        <v>0.85669866687395546</v>
      </c>
      <c r="F5">
        <v>0.87978545610012038</v>
      </c>
      <c r="G5">
        <v>0.83571067666835086</v>
      </c>
      <c r="H5">
        <v>0.8426678067550234</v>
      </c>
      <c r="I5">
        <v>0.76971510746628313</v>
      </c>
      <c r="J5">
        <v>0.67550235143223603</v>
      </c>
      <c r="K5">
        <v>0.63908430176065922</v>
      </c>
      <c r="L5">
        <v>0.5320455517120759</v>
      </c>
      <c r="M5">
        <v>0.46966458082319562</v>
      </c>
      <c r="N5">
        <v>0.40421314470053255</v>
      </c>
      <c r="O5">
        <v>0.39037661782424499</v>
      </c>
      <c r="P5">
        <v>0.38011582261261606</v>
      </c>
      <c r="Q5">
        <v>0.3552023009055929</v>
      </c>
    </row>
    <row r="6" spans="1:17" x14ac:dyDescent="0.25">
      <c r="A6" t="s">
        <v>46</v>
      </c>
      <c r="B6">
        <v>9.7657402549939182E-2</v>
      </c>
      <c r="C6">
        <v>6.1513995493591878E-2</v>
      </c>
      <c r="D6">
        <v>5.2933978180060119E-2</v>
      </c>
      <c r="E6">
        <v>4.3486048319036963E-2</v>
      </c>
      <c r="F6">
        <v>5.7485586396992999E-2</v>
      </c>
      <c r="G6">
        <v>6.9183900811202445E-2</v>
      </c>
      <c r="H6">
        <v>5.519859157877538E-2</v>
      </c>
      <c r="I6">
        <v>1.9747202835288562E-2</v>
      </c>
      <c r="J6">
        <v>3.3810432426063942E-2</v>
      </c>
      <c r="K6">
        <v>1.2321585807838247E-2</v>
      </c>
      <c r="L6">
        <v>2.0289395679130153E-2</v>
      </c>
      <c r="M6">
        <v>1.7976444699407897E-2</v>
      </c>
      <c r="N6">
        <v>2.1612967088168202E-2</v>
      </c>
      <c r="O6">
        <v>8.3668078203942373E-3</v>
      </c>
      <c r="P6">
        <v>1.3963299895958117E-2</v>
      </c>
      <c r="Q6">
        <v>2.2144884812307433E-2</v>
      </c>
    </row>
    <row r="8" spans="1:17" ht="15.75" thickBot="1" x14ac:dyDescent="0.3"/>
    <row r="9" spans="1:17" x14ac:dyDescent="0.25">
      <c r="A9" s="1" t="s">
        <v>19</v>
      </c>
      <c r="B9" s="2"/>
      <c r="C9" s="3"/>
    </row>
    <row r="10" spans="1:17" x14ac:dyDescent="0.25">
      <c r="A10" s="4" t="s">
        <v>28</v>
      </c>
      <c r="B10" s="5" t="e">
        <f>#REF!</f>
        <v>#REF!</v>
      </c>
      <c r="C10" s="6" t="s">
        <v>23</v>
      </c>
    </row>
    <row r="11" spans="1:17" x14ac:dyDescent="0.25">
      <c r="A11" s="4" t="s">
        <v>20</v>
      </c>
      <c r="B11" s="5">
        <f>'Biphasic-No Resist'!A6</f>
        <v>0.54936886801826357</v>
      </c>
      <c r="C11" s="6" t="s">
        <v>24</v>
      </c>
    </row>
    <row r="12" spans="1:17" x14ac:dyDescent="0.25">
      <c r="A12" s="4" t="s">
        <v>22</v>
      </c>
      <c r="B12" s="5">
        <f>'Biphasic-No Resist'!B6</f>
        <v>9.1665753752856557E-2</v>
      </c>
      <c r="C12" s="6" t="s">
        <v>23</v>
      </c>
    </row>
    <row r="13" spans="1:17" x14ac:dyDescent="0.25">
      <c r="A13" s="4" t="s">
        <v>21</v>
      </c>
      <c r="B13" s="5">
        <f>'Biphasic-No Resist'!C6</f>
        <v>0.45063113198173643</v>
      </c>
      <c r="C13" s="6" t="s">
        <v>24</v>
      </c>
    </row>
    <row r="14" spans="1:17" ht="15.75" thickBot="1" x14ac:dyDescent="0.3">
      <c r="A14" s="7" t="s">
        <v>25</v>
      </c>
      <c r="B14" s="8">
        <f>'Biphasic-No Resist'!D6</f>
        <v>54.094424108002848</v>
      </c>
      <c r="C14" s="9" t="s">
        <v>23</v>
      </c>
    </row>
    <row r="16" spans="1:17" x14ac:dyDescent="0.25">
      <c r="B16" t="s">
        <v>31</v>
      </c>
      <c r="C16" t="s">
        <v>35</v>
      </c>
      <c r="D16" t="s">
        <v>34</v>
      </c>
      <c r="E16" t="s">
        <v>30</v>
      </c>
      <c r="F16" t="s">
        <v>38</v>
      </c>
      <c r="G16" t="s">
        <v>39</v>
      </c>
      <c r="H16" t="s">
        <v>40</v>
      </c>
      <c r="I16" t="s">
        <v>41</v>
      </c>
    </row>
    <row r="17" spans="1:9" x14ac:dyDescent="0.25">
      <c r="A17" s="10" t="s">
        <v>37</v>
      </c>
    </row>
    <row r="18" spans="1:9" x14ac:dyDescent="0.25">
      <c r="A18" s="10" t="s">
        <v>44</v>
      </c>
      <c r="B18">
        <f>'Monophasic-No Resis'!A2</f>
        <v>1.1323865635902814</v>
      </c>
      <c r="C18">
        <f>'Monophasic-No Resis'!T10</f>
        <v>0.98829999999999996</v>
      </c>
      <c r="D18">
        <f>'Monophasic-No Resis'!S10</f>
        <v>2.918845792317271</v>
      </c>
      <c r="E18">
        <v>100</v>
      </c>
      <c r="F18">
        <f>'Monophasic-No Resis'!A2</f>
        <v>1.1323865635902814</v>
      </c>
      <c r="G18">
        <v>0</v>
      </c>
      <c r="H18">
        <v>0</v>
      </c>
      <c r="I18">
        <v>0</v>
      </c>
    </row>
    <row r="19" spans="1:9" x14ac:dyDescent="0.25">
      <c r="A19" s="10" t="s">
        <v>45</v>
      </c>
      <c r="B19" t="e">
        <f>#REF!</f>
        <v>#REF!</v>
      </c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>
        <v>0</v>
      </c>
      <c r="H19">
        <v>0</v>
      </c>
      <c r="I19" t="e">
        <f>#REF!</f>
        <v>#REF!</v>
      </c>
    </row>
    <row r="20" spans="1:9" x14ac:dyDescent="0.25">
      <c r="A20" s="10" t="s">
        <v>42</v>
      </c>
      <c r="B20">
        <f>'Biphasic-No Resist'!B6</f>
        <v>9.1665753752856557E-2</v>
      </c>
      <c r="C20">
        <f>'Biphasic-No Resist'!T13</f>
        <v>0</v>
      </c>
      <c r="D20">
        <f>'Biphasic-No Resist'!S13</f>
        <v>0</v>
      </c>
      <c r="E20">
        <f>'Biphasic-No Resist'!A6</f>
        <v>0.54936886801826357</v>
      </c>
      <c r="F20">
        <f>'Biphasic-No Resist'!B6</f>
        <v>9.1665753752856557E-2</v>
      </c>
      <c r="G20">
        <f>'Biphasic-No Resist'!C6</f>
        <v>0.45063113198173643</v>
      </c>
      <c r="H20">
        <f>'Biphasic-No Resist'!D6</f>
        <v>54.094424108002848</v>
      </c>
      <c r="I20">
        <v>0</v>
      </c>
    </row>
    <row r="21" spans="1:9" ht="14.45" x14ac:dyDescent="0.3">
      <c r="A21" s="10" t="s">
        <v>43</v>
      </c>
      <c r="B21" t="e">
        <f>#REF!</f>
        <v>#REF!</v>
      </c>
      <c r="C21" t="e">
        <f>#REF!</f>
        <v>#REF!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t="e">
        <f>#REF!</f>
        <v>#REF!</v>
      </c>
      <c r="I21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A10" workbookViewId="0">
      <selection activeCell="P18" sqref="P18"/>
    </sheetView>
  </sheetViews>
  <sheetFormatPr defaultRowHeight="15" x14ac:dyDescent="0.25"/>
  <cols>
    <col min="1" max="1" width="15.28515625" customWidth="1"/>
  </cols>
  <sheetData>
    <row r="1" spans="1:20" x14ac:dyDescent="0.25">
      <c r="A1" t="s">
        <v>15</v>
      </c>
      <c r="B1" t="s">
        <v>30</v>
      </c>
    </row>
    <row r="2" spans="1:20" x14ac:dyDescent="0.25">
      <c r="A2">
        <v>1.1323865635902814</v>
      </c>
      <c r="B2">
        <v>0.62616061706092041</v>
      </c>
    </row>
    <row r="4" spans="1:20" x14ac:dyDescent="0.25">
      <c r="A4" t="s">
        <v>1</v>
      </c>
      <c r="B4">
        <f t="shared" ref="B4:Q4" si="0">LOG(B5)</f>
        <v>-3.2144199392957367</v>
      </c>
      <c r="C4">
        <f t="shared" si="0"/>
        <v>-2.9133899436317554</v>
      </c>
      <c r="D4">
        <f t="shared" si="0"/>
        <v>-2.6123599479677742</v>
      </c>
      <c r="E4">
        <f t="shared" si="0"/>
        <v>-2.3113299523037933</v>
      </c>
      <c r="F4">
        <f t="shared" si="0"/>
        <v>-2.0102999566398121</v>
      </c>
      <c r="G4">
        <f t="shared" si="0"/>
        <v>-1.7092699609758308</v>
      </c>
      <c r="H4">
        <f t="shared" si="0"/>
        <v>-1.4082399653118496</v>
      </c>
      <c r="I4">
        <f t="shared" si="0"/>
        <v>-1.1072099696478683</v>
      </c>
      <c r="J4">
        <f t="shared" si="0"/>
        <v>-0.80617997398388719</v>
      </c>
      <c r="K4">
        <f t="shared" si="0"/>
        <v>-0.50514997831990593</v>
      </c>
      <c r="L4">
        <f t="shared" si="0"/>
        <v>-0.20411998265592479</v>
      </c>
      <c r="M4">
        <f t="shared" si="0"/>
        <v>9.691001300805642E-2</v>
      </c>
      <c r="N4">
        <f t="shared" si="0"/>
        <v>0.3979400086720376</v>
      </c>
      <c r="O4">
        <f t="shared" si="0"/>
        <v>0.69897000433601886</v>
      </c>
      <c r="P4">
        <f t="shared" si="0"/>
        <v>1</v>
      </c>
      <c r="Q4">
        <f t="shared" si="0"/>
        <v>1.3010299956639813</v>
      </c>
    </row>
    <row r="5" spans="1:20" x14ac:dyDescent="0.25">
      <c r="A5" t="s">
        <v>16</v>
      </c>
      <c r="B5">
        <f t="shared" ref="B5:O5" si="1">C5/2</f>
        <v>6.103515625E-4</v>
      </c>
      <c r="C5">
        <f t="shared" si="1"/>
        <v>1.220703125E-3</v>
      </c>
      <c r="D5">
        <f t="shared" si="1"/>
        <v>2.44140625E-3</v>
      </c>
      <c r="E5">
        <f t="shared" si="1"/>
        <v>4.8828125E-3</v>
      </c>
      <c r="F5">
        <f t="shared" si="1"/>
        <v>9.765625E-3</v>
      </c>
      <c r="G5">
        <f t="shared" si="1"/>
        <v>1.953125E-2</v>
      </c>
      <c r="H5">
        <f t="shared" si="1"/>
        <v>3.90625E-2</v>
      </c>
      <c r="I5">
        <f t="shared" si="1"/>
        <v>7.8125E-2</v>
      </c>
      <c r="J5">
        <f t="shared" si="1"/>
        <v>0.15625</v>
      </c>
      <c r="K5">
        <f t="shared" si="1"/>
        <v>0.3125</v>
      </c>
      <c r="L5">
        <f t="shared" si="1"/>
        <v>0.625</v>
      </c>
      <c r="M5">
        <f t="shared" si="1"/>
        <v>1.25</v>
      </c>
      <c r="N5">
        <f t="shared" si="1"/>
        <v>2.5</v>
      </c>
      <c r="O5">
        <f t="shared" si="1"/>
        <v>5</v>
      </c>
      <c r="P5">
        <f>Q5/2</f>
        <v>10</v>
      </c>
      <c r="Q5">
        <v>20</v>
      </c>
    </row>
    <row r="6" spans="1:20" x14ac:dyDescent="0.25">
      <c r="A6" t="s">
        <v>11</v>
      </c>
      <c r="B6">
        <f>'Combination Data'!B5</f>
        <v>1</v>
      </c>
      <c r="C6">
        <f>'Combination Data'!C5</f>
        <v>0.92996229935092689</v>
      </c>
      <c r="D6">
        <f>'Combination Data'!D5</f>
        <v>0.92623110109215279</v>
      </c>
      <c r="E6">
        <f>'Combination Data'!E5</f>
        <v>0.85669866687395546</v>
      </c>
      <c r="F6">
        <f>'Combination Data'!F5</f>
        <v>0.87978545610012038</v>
      </c>
      <c r="G6">
        <f>'Combination Data'!G5</f>
        <v>0.83571067666835086</v>
      </c>
      <c r="H6">
        <f>'Combination Data'!H5</f>
        <v>0.8426678067550234</v>
      </c>
      <c r="I6">
        <f>'Combination Data'!I5</f>
        <v>0.76971510746628313</v>
      </c>
      <c r="J6">
        <f>'Combination Data'!J5</f>
        <v>0.67550235143223603</v>
      </c>
      <c r="K6">
        <f>'Combination Data'!K5</f>
        <v>0.63908430176065922</v>
      </c>
      <c r="L6">
        <f>'Combination Data'!L5</f>
        <v>0.5320455517120759</v>
      </c>
      <c r="M6">
        <f>'Combination Data'!M5</f>
        <v>0.46966458082319562</v>
      </c>
      <c r="N6">
        <f>'Combination Data'!N5</f>
        <v>0.40421314470053255</v>
      </c>
      <c r="O6">
        <f>'Combination Data'!O5</f>
        <v>0.39037661782424499</v>
      </c>
      <c r="P6">
        <f>'Combination Data'!P5</f>
        <v>0.38011582261261606</v>
      </c>
      <c r="Q6">
        <f>'Combination Data'!Q5</f>
        <v>0.3552023009055929</v>
      </c>
    </row>
    <row r="7" spans="1:20" x14ac:dyDescent="0.25">
      <c r="A7" t="s">
        <v>17</v>
      </c>
      <c r="B7">
        <f>1-(B5/($A$2+B5))</f>
        <v>0.99946129459459498</v>
      </c>
      <c r="C7">
        <f t="shared" ref="C7:Q7" si="2">1-(C5/($A$2+C5))</f>
        <v>0.9989231692837176</v>
      </c>
      <c r="D7">
        <f t="shared" si="2"/>
        <v>0.99784865520159538</v>
      </c>
      <c r="E7">
        <f t="shared" si="2"/>
        <v>0.99570654710075268</v>
      </c>
      <c r="F7">
        <f t="shared" si="2"/>
        <v>0.99144980406503147</v>
      </c>
      <c r="G7">
        <f t="shared" si="2"/>
        <v>0.98304458029073682</v>
      </c>
      <c r="H7">
        <f t="shared" si="2"/>
        <v>0.9666545467369444</v>
      </c>
      <c r="I7">
        <f t="shared" si="2"/>
        <v>0.93546117001287665</v>
      </c>
      <c r="J7">
        <f t="shared" si="2"/>
        <v>0.87874781422880743</v>
      </c>
      <c r="K7">
        <f t="shared" si="2"/>
        <v>0.78372004565985165</v>
      </c>
      <c r="L7">
        <f t="shared" si="2"/>
        <v>0.64435826872196733</v>
      </c>
      <c r="M7">
        <f t="shared" si="2"/>
        <v>0.47531604689868767</v>
      </c>
      <c r="N7">
        <f t="shared" si="2"/>
        <v>0.31174726141234843</v>
      </c>
      <c r="O7">
        <f t="shared" si="2"/>
        <v>0.18465674853467029</v>
      </c>
      <c r="P7">
        <f t="shared" si="2"/>
        <v>0.10172001817596577</v>
      </c>
      <c r="Q7">
        <f t="shared" si="2"/>
        <v>5.3585361037324031E-2</v>
      </c>
      <c r="R7" t="s">
        <v>49</v>
      </c>
      <c r="S7">
        <f>RSQ(B6:Q6,B7:Q7)</f>
        <v>0.89488009692919901</v>
      </c>
    </row>
    <row r="8" spans="1:20" x14ac:dyDescent="0.25">
      <c r="A8" t="s">
        <v>18</v>
      </c>
      <c r="B8">
        <f t="shared" ref="B8:Q8" si="3">(B6-B7)^2</f>
        <v>2.9020351381258213E-7</v>
      </c>
      <c r="C8">
        <f t="shared" si="3"/>
        <v>4.7556015818872779E-3</v>
      </c>
      <c r="D8">
        <f t="shared" si="3"/>
        <v>5.1290740566189378E-3</v>
      </c>
      <c r="E8">
        <f t="shared" si="3"/>
        <v>1.9323190765147602E-2</v>
      </c>
      <c r="F8">
        <f t="shared" si="3"/>
        <v>1.2468926606428744E-2</v>
      </c>
      <c r="G8">
        <f t="shared" si="3"/>
        <v>2.1707279156610516E-2</v>
      </c>
      <c r="H8">
        <f t="shared" si="3"/>
        <v>1.5372711691344488E-2</v>
      </c>
      <c r="I8">
        <f t="shared" si="3"/>
        <v>2.7471757249699292E-2</v>
      </c>
      <c r="J8">
        <f t="shared" si="3"/>
        <v>4.1308718147392495E-2</v>
      </c>
      <c r="K8">
        <f t="shared" si="3"/>
        <v>2.0919498413272779E-2</v>
      </c>
      <c r="L8">
        <f t="shared" si="3"/>
        <v>1.2614146402143955E-2</v>
      </c>
      <c r="M8">
        <f t="shared" si="3"/>
        <v>3.1939068802437523E-5</v>
      </c>
      <c r="N8">
        <f t="shared" si="3"/>
        <v>8.5499395722640863E-3</v>
      </c>
      <c r="O8">
        <f t="shared" si="3"/>
        <v>4.2320664620519699E-2</v>
      </c>
      <c r="P8">
        <f t="shared" si="3"/>
        <v>7.7504223927929633E-2</v>
      </c>
      <c r="Q8">
        <f t="shared" si="3"/>
        <v>9.0972778415498917E-2</v>
      </c>
    </row>
    <row r="9" spans="1:20" x14ac:dyDescent="0.25">
      <c r="A9" t="s">
        <v>14</v>
      </c>
      <c r="B9">
        <f>'Combination Data'!B6</f>
        <v>9.7657402549939182E-2</v>
      </c>
      <c r="C9">
        <f>'Combination Data'!C6</f>
        <v>6.1513995493591878E-2</v>
      </c>
      <c r="D9">
        <f>'Combination Data'!D6</f>
        <v>5.2933978180060119E-2</v>
      </c>
      <c r="E9">
        <f>'Combination Data'!E6</f>
        <v>4.3486048319036963E-2</v>
      </c>
      <c r="F9">
        <f>'Combination Data'!F6</f>
        <v>5.7485586396992999E-2</v>
      </c>
      <c r="G9">
        <f>'Combination Data'!G6</f>
        <v>6.9183900811202445E-2</v>
      </c>
      <c r="H9">
        <f>'Combination Data'!H6</f>
        <v>5.519859157877538E-2</v>
      </c>
      <c r="I9">
        <f>'Combination Data'!I6</f>
        <v>1.9747202835288562E-2</v>
      </c>
      <c r="J9">
        <f>'Combination Data'!J6</f>
        <v>3.3810432426063942E-2</v>
      </c>
      <c r="K9">
        <f>'Combination Data'!K6</f>
        <v>1.2321585807838247E-2</v>
      </c>
      <c r="L9">
        <f>'Combination Data'!L6</f>
        <v>2.0289395679130153E-2</v>
      </c>
      <c r="M9">
        <f>'Combination Data'!M6</f>
        <v>1.7976444699407897E-2</v>
      </c>
      <c r="N9">
        <f>'Combination Data'!N6</f>
        <v>2.1612967088168202E-2</v>
      </c>
      <c r="O9">
        <f>'Combination Data'!O6</f>
        <v>8.3668078203942373E-3</v>
      </c>
      <c r="P9">
        <f>'Combination Data'!P6</f>
        <v>1.3963299895958117E-2</v>
      </c>
      <c r="Q9">
        <f>'Combination Data'!Q6</f>
        <v>2.2144884812307433E-2</v>
      </c>
      <c r="R9">
        <f>SUM(B8:Q8)</f>
        <v>0.40045073987907465</v>
      </c>
      <c r="S9" t="s">
        <v>32</v>
      </c>
      <c r="T9" t="s">
        <v>36</v>
      </c>
    </row>
    <row r="10" spans="1:20" x14ac:dyDescent="0.25">
      <c r="A10" t="s">
        <v>33</v>
      </c>
      <c r="B10">
        <f>(B6-B7)^2/B7</f>
        <v>2.9035993227761312E-7</v>
      </c>
      <c r="C10">
        <f t="shared" ref="C10:Q10" si="4">(C6-C7)^2/C7</f>
        <v>4.7607280801158147E-3</v>
      </c>
      <c r="D10">
        <f t="shared" si="4"/>
        <v>5.1401322534054134E-3</v>
      </c>
      <c r="E10">
        <f t="shared" si="4"/>
        <v>1.9406511709109356E-2</v>
      </c>
      <c r="F10">
        <f t="shared" si="4"/>
        <v>1.2576457784655408E-2</v>
      </c>
      <c r="G10">
        <f t="shared" si="4"/>
        <v>2.2081683365967549E-2</v>
      </c>
      <c r="H10">
        <f t="shared" si="4"/>
        <v>1.5903004587561168E-2</v>
      </c>
      <c r="I10">
        <f t="shared" si="4"/>
        <v>2.9367073835166395E-2</v>
      </c>
      <c r="J10">
        <f t="shared" si="4"/>
        <v>4.7008615530549219E-2</v>
      </c>
      <c r="K10">
        <f t="shared" si="4"/>
        <v>2.669256519483261E-2</v>
      </c>
      <c r="L10">
        <f t="shared" si="4"/>
        <v>1.9576293212102479E-2</v>
      </c>
      <c r="M10">
        <f t="shared" si="4"/>
        <v>6.7195435565097278E-5</v>
      </c>
      <c r="N10">
        <f t="shared" si="4"/>
        <v>2.742586906306475E-2</v>
      </c>
      <c r="O10">
        <f t="shared" si="4"/>
        <v>0.22918558328548588</v>
      </c>
      <c r="P10">
        <f t="shared" si="4"/>
        <v>0.7619367880357123</v>
      </c>
      <c r="Q10">
        <f t="shared" si="4"/>
        <v>1.6977170005840452</v>
      </c>
      <c r="S10">
        <f>SUM(B10:Q10)</f>
        <v>2.918845792317271</v>
      </c>
      <c r="T10">
        <v>0.98829999999999996</v>
      </c>
    </row>
    <row r="12" spans="1:20" x14ac:dyDescent="0.25">
      <c r="A12" t="s">
        <v>54</v>
      </c>
      <c r="B12">
        <f>'Full Hill'!B10</f>
        <v>0.96918350046612245</v>
      </c>
      <c r="C12">
        <f>'Full Hill'!C10</f>
        <v>0.95660862739356156</v>
      </c>
      <c r="D12">
        <f>'Full Hill'!D10</f>
        <v>0.93934738080939151</v>
      </c>
      <c r="E12">
        <f>'Full Hill'!E10</f>
        <v>0.91605856177258127</v>
      </c>
      <c r="F12">
        <f>'Full Hill'!F10</f>
        <v>0.8853582288240609</v>
      </c>
      <c r="G12">
        <f>'Full Hill'!G10</f>
        <v>0.84610280437736962</v>
      </c>
      <c r="H12">
        <f>'Full Hill'!H10</f>
        <v>0.79781930074156249</v>
      </c>
      <c r="I12">
        <f>'Full Hill'!I10</f>
        <v>0.7411882946844327</v>
      </c>
      <c r="J12">
        <f>'Full Hill'!J10</f>
        <v>0.67835430834139787</v>
      </c>
      <c r="K12">
        <f>'Full Hill'!K10</f>
        <v>0.61279144087557547</v>
      </c>
      <c r="L12">
        <f>'Full Hill'!L10</f>
        <v>0.54862292564424231</v>
      </c>
      <c r="M12">
        <f>'Full Hill'!M10</f>
        <v>0.48963544641360668</v>
      </c>
      <c r="N12">
        <f>'Full Hill'!N10</f>
        <v>0.43845459451220248</v>
      </c>
      <c r="O12">
        <f>'Full Hill'!O10</f>
        <v>0.3962263053838373</v>
      </c>
      <c r="P12">
        <f>'Full Hill'!P10</f>
        <v>0.36280744848403279</v>
      </c>
      <c r="Q12">
        <f>'Full Hill'!Q10</f>
        <v>0.33722232200467028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K27" sqref="K27"/>
    </sheetView>
  </sheetViews>
  <sheetFormatPr defaultRowHeight="15" x14ac:dyDescent="0.25"/>
  <sheetData>
    <row r="2" spans="1:18" x14ac:dyDescent="0.25">
      <c r="A2" t="s">
        <v>2</v>
      </c>
      <c r="B2" t="s">
        <v>4</v>
      </c>
      <c r="C2" t="s">
        <v>6</v>
      </c>
      <c r="D2" t="s">
        <v>8</v>
      </c>
    </row>
    <row r="3" spans="1:18" x14ac:dyDescent="0.25">
      <c r="A3">
        <v>9.1665753752856557E-2</v>
      </c>
      <c r="B3">
        <v>0.54936886801826357</v>
      </c>
      <c r="C3">
        <v>54.094424108002848</v>
      </c>
      <c r="D3">
        <v>0</v>
      </c>
    </row>
    <row r="5" spans="1:18" x14ac:dyDescent="0.25">
      <c r="A5" t="s">
        <v>3</v>
      </c>
      <c r="B5" t="s">
        <v>5</v>
      </c>
      <c r="C5" t="s">
        <v>7</v>
      </c>
      <c r="D5" t="s">
        <v>6</v>
      </c>
      <c r="E5" t="s">
        <v>13</v>
      </c>
    </row>
    <row r="6" spans="1:18" x14ac:dyDescent="0.25">
      <c r="A6">
        <f>B3</f>
        <v>0.54936886801826357</v>
      </c>
      <c r="B6">
        <f>A3</f>
        <v>9.1665753752856557E-2</v>
      </c>
      <c r="C6">
        <f>1-A6</f>
        <v>0.45063113198173643</v>
      </c>
      <c r="D6">
        <f>C3</f>
        <v>54.094424108002848</v>
      </c>
      <c r="E6">
        <f>1-A6-C6</f>
        <v>0</v>
      </c>
    </row>
    <row r="7" spans="1:18" x14ac:dyDescent="0.25">
      <c r="A7" t="s">
        <v>9</v>
      </c>
      <c r="B7">
        <f t="shared" ref="B7:O7" si="0">C7/2</f>
        <v>6.103515625E-4</v>
      </c>
      <c r="C7">
        <f t="shared" si="0"/>
        <v>1.220703125E-3</v>
      </c>
      <c r="D7">
        <f t="shared" si="0"/>
        <v>2.44140625E-3</v>
      </c>
      <c r="E7">
        <f t="shared" si="0"/>
        <v>4.8828125E-3</v>
      </c>
      <c r="F7">
        <f t="shared" si="0"/>
        <v>9.765625E-3</v>
      </c>
      <c r="G7">
        <f t="shared" si="0"/>
        <v>1.953125E-2</v>
      </c>
      <c r="H7">
        <f t="shared" si="0"/>
        <v>3.90625E-2</v>
      </c>
      <c r="I7">
        <f t="shared" si="0"/>
        <v>7.8125E-2</v>
      </c>
      <c r="J7">
        <f t="shared" si="0"/>
        <v>0.15625</v>
      </c>
      <c r="K7">
        <f t="shared" si="0"/>
        <v>0.3125</v>
      </c>
      <c r="L7">
        <f t="shared" si="0"/>
        <v>0.625</v>
      </c>
      <c r="M7">
        <f t="shared" si="0"/>
        <v>1.25</v>
      </c>
      <c r="N7">
        <f t="shared" si="0"/>
        <v>2.5</v>
      </c>
      <c r="O7">
        <f t="shared" si="0"/>
        <v>5</v>
      </c>
      <c r="P7">
        <f>Q7/2</f>
        <v>10</v>
      </c>
      <c r="Q7">
        <v>20</v>
      </c>
    </row>
    <row r="8" spans="1:18" x14ac:dyDescent="0.25">
      <c r="A8" t="s">
        <v>10</v>
      </c>
      <c r="B8">
        <f>LOG(B7)</f>
        <v>-3.2144199392957367</v>
      </c>
      <c r="C8">
        <f t="shared" ref="C8:Q8" si="1">LOG(C7)</f>
        <v>-2.9133899436317554</v>
      </c>
      <c r="D8">
        <f t="shared" si="1"/>
        <v>-2.6123599479677742</v>
      </c>
      <c r="E8">
        <f t="shared" si="1"/>
        <v>-2.3113299523037933</v>
      </c>
      <c r="F8">
        <f t="shared" si="1"/>
        <v>-2.0102999566398121</v>
      </c>
      <c r="G8">
        <f t="shared" si="1"/>
        <v>-1.7092699609758308</v>
      </c>
      <c r="H8">
        <f t="shared" si="1"/>
        <v>-1.4082399653118496</v>
      </c>
      <c r="I8">
        <f t="shared" si="1"/>
        <v>-1.1072099696478683</v>
      </c>
      <c r="J8">
        <f t="shared" si="1"/>
        <v>-0.80617997398388719</v>
      </c>
      <c r="K8">
        <f t="shared" si="1"/>
        <v>-0.50514997831990593</v>
      </c>
      <c r="L8">
        <f t="shared" si="1"/>
        <v>-0.20411998265592479</v>
      </c>
      <c r="M8">
        <f t="shared" si="1"/>
        <v>9.691001300805642E-2</v>
      </c>
      <c r="N8">
        <f t="shared" si="1"/>
        <v>0.3979400086720376</v>
      </c>
      <c r="O8">
        <f t="shared" si="1"/>
        <v>0.69897000433601886</v>
      </c>
      <c r="P8">
        <f t="shared" si="1"/>
        <v>1</v>
      </c>
      <c r="Q8">
        <f t="shared" si="1"/>
        <v>1.3010299956639813</v>
      </c>
    </row>
    <row r="9" spans="1:18" x14ac:dyDescent="0.25">
      <c r="A9" t="s">
        <v>48</v>
      </c>
      <c r="B9">
        <f>'Combination Data'!B5</f>
        <v>1</v>
      </c>
      <c r="C9">
        <f>'Combination Data'!C5</f>
        <v>0.92996229935092689</v>
      </c>
      <c r="D9">
        <f>'Combination Data'!D5</f>
        <v>0.92623110109215279</v>
      </c>
      <c r="E9">
        <f>'Combination Data'!E5</f>
        <v>0.85669866687395546</v>
      </c>
      <c r="F9">
        <f>'Combination Data'!F5</f>
        <v>0.87978545610012038</v>
      </c>
      <c r="G9">
        <f>'Combination Data'!G5</f>
        <v>0.83571067666835086</v>
      </c>
      <c r="H9">
        <f>'Combination Data'!H5</f>
        <v>0.8426678067550234</v>
      </c>
      <c r="I9">
        <f>'Combination Data'!I5</f>
        <v>0.76971510746628313</v>
      </c>
      <c r="J9">
        <f>'Combination Data'!J5</f>
        <v>0.67550235143223603</v>
      </c>
      <c r="K9">
        <f>'Combination Data'!K5</f>
        <v>0.63908430176065922</v>
      </c>
      <c r="L9">
        <f>'Combination Data'!L5</f>
        <v>0.5320455517120759</v>
      </c>
      <c r="M9">
        <f>'Combination Data'!M5</f>
        <v>0.46966458082319562</v>
      </c>
      <c r="N9">
        <f>'Combination Data'!N5</f>
        <v>0.40421314470053255</v>
      </c>
      <c r="O9">
        <f>'Combination Data'!O5</f>
        <v>0.39037661782424499</v>
      </c>
      <c r="P9">
        <f>'Combination Data'!P5</f>
        <v>0.38011582261261606</v>
      </c>
      <c r="Q9">
        <f>'Combination Data'!Q5</f>
        <v>0.3552023009055929</v>
      </c>
    </row>
    <row r="10" spans="1:18" x14ac:dyDescent="0.25">
      <c r="A10" t="s">
        <v>50</v>
      </c>
      <c r="B10">
        <f>1-B7/(B7+$A$3)*$B$3-B7/(B7+$C$3)*(1-$B$3)</f>
        <v>0.99636116718472978</v>
      </c>
      <c r="C10">
        <f t="shared" ref="C10:Q10" si="2">1-C7/(C7+$A$3)*$B$3-C7/(C7+$C$3)*(1-$B$3)</f>
        <v>0.99277008878698325</v>
      </c>
      <c r="D10">
        <f t="shared" si="2"/>
        <v>0.98572747859846943</v>
      </c>
      <c r="E10">
        <f t="shared" si="2"/>
        <v>0.9721757438803047</v>
      </c>
      <c r="F10">
        <f t="shared" si="2"/>
        <v>0.94702644700861549</v>
      </c>
      <c r="G10">
        <f t="shared" si="2"/>
        <v>0.90334320144567026</v>
      </c>
      <c r="H10">
        <f t="shared" si="2"/>
        <v>0.83551963587481537</v>
      </c>
      <c r="I10">
        <f t="shared" si="2"/>
        <v>0.74657167621018494</v>
      </c>
      <c r="J10">
        <f t="shared" si="2"/>
        <v>0.65245995721507244</v>
      </c>
      <c r="K10">
        <f t="shared" si="2"/>
        <v>0.57264098276715381</v>
      </c>
      <c r="L10">
        <f t="shared" si="2"/>
        <v>0.51575156725809823</v>
      </c>
      <c r="M10">
        <f t="shared" si="2"/>
        <v>0.4779874225058261</v>
      </c>
      <c r="N10">
        <f t="shared" si="2"/>
        <v>0.45015583554262856</v>
      </c>
      <c r="O10">
        <f t="shared" si="2"/>
        <v>0.4223934146329571</v>
      </c>
      <c r="P10">
        <f t="shared" si="2"/>
        <v>0.38531383659521035</v>
      </c>
      <c r="Q10">
        <f t="shared" si="2"/>
        <v>0.33150057101282615</v>
      </c>
      <c r="R10" t="s">
        <v>53</v>
      </c>
    </row>
    <row r="11" spans="1:18" x14ac:dyDescent="0.25">
      <c r="A11" t="s">
        <v>12</v>
      </c>
      <c r="B11">
        <f t="shared" ref="B11:Q11" si="3">(B9-B10)^2</f>
        <v>1.3241104257487401E-5</v>
      </c>
      <c r="C11">
        <f t="shared" si="3"/>
        <v>3.944818413843993E-3</v>
      </c>
      <c r="D11">
        <f t="shared" si="3"/>
        <v>3.5398189363741411E-3</v>
      </c>
      <c r="E11">
        <f t="shared" si="3"/>
        <v>1.3334955313930311E-2</v>
      </c>
      <c r="F11">
        <f t="shared" si="3"/>
        <v>4.5213508583563222E-3</v>
      </c>
      <c r="G11">
        <f t="shared" si="3"/>
        <v>4.5741584077547233E-3</v>
      </c>
      <c r="H11">
        <f t="shared" si="3"/>
        <v>5.1096346932653999E-5</v>
      </c>
      <c r="I11">
        <f t="shared" si="3"/>
        <v>5.3561841030574269E-4</v>
      </c>
      <c r="J11">
        <f t="shared" si="3"/>
        <v>5.3095193125917393E-4</v>
      </c>
      <c r="K11">
        <f t="shared" si="3"/>
        <v>4.4147146388727179E-3</v>
      </c>
      <c r="L11">
        <f t="shared" si="3"/>
        <v>2.6549392938646606E-4</v>
      </c>
      <c r="M11">
        <f t="shared" si="3"/>
        <v>6.9269693674131323E-5</v>
      </c>
      <c r="N11">
        <f t="shared" si="3"/>
        <v>2.1107308418124126E-3</v>
      </c>
      <c r="O11">
        <f t="shared" si="3"/>
        <v>1.0250752778903579E-3</v>
      </c>
      <c r="P11">
        <f t="shared" si="3"/>
        <v>2.70193493632457E-5</v>
      </c>
      <c r="Q11">
        <f t="shared" si="3"/>
        <v>5.6177199990967315E-4</v>
      </c>
      <c r="R11">
        <f>SQRT(SUM(B11:Q11)/16)</f>
        <v>4.9699148291195309E-2</v>
      </c>
    </row>
    <row r="12" spans="1:18" x14ac:dyDescent="0.25">
      <c r="A12" t="s">
        <v>14</v>
      </c>
      <c r="B12">
        <f>'Combination Data'!B6</f>
        <v>9.7657402549939182E-2</v>
      </c>
      <c r="C12">
        <f>'Combination Data'!C6</f>
        <v>6.1513995493591878E-2</v>
      </c>
      <c r="D12">
        <f>'Combination Data'!D6</f>
        <v>5.2933978180060119E-2</v>
      </c>
      <c r="E12">
        <f>'Combination Data'!E6</f>
        <v>4.3486048319036963E-2</v>
      </c>
      <c r="F12">
        <f>'Combination Data'!F6</f>
        <v>5.7485586396992999E-2</v>
      </c>
      <c r="G12">
        <f>'Combination Data'!G6</f>
        <v>6.9183900811202445E-2</v>
      </c>
      <c r="H12">
        <f>'Combination Data'!H6</f>
        <v>5.519859157877538E-2</v>
      </c>
      <c r="I12">
        <f>'Combination Data'!I6</f>
        <v>1.9747202835288562E-2</v>
      </c>
      <c r="J12">
        <f>'Combination Data'!J6</f>
        <v>3.3810432426063942E-2</v>
      </c>
      <c r="K12">
        <f>'Combination Data'!K6</f>
        <v>1.2321585807838247E-2</v>
      </c>
      <c r="L12">
        <f>'Combination Data'!L6</f>
        <v>2.0289395679130153E-2</v>
      </c>
      <c r="M12">
        <f>'Combination Data'!M6</f>
        <v>1.7976444699407897E-2</v>
      </c>
      <c r="N12">
        <f>'Combination Data'!N6</f>
        <v>2.1612967088168202E-2</v>
      </c>
      <c r="O12">
        <f>'Combination Data'!O6</f>
        <v>8.3668078203942373E-3</v>
      </c>
      <c r="P12">
        <f>'Combination Data'!P6</f>
        <v>1.3963299895958117E-2</v>
      </c>
      <c r="Q12">
        <f>'Combination Data'!Q6</f>
        <v>2.2144884812307433E-2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J30" sqref="J30"/>
    </sheetView>
  </sheetViews>
  <sheetFormatPr defaultRowHeight="15" x14ac:dyDescent="0.25"/>
  <sheetData>
    <row r="2" spans="1:18" x14ac:dyDescent="0.25">
      <c r="A2" t="s">
        <v>51</v>
      </c>
      <c r="B2" t="s">
        <v>28</v>
      </c>
    </row>
    <row r="3" spans="1:18" x14ac:dyDescent="0.25">
      <c r="A3">
        <v>0.36241209659842788</v>
      </c>
      <c r="B3">
        <v>1.1652899957502743</v>
      </c>
    </row>
    <row r="7" spans="1:18" x14ac:dyDescent="0.25">
      <c r="A7" t="str">
        <f>'Biphasic-No Resist'!A7</f>
        <v>Conc (uM)</v>
      </c>
      <c r="B7">
        <f>'Biphasic-No Resist'!B7</f>
        <v>6.103515625E-4</v>
      </c>
      <c r="C7">
        <f>'Biphasic-No Resist'!C7</f>
        <v>1.220703125E-3</v>
      </c>
      <c r="D7">
        <f>'Biphasic-No Resist'!D7</f>
        <v>2.44140625E-3</v>
      </c>
      <c r="E7">
        <f>'Biphasic-No Resist'!E7</f>
        <v>4.8828125E-3</v>
      </c>
      <c r="F7">
        <f>'Biphasic-No Resist'!F7</f>
        <v>9.765625E-3</v>
      </c>
      <c r="G7">
        <f>'Biphasic-No Resist'!G7</f>
        <v>1.953125E-2</v>
      </c>
      <c r="H7">
        <f>'Biphasic-No Resist'!H7</f>
        <v>3.90625E-2</v>
      </c>
      <c r="I7">
        <f>'Biphasic-No Resist'!I7</f>
        <v>7.8125E-2</v>
      </c>
      <c r="J7">
        <f>'Biphasic-No Resist'!J7</f>
        <v>0.15625</v>
      </c>
      <c r="K7">
        <f>'Biphasic-No Resist'!K7</f>
        <v>0.3125</v>
      </c>
      <c r="L7">
        <f>'Biphasic-No Resist'!L7</f>
        <v>0.625</v>
      </c>
      <c r="M7">
        <f>'Biphasic-No Resist'!M7</f>
        <v>1.25</v>
      </c>
      <c r="N7">
        <f>'Biphasic-No Resist'!N7</f>
        <v>2.5</v>
      </c>
      <c r="O7">
        <f>'Biphasic-No Resist'!O7</f>
        <v>5</v>
      </c>
      <c r="P7">
        <f>'Biphasic-No Resist'!P7</f>
        <v>10</v>
      </c>
      <c r="Q7">
        <f>'Biphasic-No Resist'!Q7</f>
        <v>20</v>
      </c>
    </row>
    <row r="8" spans="1:18" x14ac:dyDescent="0.25">
      <c r="A8" t="str">
        <f>'Biphasic-No Resist'!A8</f>
        <v>Log Conc</v>
      </c>
      <c r="B8">
        <f>'Biphasic-No Resist'!B8</f>
        <v>-3.2144199392957367</v>
      </c>
      <c r="C8">
        <f>'Biphasic-No Resist'!C8</f>
        <v>-2.9133899436317554</v>
      </c>
      <c r="D8">
        <f>'Biphasic-No Resist'!D8</f>
        <v>-2.6123599479677742</v>
      </c>
      <c r="E8">
        <f>'Biphasic-No Resist'!E8</f>
        <v>-2.3113299523037933</v>
      </c>
      <c r="F8">
        <f>'Biphasic-No Resist'!F8</f>
        <v>-2.0102999566398121</v>
      </c>
      <c r="G8">
        <f>'Biphasic-No Resist'!G8</f>
        <v>-1.7092699609758308</v>
      </c>
      <c r="H8">
        <f>'Biphasic-No Resist'!H8</f>
        <v>-1.4082399653118496</v>
      </c>
      <c r="I8">
        <f>'Biphasic-No Resist'!I8</f>
        <v>-1.1072099696478683</v>
      </c>
      <c r="J8">
        <f>'Biphasic-No Resist'!J8</f>
        <v>-0.80617997398388719</v>
      </c>
      <c r="K8">
        <f>'Biphasic-No Resist'!K8</f>
        <v>-0.50514997831990593</v>
      </c>
      <c r="L8">
        <f>'Biphasic-No Resist'!L8</f>
        <v>-0.20411998265592479</v>
      </c>
      <c r="M8">
        <f>'Biphasic-No Resist'!M8</f>
        <v>9.691001300805642E-2</v>
      </c>
      <c r="N8">
        <f>'Biphasic-No Resist'!N8</f>
        <v>0.3979400086720376</v>
      </c>
      <c r="O8">
        <f>'Biphasic-No Resist'!O8</f>
        <v>0.69897000433601886</v>
      </c>
      <c r="P8">
        <f>'Biphasic-No Resist'!P8</f>
        <v>1</v>
      </c>
      <c r="Q8">
        <f>'Biphasic-No Resist'!Q8</f>
        <v>1.3010299956639813</v>
      </c>
    </row>
    <row r="9" spans="1:18" x14ac:dyDescent="0.25">
      <c r="A9" t="str">
        <f>'Biphasic-No Resist'!A9</f>
        <v>AZD6244</v>
      </c>
      <c r="B9">
        <f>'Biphasic-No Resist'!B9</f>
        <v>1</v>
      </c>
      <c r="C9">
        <f>'Biphasic-No Resist'!C9</f>
        <v>0.92996229935092689</v>
      </c>
      <c r="D9">
        <f>'Biphasic-No Resist'!D9</f>
        <v>0.92623110109215279</v>
      </c>
      <c r="E9">
        <f>'Biphasic-No Resist'!E9</f>
        <v>0.85669866687395546</v>
      </c>
      <c r="F9">
        <f>'Biphasic-No Resist'!F9</f>
        <v>0.87978545610012038</v>
      </c>
      <c r="G9">
        <f>'Biphasic-No Resist'!G9</f>
        <v>0.83571067666835086</v>
      </c>
      <c r="H9">
        <f>'Biphasic-No Resist'!H9</f>
        <v>0.8426678067550234</v>
      </c>
      <c r="I9">
        <f>'Biphasic-No Resist'!I9</f>
        <v>0.76971510746628313</v>
      </c>
      <c r="J9">
        <f>'Biphasic-No Resist'!J9</f>
        <v>0.67550235143223603</v>
      </c>
      <c r="K9">
        <f>'Biphasic-No Resist'!K9</f>
        <v>0.63908430176065922</v>
      </c>
      <c r="L9">
        <f>'Biphasic-No Resist'!L9</f>
        <v>0.5320455517120759</v>
      </c>
      <c r="M9">
        <f>'Biphasic-No Resist'!M9</f>
        <v>0.46966458082319562</v>
      </c>
      <c r="N9">
        <f>'Biphasic-No Resist'!N9</f>
        <v>0.40421314470053255</v>
      </c>
      <c r="O9">
        <f>'Biphasic-No Resist'!O9</f>
        <v>0.39037661782424499</v>
      </c>
      <c r="P9">
        <f>'Biphasic-No Resist'!P9</f>
        <v>0.38011582261261606</v>
      </c>
      <c r="Q9">
        <f>'Biphasic-No Resist'!Q9</f>
        <v>0.3552023009055929</v>
      </c>
    </row>
    <row r="10" spans="1:18" x14ac:dyDescent="0.25">
      <c r="A10" t="s">
        <v>52</v>
      </c>
      <c r="B10">
        <f>1-(B7^($A$3)/($B$3+B7^($A$3)))</f>
        <v>0.94455666699229235</v>
      </c>
      <c r="C10">
        <f t="shared" ref="C10:Q10" si="0">1-(C7^($A$3)/($B$3+C7^($A$3)))</f>
        <v>0.92983446154970262</v>
      </c>
      <c r="D10">
        <f t="shared" si="0"/>
        <v>0.91156897259493774</v>
      </c>
      <c r="E10">
        <f t="shared" si="0"/>
        <v>0.88911563916055358</v>
      </c>
      <c r="F10">
        <f t="shared" si="0"/>
        <v>0.86182539080166076</v>
      </c>
      <c r="G10">
        <f t="shared" si="0"/>
        <v>0.82910955131264563</v>
      </c>
      <c r="H10">
        <f t="shared" si="0"/>
        <v>0.79053026434684925</v>
      </c>
      <c r="I10">
        <f t="shared" si="0"/>
        <v>0.74591063197445773</v>
      </c>
      <c r="J10">
        <f t="shared" si="0"/>
        <v>0.69544809068132896</v>
      </c>
      <c r="K10">
        <f t="shared" si="0"/>
        <v>0.63980315915348451</v>
      </c>
      <c r="L10">
        <f t="shared" si="0"/>
        <v>0.58012948929113128</v>
      </c>
      <c r="M10">
        <f t="shared" si="0"/>
        <v>0.51801720988293254</v>
      </c>
      <c r="N10">
        <f t="shared" si="0"/>
        <v>0.45534309717628729</v>
      </c>
      <c r="O10">
        <f t="shared" si="0"/>
        <v>0.39405235930006777</v>
      </c>
      <c r="P10">
        <f t="shared" si="0"/>
        <v>0.33592331852497703</v>
      </c>
      <c r="Q10">
        <f t="shared" si="0"/>
        <v>0.28237328547671015</v>
      </c>
      <c r="R10" t="s">
        <v>53</v>
      </c>
    </row>
    <row r="11" spans="1:18" x14ac:dyDescent="0.25">
      <c r="A11" t="str">
        <f>'Biphasic-No Resist'!A11</f>
        <v>Optimize</v>
      </c>
      <c r="B11">
        <f>(B9-B10)^2</f>
        <v>3.0739631750035649E-3</v>
      </c>
      <c r="C11">
        <f t="shared" ref="C11:Q11" si="1">(C9-C10)^2</f>
        <v>1.6342503421856769E-8</v>
      </c>
      <c r="D11">
        <f t="shared" si="1"/>
        <v>2.1497801206884546E-4</v>
      </c>
      <c r="E11">
        <f t="shared" si="1"/>
        <v>1.0508600922300706E-3</v>
      </c>
      <c r="F11">
        <f t="shared" si="1"/>
        <v>3.225639455249333E-4</v>
      </c>
      <c r="G11">
        <f t="shared" si="1"/>
        <v>4.3574855961734482E-5</v>
      </c>
      <c r="H11">
        <f t="shared" si="1"/>
        <v>2.718323328364157E-3</v>
      </c>
      <c r="I11">
        <f t="shared" si="1"/>
        <v>5.6665305344091638E-4</v>
      </c>
      <c r="J11">
        <f t="shared" si="1"/>
        <v>3.9783251419280621E-4</v>
      </c>
      <c r="K11">
        <f t="shared" si="1"/>
        <v>5.167559512195726E-7</v>
      </c>
      <c r="L11">
        <f t="shared" si="1"/>
        <v>2.3120650531064943E-3</v>
      </c>
      <c r="M11">
        <f t="shared" si="1"/>
        <v>2.3379767369885152E-3</v>
      </c>
      <c r="N11">
        <f t="shared" si="1"/>
        <v>2.6142720401729391E-3</v>
      </c>
      <c r="O11">
        <f t="shared" si="1"/>
        <v>1.351107539708383E-5</v>
      </c>
      <c r="P11">
        <f t="shared" si="1"/>
        <v>1.9529774175359922E-3</v>
      </c>
      <c r="Q11">
        <f t="shared" si="1"/>
        <v>5.3040654883404429E-3</v>
      </c>
      <c r="R11">
        <f>SQRT(SUM(B11:Q11)/16)</f>
        <v>3.7851807987518193E-2</v>
      </c>
    </row>
    <row r="12" spans="1:18" x14ac:dyDescent="0.25">
      <c r="A12" t="str">
        <f>'Biphasic-No Resist'!A12</f>
        <v>StDev</v>
      </c>
      <c r="B12">
        <f>'Biphasic-No Resist'!B12</f>
        <v>9.7657402549939182E-2</v>
      </c>
      <c r="C12">
        <f>'Biphasic-No Resist'!C12</f>
        <v>6.1513995493591878E-2</v>
      </c>
      <c r="D12">
        <f>'Biphasic-No Resist'!D12</f>
        <v>5.2933978180060119E-2</v>
      </c>
      <c r="E12">
        <f>'Biphasic-No Resist'!E12</f>
        <v>4.3486048319036963E-2</v>
      </c>
      <c r="F12">
        <f>'Biphasic-No Resist'!F12</f>
        <v>5.7485586396992999E-2</v>
      </c>
      <c r="G12">
        <f>'Biphasic-No Resist'!G12</f>
        <v>6.9183900811202445E-2</v>
      </c>
      <c r="H12">
        <f>'Biphasic-No Resist'!H12</f>
        <v>5.519859157877538E-2</v>
      </c>
      <c r="I12">
        <f>'Biphasic-No Resist'!I12</f>
        <v>1.9747202835288562E-2</v>
      </c>
      <c r="J12">
        <f>'Biphasic-No Resist'!J12</f>
        <v>3.3810432426063942E-2</v>
      </c>
      <c r="K12">
        <f>'Biphasic-No Resist'!K12</f>
        <v>1.2321585807838247E-2</v>
      </c>
      <c r="L12">
        <f>'Biphasic-No Resist'!L12</f>
        <v>2.0289395679130153E-2</v>
      </c>
      <c r="M12">
        <f>'Biphasic-No Resist'!M12</f>
        <v>1.7976444699407897E-2</v>
      </c>
      <c r="N12">
        <f>'Biphasic-No Resist'!N12</f>
        <v>2.1612967088168202E-2</v>
      </c>
      <c r="O12">
        <f>'Biphasic-No Resist'!O12</f>
        <v>8.3668078203942373E-3</v>
      </c>
      <c r="P12">
        <f>'Biphasic-No Resist'!P12</f>
        <v>1.3963299895958117E-2</v>
      </c>
      <c r="Q12">
        <f>'Biphasic-No Resist'!Q12</f>
        <v>2.2144884812307433E-2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Q24" sqref="Q24"/>
    </sheetView>
  </sheetViews>
  <sheetFormatPr defaultRowHeight="15" x14ac:dyDescent="0.25"/>
  <sheetData>
    <row r="2" spans="1:18" x14ac:dyDescent="0.25">
      <c r="A2" t="str">
        <f>'Hill Equation'!A2</f>
        <v>nH</v>
      </c>
      <c r="B2" t="str">
        <f>'Hill Equation'!B2</f>
        <v>IC50</v>
      </c>
      <c r="C2">
        <f>'Hill Equation'!C2</f>
        <v>0</v>
      </c>
    </row>
    <row r="3" spans="1:18" x14ac:dyDescent="0.25">
      <c r="A3">
        <v>0.51987413290858875</v>
      </c>
      <c r="B3">
        <v>0.24773356166351082</v>
      </c>
      <c r="C3">
        <v>0.73037732527103505</v>
      </c>
    </row>
    <row r="7" spans="1:18" x14ac:dyDescent="0.25">
      <c r="A7" t="str">
        <f>'Hill Equation'!A7</f>
        <v>Conc (uM)</v>
      </c>
      <c r="B7">
        <f>'Hill Equation'!B7</f>
        <v>6.103515625E-4</v>
      </c>
      <c r="C7">
        <f>'Hill Equation'!C7</f>
        <v>1.220703125E-3</v>
      </c>
      <c r="D7">
        <f>'Hill Equation'!D7</f>
        <v>2.44140625E-3</v>
      </c>
      <c r="E7">
        <f>'Hill Equation'!E7</f>
        <v>4.8828125E-3</v>
      </c>
      <c r="F7">
        <f>'Hill Equation'!F7</f>
        <v>9.765625E-3</v>
      </c>
      <c r="G7">
        <f>'Hill Equation'!G7</f>
        <v>1.953125E-2</v>
      </c>
      <c r="H7">
        <f>'Hill Equation'!H7</f>
        <v>3.90625E-2</v>
      </c>
      <c r="I7">
        <f>'Hill Equation'!I7</f>
        <v>7.8125E-2</v>
      </c>
      <c r="J7">
        <f>'Hill Equation'!J7</f>
        <v>0.15625</v>
      </c>
      <c r="K7">
        <f>'Hill Equation'!K7</f>
        <v>0.3125</v>
      </c>
      <c r="L7">
        <f>'Hill Equation'!L7</f>
        <v>0.625</v>
      </c>
      <c r="M7">
        <f>'Hill Equation'!M7</f>
        <v>1.25</v>
      </c>
      <c r="N7">
        <f>'Hill Equation'!N7</f>
        <v>2.5</v>
      </c>
      <c r="O7">
        <f>'Hill Equation'!O7</f>
        <v>5</v>
      </c>
      <c r="P7">
        <f>'Hill Equation'!P7</f>
        <v>10</v>
      </c>
      <c r="Q7">
        <f>'Hill Equation'!Q7</f>
        <v>20</v>
      </c>
    </row>
    <row r="8" spans="1:18" x14ac:dyDescent="0.25">
      <c r="A8" t="str">
        <f>'Hill Equation'!A8</f>
        <v>Log Conc</v>
      </c>
      <c r="B8">
        <f>'Hill Equation'!B8</f>
        <v>-3.2144199392957367</v>
      </c>
      <c r="C8">
        <f>'Hill Equation'!C8</f>
        <v>-2.9133899436317554</v>
      </c>
      <c r="D8">
        <f>'Hill Equation'!D8</f>
        <v>-2.6123599479677742</v>
      </c>
      <c r="E8">
        <f>'Hill Equation'!E8</f>
        <v>-2.3113299523037933</v>
      </c>
      <c r="F8">
        <f>'Hill Equation'!F8</f>
        <v>-2.0102999566398121</v>
      </c>
      <c r="G8">
        <f>'Hill Equation'!G8</f>
        <v>-1.7092699609758308</v>
      </c>
      <c r="H8">
        <f>'Hill Equation'!H8</f>
        <v>-1.4082399653118496</v>
      </c>
      <c r="I8">
        <f>'Hill Equation'!I8</f>
        <v>-1.1072099696478683</v>
      </c>
      <c r="J8">
        <f>'Hill Equation'!J8</f>
        <v>-0.80617997398388719</v>
      </c>
      <c r="K8">
        <f>'Hill Equation'!K8</f>
        <v>-0.50514997831990593</v>
      </c>
      <c r="L8">
        <f>'Hill Equation'!L8</f>
        <v>-0.20411998265592479</v>
      </c>
      <c r="M8">
        <f>'Hill Equation'!M8</f>
        <v>9.691001300805642E-2</v>
      </c>
      <c r="N8">
        <f>'Hill Equation'!N8</f>
        <v>0.3979400086720376</v>
      </c>
      <c r="O8">
        <f>'Hill Equation'!O8</f>
        <v>0.69897000433601886</v>
      </c>
      <c r="P8">
        <f>'Hill Equation'!P8</f>
        <v>1</v>
      </c>
      <c r="Q8">
        <f>'Hill Equation'!Q8</f>
        <v>1.3010299956639813</v>
      </c>
    </row>
    <row r="9" spans="1:18" x14ac:dyDescent="0.25">
      <c r="A9" t="str">
        <f>'Hill Equation'!A9</f>
        <v>AZD6244</v>
      </c>
      <c r="B9">
        <f>'Hill Equation'!B9</f>
        <v>1</v>
      </c>
      <c r="C9">
        <f>'Hill Equation'!C9</f>
        <v>0.92996229935092689</v>
      </c>
      <c r="D9">
        <f>'Hill Equation'!D9</f>
        <v>0.92623110109215279</v>
      </c>
      <c r="E9">
        <f>'Hill Equation'!E9</f>
        <v>0.85669866687395546</v>
      </c>
      <c r="F9">
        <f>'Hill Equation'!F9</f>
        <v>0.87978545610012038</v>
      </c>
      <c r="G9">
        <f>'Hill Equation'!G9</f>
        <v>0.83571067666835086</v>
      </c>
      <c r="H9">
        <f>'Hill Equation'!H9</f>
        <v>0.8426678067550234</v>
      </c>
      <c r="I9">
        <f>'Hill Equation'!I9</f>
        <v>0.76971510746628313</v>
      </c>
      <c r="J9">
        <f>'Hill Equation'!J9</f>
        <v>0.67550235143223603</v>
      </c>
      <c r="K9">
        <f>'Hill Equation'!K9</f>
        <v>0.63908430176065922</v>
      </c>
      <c r="L9">
        <f>'Hill Equation'!L9</f>
        <v>0.5320455517120759</v>
      </c>
      <c r="M9">
        <f>'Hill Equation'!M9</f>
        <v>0.46966458082319562</v>
      </c>
      <c r="N9">
        <f>'Hill Equation'!N9</f>
        <v>0.40421314470053255</v>
      </c>
      <c r="O9">
        <f>'Hill Equation'!O9</f>
        <v>0.39037661782424499</v>
      </c>
      <c r="P9">
        <f>'Hill Equation'!P9</f>
        <v>0.38011582261261606</v>
      </c>
      <c r="Q9">
        <f>'Hill Equation'!Q9</f>
        <v>0.3552023009055929</v>
      </c>
    </row>
    <row r="10" spans="1:18" x14ac:dyDescent="0.25">
      <c r="A10" t="str">
        <f>'Hill Equation'!A10</f>
        <v>Hill Calculate</v>
      </c>
      <c r="B10">
        <f>1-B7^($A$3)/($B$3^($A$3)+B7^($A$3))*$C$3</f>
        <v>0.96918350046612245</v>
      </c>
      <c r="C10">
        <f t="shared" ref="C10:Q10" si="0">1-C7^($A$3)/($B$3^($A$3)+C7^($A$3))*$C$3</f>
        <v>0.95660862739356156</v>
      </c>
      <c r="D10">
        <f t="shared" si="0"/>
        <v>0.93934738080939151</v>
      </c>
      <c r="E10">
        <f t="shared" si="0"/>
        <v>0.91605856177258127</v>
      </c>
      <c r="F10">
        <f t="shared" si="0"/>
        <v>0.8853582288240609</v>
      </c>
      <c r="G10">
        <f t="shared" si="0"/>
        <v>0.84610280437736962</v>
      </c>
      <c r="H10">
        <f t="shared" si="0"/>
        <v>0.79781930074156249</v>
      </c>
      <c r="I10">
        <f t="shared" si="0"/>
        <v>0.7411882946844327</v>
      </c>
      <c r="J10">
        <f t="shared" si="0"/>
        <v>0.67835430834139787</v>
      </c>
      <c r="K10">
        <f t="shared" si="0"/>
        <v>0.61279144087557547</v>
      </c>
      <c r="L10">
        <f t="shared" si="0"/>
        <v>0.54862292564424231</v>
      </c>
      <c r="M10">
        <f t="shared" si="0"/>
        <v>0.48963544641360668</v>
      </c>
      <c r="N10">
        <f t="shared" si="0"/>
        <v>0.43845459451220248</v>
      </c>
      <c r="O10">
        <f t="shared" si="0"/>
        <v>0.3962263053838373</v>
      </c>
      <c r="P10">
        <f t="shared" si="0"/>
        <v>0.36280744848403279</v>
      </c>
      <c r="Q10">
        <f t="shared" si="0"/>
        <v>0.33722232200467028</v>
      </c>
      <c r="R10" t="str">
        <f>'Hill Equation'!R10</f>
        <v>RMSE</v>
      </c>
    </row>
    <row r="11" spans="1:18" x14ac:dyDescent="0.25">
      <c r="A11" t="str">
        <f>'Hill Equation'!A11</f>
        <v>Optimize</v>
      </c>
      <c r="B11">
        <f>(B9-B10)^2</f>
        <v>9.4965664352147526E-4</v>
      </c>
      <c r="C11">
        <f t="shared" ref="C11:Q11" si="1">(C9-C10)^2</f>
        <v>7.1002679815569886E-4</v>
      </c>
      <c r="D11">
        <f t="shared" si="1"/>
        <v>1.7203679362084786E-4</v>
      </c>
      <c r="E11">
        <f t="shared" si="1"/>
        <v>3.5235971223759022E-3</v>
      </c>
      <c r="F11">
        <f t="shared" si="1"/>
        <v>3.1055795832695466E-5</v>
      </c>
      <c r="G11">
        <f t="shared" si="1"/>
        <v>1.0799631832055553E-4</v>
      </c>
      <c r="H11">
        <f t="shared" si="1"/>
        <v>2.0113884916394395E-3</v>
      </c>
      <c r="I11">
        <f t="shared" si="1"/>
        <v>8.137790474907451E-4</v>
      </c>
      <c r="J11">
        <f t="shared" si="1"/>
        <v>8.1336582117159883E-6</v>
      </c>
      <c r="K11">
        <f t="shared" si="1"/>
        <v>6.913145335223674E-4</v>
      </c>
      <c r="L11">
        <f t="shared" si="1"/>
        <v>2.748093264868703E-4</v>
      </c>
      <c r="M11">
        <f t="shared" si="1"/>
        <v>3.988354724302644E-4</v>
      </c>
      <c r="N11">
        <f t="shared" si="1"/>
        <v>1.1724768852051108E-3</v>
      </c>
      <c r="O11">
        <f t="shared" si="1"/>
        <v>3.4218844544849029E-5</v>
      </c>
      <c r="P11">
        <f t="shared" si="1"/>
        <v>2.9957981497501067E-4</v>
      </c>
      <c r="Q11">
        <f t="shared" si="1"/>
        <v>3.2327964127762263E-4</v>
      </c>
      <c r="R11">
        <f>SQRT(SUM(B11:Q11)/16)</f>
        <v>2.6835360519763811E-2</v>
      </c>
    </row>
    <row r="12" spans="1:18" x14ac:dyDescent="0.25">
      <c r="A12" t="str">
        <f>'Hill Equation'!A12</f>
        <v>StDev</v>
      </c>
      <c r="B12">
        <f>'Hill Equation'!B12</f>
        <v>9.7657402549939182E-2</v>
      </c>
      <c r="C12">
        <f>'Hill Equation'!C12</f>
        <v>6.1513995493591878E-2</v>
      </c>
      <c r="D12">
        <f>'Hill Equation'!D12</f>
        <v>5.2933978180060119E-2</v>
      </c>
      <c r="E12">
        <f>'Hill Equation'!E12</f>
        <v>4.3486048319036963E-2</v>
      </c>
      <c r="F12">
        <f>'Hill Equation'!F12</f>
        <v>5.7485586396992999E-2</v>
      </c>
      <c r="G12">
        <f>'Hill Equation'!G12</f>
        <v>6.9183900811202445E-2</v>
      </c>
      <c r="H12">
        <f>'Hill Equation'!H12</f>
        <v>5.519859157877538E-2</v>
      </c>
      <c r="I12">
        <f>'Hill Equation'!I12</f>
        <v>1.9747202835288562E-2</v>
      </c>
      <c r="J12">
        <f>'Hill Equation'!J12</f>
        <v>3.3810432426063942E-2</v>
      </c>
      <c r="K12">
        <f>'Hill Equation'!K12</f>
        <v>1.2321585807838247E-2</v>
      </c>
      <c r="L12">
        <f>'Hill Equation'!L12</f>
        <v>2.0289395679130153E-2</v>
      </c>
      <c r="M12">
        <f>'Hill Equation'!M12</f>
        <v>1.7976444699407897E-2</v>
      </c>
      <c r="N12">
        <f>'Hill Equation'!N12</f>
        <v>2.1612967088168202E-2</v>
      </c>
      <c r="O12">
        <f>'Hill Equation'!O12</f>
        <v>8.3668078203942373E-3</v>
      </c>
      <c r="P12">
        <f>'Hill Equation'!P12</f>
        <v>1.3963299895958117E-2</v>
      </c>
      <c r="Q12">
        <f>'Hill Equation'!Q12</f>
        <v>2.2144884812307433E-2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Combination Data</vt:lpstr>
      <vt:lpstr>Monophasic-No Resis</vt:lpstr>
      <vt:lpstr>Biphasic-No Resist</vt:lpstr>
      <vt:lpstr>Hill Equation</vt:lpstr>
      <vt:lpstr>Full Hill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Sun</dc:creator>
  <cp:lastModifiedBy>Dr. Sun</cp:lastModifiedBy>
  <dcterms:created xsi:type="dcterms:W3CDTF">2018-06-29T00:58:38Z</dcterms:created>
  <dcterms:modified xsi:type="dcterms:W3CDTF">2019-12-25T19:35:58Z</dcterms:modified>
</cp:coreProperties>
</file>