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3750" windowWidth="19560" windowHeight="9555" activeTab="4"/>
  </bookViews>
  <sheets>
    <sheet name="Combination Data" sheetId="1" r:id="rId1"/>
    <sheet name="Monophasic-No Resis" sheetId="6" r:id="rId2"/>
    <sheet name="Biphasic-No Resist" sheetId="2" r:id="rId3"/>
    <sheet name="Hill Equation" sheetId="7" r:id="rId4"/>
    <sheet name="Full Hill" sheetId="8" r:id="rId5"/>
  </sheets>
  <externalReferences>
    <externalReference r:id="rId6"/>
  </externalReferences>
  <definedNames>
    <definedName name="solver_adj" localSheetId="2" hidden="1">'Biphasic-No Resist'!$A$3:$D$3</definedName>
    <definedName name="solver_adj" localSheetId="4" hidden="1">'Full Hill'!$A$6:$C$6</definedName>
    <definedName name="solver_adj" localSheetId="3" hidden="1">'Hill Equation'!$A$6:$B$6</definedName>
    <definedName name="solver_adj" localSheetId="1" hidden="1">'Monophasic-No Resis'!$A$2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drv" localSheetId="1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ng" localSheetId="1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est" localSheetId="1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lhs1" localSheetId="4" hidden="1">'Full Hill'!$C$6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um" localSheetId="2" hidden="1">0</definedName>
    <definedName name="solver_num" localSheetId="4" hidden="1">1</definedName>
    <definedName name="solver_num" localSheetId="3" hidden="1">0</definedName>
    <definedName name="solver_num" localSheetId="1" hidden="1">0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nwt" localSheetId="1" hidden="1">1</definedName>
    <definedName name="solver_opt" localSheetId="2" hidden="1">'Biphasic-No Resist'!$R$11</definedName>
    <definedName name="solver_opt" localSheetId="4" hidden="1">'Full Hill'!$R$11</definedName>
    <definedName name="solver_opt" localSheetId="3" hidden="1">'Hill Equation'!$R$11</definedName>
    <definedName name="solver_opt" localSheetId="1" hidden="1">'Monophasic-No Resis'!$S$8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bv" localSheetId="1" hidden="1">1</definedName>
    <definedName name="solver_rel1" localSheetId="4" hidden="1">1</definedName>
    <definedName name="solver_rhs1" localSheetId="4" hidden="1">1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typ" localSheetId="1" hidden="1">2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er" localSheetId="2" hidden="1">3</definedName>
    <definedName name="solver_ver" localSheetId="4" hidden="1">3</definedName>
    <definedName name="solver_ver" localSheetId="3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12" i="6" l="1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2" i="6"/>
  <c r="C10" i="8" l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0" i="8"/>
  <c r="C11" i="8" l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1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10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5" i="8"/>
  <c r="A7" i="8"/>
  <c r="A8" i="8"/>
  <c r="A9" i="8"/>
  <c r="A10" i="8"/>
  <c r="A11" i="8"/>
  <c r="A12" i="8"/>
  <c r="R11" i="8" l="1"/>
  <c r="R11" i="2" l="1"/>
  <c r="A8" i="7" l="1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B7" i="7"/>
  <c r="B10" i="7" s="1"/>
  <c r="B11" i="7" s="1"/>
  <c r="C7" i="7"/>
  <c r="C10" i="7" s="1"/>
  <c r="C11" i="7" s="1"/>
  <c r="D7" i="7"/>
  <c r="D10" i="7" s="1"/>
  <c r="D11" i="7" s="1"/>
  <c r="E7" i="7"/>
  <c r="E10" i="7" s="1"/>
  <c r="E11" i="7" s="1"/>
  <c r="F7" i="7"/>
  <c r="F10" i="7" s="1"/>
  <c r="F11" i="7" s="1"/>
  <c r="G7" i="7"/>
  <c r="G10" i="7" s="1"/>
  <c r="G11" i="7" s="1"/>
  <c r="H7" i="7"/>
  <c r="H10" i="7" s="1"/>
  <c r="H11" i="7" s="1"/>
  <c r="I7" i="7"/>
  <c r="I10" i="7" s="1"/>
  <c r="I11" i="7" s="1"/>
  <c r="J7" i="7"/>
  <c r="J10" i="7" s="1"/>
  <c r="J11" i="7" s="1"/>
  <c r="K7" i="7"/>
  <c r="K10" i="7" s="1"/>
  <c r="K11" i="7" s="1"/>
  <c r="L7" i="7"/>
  <c r="L10" i="7" s="1"/>
  <c r="L11" i="7" s="1"/>
  <c r="M7" i="7"/>
  <c r="M10" i="7" s="1"/>
  <c r="M11" i="7" s="1"/>
  <c r="N7" i="7"/>
  <c r="N10" i="7" s="1"/>
  <c r="N11" i="7" s="1"/>
  <c r="O7" i="7"/>
  <c r="O10" i="7" s="1"/>
  <c r="O11" i="7" s="1"/>
  <c r="P7" i="7"/>
  <c r="P10" i="7" s="1"/>
  <c r="P11" i="7" s="1"/>
  <c r="Q7" i="7"/>
  <c r="Q10" i="7" s="1"/>
  <c r="Q11" i="7" s="1"/>
  <c r="A7" i="7"/>
  <c r="B5" i="7"/>
  <c r="D3" i="7"/>
  <c r="C3" i="7"/>
  <c r="B3" i="7"/>
  <c r="A3" i="7"/>
  <c r="D2" i="7"/>
  <c r="C2" i="7"/>
  <c r="B2" i="7"/>
  <c r="A2" i="7"/>
  <c r="R11" i="7" l="1"/>
  <c r="S7" i="6" l="1"/>
  <c r="A5" i="1" l="1"/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9" i="2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9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B6" i="6"/>
  <c r="A6" i="2" l="1"/>
  <c r="C6" i="2" s="1"/>
  <c r="E6" i="2" l="1"/>
  <c r="C21" i="1" l="1"/>
  <c r="C20" i="1"/>
  <c r="I19" i="1"/>
  <c r="F19" i="1"/>
  <c r="F18" i="1"/>
  <c r="E19" i="1"/>
  <c r="B19" i="1"/>
  <c r="B18" i="1"/>
  <c r="C18" i="1"/>
  <c r="C19" i="1"/>
  <c r="H21" i="1"/>
  <c r="B21" i="1"/>
  <c r="E21" i="1"/>
  <c r="P7" i="6"/>
  <c r="Q7" i="6"/>
  <c r="P5" i="6"/>
  <c r="O5" i="6"/>
  <c r="N5" i="6" s="1"/>
  <c r="Q4" i="6"/>
  <c r="P4" i="6"/>
  <c r="O4" i="6"/>
  <c r="Q10" i="2"/>
  <c r="P8" i="6" l="1"/>
  <c r="N4" i="6"/>
  <c r="N7" i="6"/>
  <c r="N8" i="6" s="1"/>
  <c r="O7" i="6"/>
  <c r="F21" i="1"/>
  <c r="Q8" i="6"/>
  <c r="M5" i="6"/>
  <c r="M7" i="6" s="1"/>
  <c r="B10" i="1"/>
  <c r="O8" i="6" l="1"/>
  <c r="I21" i="1"/>
  <c r="G21" i="1"/>
  <c r="M4" i="6"/>
  <c r="M8" i="6"/>
  <c r="L5" i="6"/>
  <c r="L7" i="6" s="1"/>
  <c r="L4" i="6" l="1"/>
  <c r="L8" i="6"/>
  <c r="K5" i="6"/>
  <c r="K7" i="6" s="1"/>
  <c r="K8" i="6" l="1"/>
  <c r="J5" i="6"/>
  <c r="J7" i="6" s="1"/>
  <c r="K4" i="6"/>
  <c r="Q8" i="2"/>
  <c r="P7" i="2"/>
  <c r="P10" i="2" s="1"/>
  <c r="D6" i="2"/>
  <c r="B6" i="2"/>
  <c r="E20" i="1"/>
  <c r="P8" i="2" l="1"/>
  <c r="B14" i="1"/>
  <c r="H20" i="1"/>
  <c r="B12" i="1"/>
  <c r="F20" i="1"/>
  <c r="B20" i="1"/>
  <c r="J8" i="6"/>
  <c r="I5" i="6"/>
  <c r="I7" i="6" s="1"/>
  <c r="J4" i="6"/>
  <c r="B11" i="1"/>
  <c r="P11" i="2"/>
  <c r="Q11" i="2"/>
  <c r="O7" i="2"/>
  <c r="O10" i="2" l="1"/>
  <c r="O8" i="2"/>
  <c r="N7" i="2"/>
  <c r="B13" i="1"/>
  <c r="G20" i="1"/>
  <c r="I4" i="6"/>
  <c r="I8" i="6"/>
  <c r="H5" i="6"/>
  <c r="H7" i="6" s="1"/>
  <c r="M7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M10" i="2" l="1"/>
  <c r="M8" i="2"/>
  <c r="N10" i="2"/>
  <c r="N8" i="2"/>
  <c r="O11" i="2"/>
  <c r="H4" i="6"/>
  <c r="H8" i="6"/>
  <c r="G5" i="6"/>
  <c r="G7" i="6" s="1"/>
  <c r="L7" i="2"/>
  <c r="L10" i="2" l="1"/>
  <c r="L8" i="2"/>
  <c r="N11" i="2"/>
  <c r="M11" i="2"/>
  <c r="G8" i="6"/>
  <c r="F5" i="6"/>
  <c r="F7" i="6" s="1"/>
  <c r="G4" i="6"/>
  <c r="K7" i="2"/>
  <c r="K10" i="2" l="1"/>
  <c r="K8" i="2"/>
  <c r="L11" i="2"/>
  <c r="F8" i="6"/>
  <c r="E5" i="6"/>
  <c r="E7" i="6" s="1"/>
  <c r="F4" i="6"/>
  <c r="J7" i="2"/>
  <c r="J10" i="2" l="1"/>
  <c r="J8" i="2"/>
  <c r="K11" i="2"/>
  <c r="E4" i="6"/>
  <c r="E8" i="6"/>
  <c r="D5" i="6"/>
  <c r="D7" i="6" s="1"/>
  <c r="I7" i="2"/>
  <c r="I10" i="2" l="1"/>
  <c r="I8" i="2"/>
  <c r="J11" i="2"/>
  <c r="D4" i="6"/>
  <c r="D8" i="6"/>
  <c r="C5" i="6"/>
  <c r="C7" i="6" s="1"/>
  <c r="H7" i="2"/>
  <c r="H10" i="2" l="1"/>
  <c r="H8" i="2"/>
  <c r="I11" i="2"/>
  <c r="C8" i="6"/>
  <c r="C4" i="6"/>
  <c r="B5" i="6"/>
  <c r="B7" i="6" s="1"/>
  <c r="D18" i="1" s="1"/>
  <c r="G7" i="2"/>
  <c r="G10" i="2" l="1"/>
  <c r="G8" i="2"/>
  <c r="H11" i="2"/>
  <c r="B8" i="6"/>
  <c r="S8" i="6" s="1"/>
  <c r="B4" i="6"/>
  <c r="F7" i="2"/>
  <c r="F10" i="2" l="1"/>
  <c r="F8" i="2"/>
  <c r="G11" i="2"/>
  <c r="D21" i="1"/>
  <c r="E7" i="2"/>
  <c r="E10" i="2" l="1"/>
  <c r="E8" i="2"/>
  <c r="F11" i="2"/>
  <c r="D7" i="2"/>
  <c r="D10" i="2" l="1"/>
  <c r="D8" i="2"/>
  <c r="E11" i="2"/>
  <c r="D19" i="1"/>
  <c r="C7" i="2"/>
  <c r="C10" i="2" l="1"/>
  <c r="C8" i="2"/>
  <c r="B7" i="2"/>
  <c r="D11" i="2"/>
  <c r="B10" i="2" l="1"/>
  <c r="B8" i="2"/>
  <c r="C11" i="2"/>
  <c r="D20" i="1" l="1"/>
  <c r="B11" i="2"/>
</calcChain>
</file>

<file path=xl/sharedStrings.xml><?xml version="1.0" encoding="utf-8"?>
<sst xmlns="http://schemas.openxmlformats.org/spreadsheetml/2006/main" count="64" uniqueCount="54">
  <si>
    <t>Concen (uM)</t>
  </si>
  <si>
    <t>Log uM</t>
  </si>
  <si>
    <t>Kd1=</t>
  </si>
  <si>
    <t>Comp 1</t>
  </si>
  <si>
    <t>Component 1</t>
  </si>
  <si>
    <t>Kd1</t>
  </si>
  <si>
    <t>Kd2=</t>
  </si>
  <si>
    <t>Comp2</t>
  </si>
  <si>
    <t>Component 2</t>
  </si>
  <si>
    <t>Conc (uM)</t>
  </si>
  <si>
    <t>Log Conc</t>
  </si>
  <si>
    <t>Actual data</t>
  </si>
  <si>
    <t>Optimize</t>
  </si>
  <si>
    <t>Base</t>
  </si>
  <si>
    <t>StDev</t>
  </si>
  <si>
    <t>Kd=</t>
  </si>
  <si>
    <t>Concentration</t>
  </si>
  <si>
    <t>SoE</t>
  </si>
  <si>
    <t>Data result summary</t>
  </si>
  <si>
    <t>F1%</t>
  </si>
  <si>
    <t>F2%</t>
  </si>
  <si>
    <t>F1-Kd uM</t>
  </si>
  <si>
    <t>uM</t>
  </si>
  <si>
    <t>%</t>
  </si>
  <si>
    <t>F2-Kd uM</t>
  </si>
  <si>
    <t>Cell</t>
  </si>
  <si>
    <t>Drug</t>
  </si>
  <si>
    <t>IC50</t>
  </si>
  <si>
    <t>HT-29</t>
  </si>
  <si>
    <t>F1</t>
  </si>
  <si>
    <t>Kd</t>
  </si>
  <si>
    <t>X^2</t>
  </si>
  <si>
    <t>P value</t>
  </si>
  <si>
    <t>Monophasic</t>
  </si>
  <si>
    <t>KD1</t>
  </si>
  <si>
    <t>F2</t>
  </si>
  <si>
    <t>KD2</t>
  </si>
  <si>
    <t>Resistant</t>
  </si>
  <si>
    <t>BP-No Resist</t>
  </si>
  <si>
    <t>BP-Resist</t>
  </si>
  <si>
    <t>MP-No Resist</t>
  </si>
  <si>
    <t>MP-Resist</t>
  </si>
  <si>
    <t>SD</t>
  </si>
  <si>
    <t>Date</t>
  </si>
  <si>
    <t>BMS-754801</t>
  </si>
  <si>
    <t>BMS-754807</t>
  </si>
  <si>
    <t>SSR</t>
  </si>
  <si>
    <t>RSQ</t>
  </si>
  <si>
    <t>BP-Calculate</t>
  </si>
  <si>
    <t>nH</t>
  </si>
  <si>
    <t>RMSE</t>
  </si>
  <si>
    <t>Hill Cal</t>
  </si>
  <si>
    <t>Imax</t>
  </si>
  <si>
    <t>Hill 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</si>
</sst>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'Monophasic-No Resis'!$A$12</c:f>
              <c:strCache>
                <c:ptCount val="1"/>
                <c:pt idx="0">
                  <c:v>Hill Calculate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Resis'!$B$12:$Q$12</c:f>
              <c:numCache>
                <c:formatCode>General</c:formatCode>
                <c:ptCount val="16"/>
                <c:pt idx="0">
                  <c:v>0.9116081447259986</c:v>
                </c:pt>
                <c:pt idx="1">
                  <c:v>0.89069399609787403</c:v>
                </c:pt>
                <c:pt idx="2">
                  <c:v>0.86556117719608039</c:v>
                </c:pt>
                <c:pt idx="3">
                  <c:v>0.8357154246036308</c:v>
                </c:pt>
                <c:pt idx="4">
                  <c:v>0.80076894540970334</c:v>
                </c:pt>
                <c:pt idx="5">
                  <c:v>0.76051889241275084</c:v>
                </c:pt>
                <c:pt idx="6">
                  <c:v>0.71503102663454277</c:v>
                </c:pt>
                <c:pt idx="7">
                  <c:v>0.66471218514944308</c:v>
                </c:pt>
                <c:pt idx="8">
                  <c:v>0.61035008854111061</c:v>
                </c:pt>
                <c:pt idx="9">
                  <c:v>0.55309982160532956</c:v>
                </c:pt>
                <c:pt idx="10">
                  <c:v>0.49440584433000967</c:v>
                </c:pt>
                <c:pt idx="11">
                  <c:v>0.43586565650801279</c:v>
                </c:pt>
                <c:pt idx="12">
                  <c:v>0.37906018994796387</c:v>
                </c:pt>
                <c:pt idx="13">
                  <c:v>0.3253878793979601</c:v>
                </c:pt>
                <c:pt idx="14">
                  <c:v>0.27593801632524295</c:v>
                </c:pt>
                <c:pt idx="15">
                  <c:v>0.2314251367137341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6880"/>
        <c:axId val="206947456"/>
      </c:scatterChart>
      <c:scatterChart>
        <c:scatterStyle val="lineMarker"/>
        <c:varyColors val="0"/>
        <c:ser>
          <c:idx val="0"/>
          <c:order val="0"/>
          <c:tx>
            <c:strRef>
              <c:f>'Monophasic-No Resis'!$A$6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'Monophasic-No Resis'!$B$9:$Q$9</c:f>
                <c:numCache>
                  <c:formatCode>General</c:formatCode>
                  <c:ptCount val="16"/>
                  <c:pt idx="0">
                    <c:v>1.9518824813232159E-2</c:v>
                  </c:pt>
                  <c:pt idx="1">
                    <c:v>3.3415732317722442E-2</c:v>
                  </c:pt>
                  <c:pt idx="2">
                    <c:v>2.1672721687594952E-2</c:v>
                  </c:pt>
                  <c:pt idx="3">
                    <c:v>1.1023585880110476E-2</c:v>
                  </c:pt>
                  <c:pt idx="4">
                    <c:v>4.5078042615625799E-2</c:v>
                  </c:pt>
                  <c:pt idx="5">
                    <c:v>1.2618504654018767E-2</c:v>
                  </c:pt>
                  <c:pt idx="6">
                    <c:v>3.8228884490012764E-2</c:v>
                  </c:pt>
                  <c:pt idx="7">
                    <c:v>3.5812036587350174E-2</c:v>
                  </c:pt>
                  <c:pt idx="8">
                    <c:v>4.052854850927648E-2</c:v>
                  </c:pt>
                  <c:pt idx="9">
                    <c:v>2.1215934316609633E-2</c:v>
                  </c:pt>
                  <c:pt idx="10">
                    <c:v>3.7075853556883344E-2</c:v>
                  </c:pt>
                  <c:pt idx="11">
                    <c:v>3.0626168917643554E-2</c:v>
                  </c:pt>
                  <c:pt idx="12">
                    <c:v>2.4542635665214304E-2</c:v>
                  </c:pt>
                  <c:pt idx="13">
                    <c:v>2.8769370752550913E-2</c:v>
                  </c:pt>
                  <c:pt idx="14">
                    <c:v>2.1262978103423764E-2</c:v>
                  </c:pt>
                  <c:pt idx="15">
                    <c:v>6.6344913000288561E-3</c:v>
                  </c:pt>
                </c:numCache>
              </c:numRef>
            </c:plus>
            <c:minus>
              <c:numRef>
                <c:f>'Monophasic-No Resis'!$B$9:$Q$9</c:f>
                <c:numCache>
                  <c:formatCode>General</c:formatCode>
                  <c:ptCount val="16"/>
                  <c:pt idx="0">
                    <c:v>1.9518824813232159E-2</c:v>
                  </c:pt>
                  <c:pt idx="1">
                    <c:v>3.3415732317722442E-2</c:v>
                  </c:pt>
                  <c:pt idx="2">
                    <c:v>2.1672721687594952E-2</c:v>
                  </c:pt>
                  <c:pt idx="3">
                    <c:v>1.1023585880110476E-2</c:v>
                  </c:pt>
                  <c:pt idx="4">
                    <c:v>4.5078042615625799E-2</c:v>
                  </c:pt>
                  <c:pt idx="5">
                    <c:v>1.2618504654018767E-2</c:v>
                  </c:pt>
                  <c:pt idx="6">
                    <c:v>3.8228884490012764E-2</c:v>
                  </c:pt>
                  <c:pt idx="7">
                    <c:v>3.5812036587350174E-2</c:v>
                  </c:pt>
                  <c:pt idx="8">
                    <c:v>4.052854850927648E-2</c:v>
                  </c:pt>
                  <c:pt idx="9">
                    <c:v>2.1215934316609633E-2</c:v>
                  </c:pt>
                  <c:pt idx="10">
                    <c:v>3.7075853556883344E-2</c:v>
                  </c:pt>
                  <c:pt idx="11">
                    <c:v>3.0626168917643554E-2</c:v>
                  </c:pt>
                  <c:pt idx="12">
                    <c:v>2.4542635665214304E-2</c:v>
                  </c:pt>
                  <c:pt idx="13">
                    <c:v>2.8769370752550913E-2</c:v>
                  </c:pt>
                  <c:pt idx="14">
                    <c:v>2.1262978103423764E-2</c:v>
                  </c:pt>
                  <c:pt idx="15">
                    <c:v>6.6344913000288561E-3</c:v>
                  </c:pt>
                </c:numCache>
              </c:numRef>
            </c:minus>
          </c:errBars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Resis'!$B$6:$Q$6</c:f>
              <c:numCache>
                <c:formatCode>General</c:formatCode>
                <c:ptCount val="16"/>
                <c:pt idx="0">
                  <c:v>0.93994924411091552</c:v>
                </c:pt>
                <c:pt idx="1">
                  <c:v>0.8694437092279188</c:v>
                </c:pt>
                <c:pt idx="2">
                  <c:v>0.85304924566784457</c:v>
                </c:pt>
                <c:pt idx="3">
                  <c:v>0.82418377991250047</c:v>
                </c:pt>
                <c:pt idx="4">
                  <c:v>0.81458531193074768</c:v>
                </c:pt>
                <c:pt idx="5">
                  <c:v>0.78681748120008088</c:v>
                </c:pt>
                <c:pt idx="6">
                  <c:v>0.71161002039577126</c:v>
                </c:pt>
                <c:pt idx="7">
                  <c:v>0.64282489218265892</c:v>
                </c:pt>
                <c:pt idx="8">
                  <c:v>0.60113033053605058</c:v>
                </c:pt>
                <c:pt idx="9">
                  <c:v>0.54617073284653339</c:v>
                </c:pt>
                <c:pt idx="10">
                  <c:v>0.51394230020707155</c:v>
                </c:pt>
                <c:pt idx="11">
                  <c:v>0.42610035965062504</c:v>
                </c:pt>
                <c:pt idx="12">
                  <c:v>0.3738186800354979</c:v>
                </c:pt>
                <c:pt idx="13">
                  <c:v>0.35644335113422282</c:v>
                </c:pt>
                <c:pt idx="14">
                  <c:v>0.30933067617431376</c:v>
                </c:pt>
                <c:pt idx="15">
                  <c:v>0.17842407635180366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'Monophasic-No Resis'!$A$7</c:f>
              <c:strCache>
                <c:ptCount val="1"/>
                <c:pt idx="0">
                  <c:v>BMS-754807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Resis'!$B$7:$Q$7</c:f>
              <c:numCache>
                <c:formatCode>General</c:formatCode>
                <c:ptCount val="16"/>
                <c:pt idx="0">
                  <c:v>0.99892183055735229</c:v>
                </c:pt>
                <c:pt idx="1">
                  <c:v>0.99784598350946352</c:v>
                </c:pt>
                <c:pt idx="2">
                  <c:v>0.99570122664761718</c:v>
                </c:pt>
                <c:pt idx="3">
                  <c:v>0.99143925400200705</c:v>
                </c:pt>
                <c:pt idx="4">
                  <c:v>0.98302383662667348</c:v>
                </c:pt>
                <c:pt idx="5">
                  <c:v>0.96661443210818965</c:v>
                </c:pt>
                <c:pt idx="6">
                  <c:v>0.93538603803047193</c:v>
                </c:pt>
                <c:pt idx="7">
                  <c:v>0.87861522715709506</c:v>
                </c:pt>
                <c:pt idx="8">
                  <c:v>0.78350914729263987</c:v>
                </c:pt>
                <c:pt idx="9">
                  <c:v>0.64407319261702767</c:v>
                </c:pt>
                <c:pt idx="10">
                  <c:v>0.47500586986706983</c:v>
                </c:pt>
                <c:pt idx="11">
                  <c:v>0.31148045784652612</c:v>
                </c:pt>
                <c:pt idx="12">
                  <c:v>0.18446956050581187</c:v>
                </c:pt>
                <c:pt idx="13">
                  <c:v>0.1016064266910367</c:v>
                </c:pt>
                <c:pt idx="14">
                  <c:v>5.3522319143723962E-2</c:v>
                </c:pt>
                <c:pt idx="15">
                  <c:v>2.7497011483932798E-2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6880"/>
        <c:axId val="206947456"/>
      </c:scatterChart>
      <c:valAx>
        <c:axId val="2069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47456"/>
        <c:crosses val="autoZero"/>
        <c:crossBetween val="midCat"/>
      </c:valAx>
      <c:valAx>
        <c:axId val="2069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4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'Biphasic-No Resist'!$A$9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'Biphasic-No Resist'!$B$12:$Q$12</c:f>
                <c:numCache>
                  <c:formatCode>General</c:formatCode>
                  <c:ptCount val="16"/>
                  <c:pt idx="0">
                    <c:v>1.9518824813232159E-2</c:v>
                  </c:pt>
                  <c:pt idx="1">
                    <c:v>3.3415732317722442E-2</c:v>
                  </c:pt>
                  <c:pt idx="2">
                    <c:v>2.1672721687594952E-2</c:v>
                  </c:pt>
                  <c:pt idx="3">
                    <c:v>1.1023585880110476E-2</c:v>
                  </c:pt>
                  <c:pt idx="4">
                    <c:v>4.5078042615625799E-2</c:v>
                  </c:pt>
                  <c:pt idx="5">
                    <c:v>1.2618504654018767E-2</c:v>
                  </c:pt>
                  <c:pt idx="6">
                    <c:v>3.8228884490012764E-2</c:v>
                  </c:pt>
                  <c:pt idx="7">
                    <c:v>3.5812036587350174E-2</c:v>
                  </c:pt>
                  <c:pt idx="8">
                    <c:v>4.052854850927648E-2</c:v>
                  </c:pt>
                  <c:pt idx="9">
                    <c:v>2.1215934316609633E-2</c:v>
                  </c:pt>
                  <c:pt idx="10">
                    <c:v>3.7075853556883344E-2</c:v>
                  </c:pt>
                  <c:pt idx="11">
                    <c:v>3.0626168917643554E-2</c:v>
                  </c:pt>
                  <c:pt idx="12">
                    <c:v>2.4542635665214304E-2</c:v>
                  </c:pt>
                  <c:pt idx="13">
                    <c:v>2.8769370752550913E-2</c:v>
                  </c:pt>
                  <c:pt idx="14">
                    <c:v>2.1262978103423764E-2</c:v>
                  </c:pt>
                  <c:pt idx="15">
                    <c:v>6.6344913000288561E-3</c:v>
                  </c:pt>
                </c:numCache>
              </c:numRef>
            </c:plus>
            <c:minus>
              <c:numRef>
                <c:f>'Biphasic-No Resist'!$B$12:$Q$12</c:f>
                <c:numCache>
                  <c:formatCode>General</c:formatCode>
                  <c:ptCount val="16"/>
                  <c:pt idx="0">
                    <c:v>1.9518824813232159E-2</c:v>
                  </c:pt>
                  <c:pt idx="1">
                    <c:v>3.3415732317722442E-2</c:v>
                  </c:pt>
                  <c:pt idx="2">
                    <c:v>2.1672721687594952E-2</c:v>
                  </c:pt>
                  <c:pt idx="3">
                    <c:v>1.1023585880110476E-2</c:v>
                  </c:pt>
                  <c:pt idx="4">
                    <c:v>4.5078042615625799E-2</c:v>
                  </c:pt>
                  <c:pt idx="5">
                    <c:v>1.2618504654018767E-2</c:v>
                  </c:pt>
                  <c:pt idx="6">
                    <c:v>3.8228884490012764E-2</c:v>
                  </c:pt>
                  <c:pt idx="7">
                    <c:v>3.5812036587350174E-2</c:v>
                  </c:pt>
                  <c:pt idx="8">
                    <c:v>4.052854850927648E-2</c:v>
                  </c:pt>
                  <c:pt idx="9">
                    <c:v>2.1215934316609633E-2</c:v>
                  </c:pt>
                  <c:pt idx="10">
                    <c:v>3.7075853556883344E-2</c:v>
                  </c:pt>
                  <c:pt idx="11">
                    <c:v>3.0626168917643554E-2</c:v>
                  </c:pt>
                  <c:pt idx="12">
                    <c:v>2.4542635665214304E-2</c:v>
                  </c:pt>
                  <c:pt idx="13">
                    <c:v>2.8769370752550913E-2</c:v>
                  </c:pt>
                  <c:pt idx="14">
                    <c:v>2.1262978103423764E-2</c:v>
                  </c:pt>
                  <c:pt idx="15">
                    <c:v>6.6344913000288561E-3</c:v>
                  </c:pt>
                </c:numCache>
              </c:numRef>
            </c:minus>
          </c:errBars>
          <c:xVal>
            <c:numRef>
              <c:f>'Biphasic-No Resist'!$B$8:$Q$8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'Biphasic-No Resist'!$B$9:$Q$9</c:f>
              <c:numCache>
                <c:formatCode>General</c:formatCode>
                <c:ptCount val="16"/>
                <c:pt idx="0">
                  <c:v>0.93994924411091552</c:v>
                </c:pt>
                <c:pt idx="1">
                  <c:v>0.8694437092279188</c:v>
                </c:pt>
                <c:pt idx="2">
                  <c:v>0.85304924566784457</c:v>
                </c:pt>
                <c:pt idx="3">
                  <c:v>0.82418377991250047</c:v>
                </c:pt>
                <c:pt idx="4">
                  <c:v>0.81458531193074768</c:v>
                </c:pt>
                <c:pt idx="5">
                  <c:v>0.78681748120008088</c:v>
                </c:pt>
                <c:pt idx="6">
                  <c:v>0.71161002039577126</c:v>
                </c:pt>
                <c:pt idx="7">
                  <c:v>0.64282489218265892</c:v>
                </c:pt>
                <c:pt idx="8">
                  <c:v>0.60113033053605058</c:v>
                </c:pt>
                <c:pt idx="9">
                  <c:v>0.54617073284653339</c:v>
                </c:pt>
                <c:pt idx="10">
                  <c:v>0.51394230020707155</c:v>
                </c:pt>
                <c:pt idx="11">
                  <c:v>0.42610035965062504</c:v>
                </c:pt>
                <c:pt idx="12">
                  <c:v>0.3738186800354979</c:v>
                </c:pt>
                <c:pt idx="13">
                  <c:v>0.35644335113422282</c:v>
                </c:pt>
                <c:pt idx="14">
                  <c:v>0.30933067617431376</c:v>
                </c:pt>
                <c:pt idx="15">
                  <c:v>0.17842407635180366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'Biphasic-No Resist'!$A$10</c:f>
              <c:strCache>
                <c:ptCount val="1"/>
                <c:pt idx="0">
                  <c:v>BP-Calculate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'Biphasic-No Resist'!$B$8:$Q$8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'Biphasic-No Resist'!$B$10:$Q$10</c:f>
              <c:numCache>
                <c:formatCode>General</c:formatCode>
                <c:ptCount val="16"/>
                <c:pt idx="0">
                  <c:v>0.97901997010352615</c:v>
                </c:pt>
                <c:pt idx="1">
                  <c:v>0.95993514930299606</c:v>
                </c:pt>
                <c:pt idx="2">
                  <c:v>0.92650735359812231</c:v>
                </c:pt>
                <c:pt idx="3">
                  <c:v>0.87389371255252446</c:v>
                </c:pt>
                <c:pt idx="4">
                  <c:v>0.80353981924841011</c:v>
                </c:pt>
                <c:pt idx="5">
                  <c:v>0.72735434534230992</c:v>
                </c:pt>
                <c:pt idx="6">
                  <c:v>0.66121491512099873</c:v>
                </c:pt>
                <c:pt idx="7">
                  <c:v>0.61302177045579542</c:v>
                </c:pt>
                <c:pt idx="8">
                  <c:v>0.58015765025695309</c:v>
                </c:pt>
                <c:pt idx="9">
                  <c:v>0.554817069889743</c:v>
                </c:pt>
                <c:pt idx="10">
                  <c:v>0.5279246499368131</c:v>
                </c:pt>
                <c:pt idx="11">
                  <c:v>0.48994301572825072</c:v>
                </c:pt>
                <c:pt idx="12">
                  <c:v>0.43192264495067068</c:v>
                </c:pt>
                <c:pt idx="13">
                  <c:v>0.35044360377052852</c:v>
                </c:pt>
                <c:pt idx="14">
                  <c:v>0.2547760689834298</c:v>
                </c:pt>
                <c:pt idx="15">
                  <c:v>0.16486898661675026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9760"/>
        <c:axId val="206950336"/>
      </c:scatterChart>
      <c:valAx>
        <c:axId val="2069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50336"/>
        <c:crosses val="autoZero"/>
        <c:crossBetween val="midCat"/>
      </c:valAx>
      <c:valAx>
        <c:axId val="2069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4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'Hill Equation'!$A$10</c:f>
              <c:strCache>
                <c:ptCount val="1"/>
                <c:pt idx="0">
                  <c:v>Hill Cal</c:v>
                </c:pt>
              </c:strCache>
            </c:strRef>
          </c:tx>
          <c:marker>
            <c:symbol val="none"/>
          </c:marker>
          <c:xVal>
            <c:numRef>
              <c:f>'Hill Equation'!$B$8:$Q$8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'Hill Equation'!$B$10:$Q$10</c:f>
              <c:numCache>
                <c:formatCode>General</c:formatCode>
                <c:ptCount val="16"/>
                <c:pt idx="0">
                  <c:v>0.91160855399397001</c:v>
                </c:pt>
                <c:pt idx="1">
                  <c:v>0.89069441687439099</c:v>
                </c:pt>
                <c:pt idx="2">
                  <c:v>0.86556159201147842</c:v>
                </c:pt>
                <c:pt idx="3">
                  <c:v>0.83571581007511042</c:v>
                </c:pt>
                <c:pt idx="4">
                  <c:v>0.80076927253376484</c:v>
                </c:pt>
                <c:pt idx="5">
                  <c:v>0.76051912795749399</c:v>
                </c:pt>
                <c:pt idx="6">
                  <c:v>0.71503113587352829</c:v>
                </c:pt>
                <c:pt idx="7">
                  <c:v>0.66471213588273215</c:v>
                </c:pt>
                <c:pt idx="8">
                  <c:v>0.61034985589718116</c:v>
                </c:pt>
                <c:pt idx="9">
                  <c:v>0.55309939265062114</c:v>
                </c:pt>
                <c:pt idx="10">
                  <c:v>0.49440522126836861</c:v>
                </c:pt>
                <c:pt idx="11">
                  <c:v>0.43586485744345405</c:v>
                </c:pt>
                <c:pt idx="12">
                  <c:v>0.37905924683156644</c:v>
                </c:pt>
                <c:pt idx="13">
                  <c:v>0.32538683363683862</c:v>
                </c:pt>
                <c:pt idx="14">
                  <c:v>0.27593691320590741</c:v>
                </c:pt>
                <c:pt idx="15">
                  <c:v>0.23142401999266948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2640"/>
        <c:axId val="206953216"/>
      </c:scatterChart>
      <c:scatterChart>
        <c:scatterStyle val="lineMarker"/>
        <c:varyColors val="0"/>
        <c:ser>
          <c:idx val="0"/>
          <c:order val="0"/>
          <c:tx>
            <c:strRef>
              <c:f>'Hill Equation'!$A$9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'Hill Equation'!$B$8:$Q$8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'Hill Equation'!$B$9:$Q$9</c:f>
              <c:numCache>
                <c:formatCode>General</c:formatCode>
                <c:ptCount val="16"/>
                <c:pt idx="0">
                  <c:v>0.93994924411091552</c:v>
                </c:pt>
                <c:pt idx="1">
                  <c:v>0.8694437092279188</c:v>
                </c:pt>
                <c:pt idx="2">
                  <c:v>0.85304924566784457</c:v>
                </c:pt>
                <c:pt idx="3">
                  <c:v>0.82418377991250047</c:v>
                </c:pt>
                <c:pt idx="4">
                  <c:v>0.81458531193074768</c:v>
                </c:pt>
                <c:pt idx="5">
                  <c:v>0.78681748120008088</c:v>
                </c:pt>
                <c:pt idx="6">
                  <c:v>0.71161002039577126</c:v>
                </c:pt>
                <c:pt idx="7">
                  <c:v>0.64282489218265892</c:v>
                </c:pt>
                <c:pt idx="8">
                  <c:v>0.60113033053605058</c:v>
                </c:pt>
                <c:pt idx="9">
                  <c:v>0.54617073284653339</c:v>
                </c:pt>
                <c:pt idx="10">
                  <c:v>0.51394230020707155</c:v>
                </c:pt>
                <c:pt idx="11">
                  <c:v>0.42610035965062504</c:v>
                </c:pt>
                <c:pt idx="12">
                  <c:v>0.3738186800354979</c:v>
                </c:pt>
                <c:pt idx="13">
                  <c:v>0.35644335113422282</c:v>
                </c:pt>
                <c:pt idx="14">
                  <c:v>0.30933067617431376</c:v>
                </c:pt>
                <c:pt idx="15">
                  <c:v>0.17842407635180366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2640"/>
        <c:axId val="206953216"/>
      </c:scatterChart>
      <c:valAx>
        <c:axId val="2069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53216"/>
        <c:crosses val="autoZero"/>
        <c:crossBetween val="midCat"/>
      </c:valAx>
      <c:valAx>
        <c:axId val="2069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5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'Full Hill'!$A$10</c:f>
              <c:strCache>
                <c:ptCount val="1"/>
                <c:pt idx="0">
                  <c:v>Hill Cal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'Full Hill'!$B$8:$Q$8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'Full Hill'!$B$10:$Q$10</c:f>
              <c:numCache>
                <c:formatCode>General</c:formatCode>
                <c:ptCount val="16"/>
                <c:pt idx="0">
                  <c:v>0.9116081447259986</c:v>
                </c:pt>
                <c:pt idx="1">
                  <c:v>0.89069399609787403</c:v>
                </c:pt>
                <c:pt idx="2">
                  <c:v>0.86556117719608039</c:v>
                </c:pt>
                <c:pt idx="3">
                  <c:v>0.8357154246036308</c:v>
                </c:pt>
                <c:pt idx="4">
                  <c:v>0.80076894540970334</c:v>
                </c:pt>
                <c:pt idx="5">
                  <c:v>0.76051889241275084</c:v>
                </c:pt>
                <c:pt idx="6">
                  <c:v>0.71503102663454277</c:v>
                </c:pt>
                <c:pt idx="7">
                  <c:v>0.66471218514944308</c:v>
                </c:pt>
                <c:pt idx="8">
                  <c:v>0.61035008854111061</c:v>
                </c:pt>
                <c:pt idx="9">
                  <c:v>0.55309982160532956</c:v>
                </c:pt>
                <c:pt idx="10">
                  <c:v>0.49440584433000967</c:v>
                </c:pt>
                <c:pt idx="11">
                  <c:v>0.43586565650801279</c:v>
                </c:pt>
                <c:pt idx="12">
                  <c:v>0.37906018994796387</c:v>
                </c:pt>
                <c:pt idx="13">
                  <c:v>0.3253878793979601</c:v>
                </c:pt>
                <c:pt idx="14">
                  <c:v>0.27593801632524295</c:v>
                </c:pt>
                <c:pt idx="15">
                  <c:v>0.2314251367137341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4400"/>
        <c:axId val="207414976"/>
      </c:scatterChart>
      <c:scatterChart>
        <c:scatterStyle val="lineMarker"/>
        <c:varyColors val="0"/>
        <c:ser>
          <c:idx val="0"/>
          <c:order val="0"/>
          <c:tx>
            <c:strRef>
              <c:f>'Full Hill'!$A$9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 Hill'!$B$12:$Q$12</c:f>
                <c:numCache>
                  <c:formatCode>General</c:formatCode>
                  <c:ptCount val="16"/>
                  <c:pt idx="0">
                    <c:v>1.9518824813232159E-2</c:v>
                  </c:pt>
                  <c:pt idx="1">
                    <c:v>3.3415732317722442E-2</c:v>
                  </c:pt>
                  <c:pt idx="2">
                    <c:v>2.1672721687594952E-2</c:v>
                  </c:pt>
                  <c:pt idx="3">
                    <c:v>1.1023585880110476E-2</c:v>
                  </c:pt>
                  <c:pt idx="4">
                    <c:v>4.5078042615625799E-2</c:v>
                  </c:pt>
                  <c:pt idx="5">
                    <c:v>1.2618504654018767E-2</c:v>
                  </c:pt>
                  <c:pt idx="6">
                    <c:v>3.8228884490012764E-2</c:v>
                  </c:pt>
                  <c:pt idx="7">
                    <c:v>3.5812036587350174E-2</c:v>
                  </c:pt>
                  <c:pt idx="8">
                    <c:v>4.052854850927648E-2</c:v>
                  </c:pt>
                  <c:pt idx="9">
                    <c:v>2.1215934316609633E-2</c:v>
                  </c:pt>
                  <c:pt idx="10">
                    <c:v>3.7075853556883344E-2</c:v>
                  </c:pt>
                  <c:pt idx="11">
                    <c:v>3.0626168917643554E-2</c:v>
                  </c:pt>
                  <c:pt idx="12">
                    <c:v>2.4542635665214304E-2</c:v>
                  </c:pt>
                  <c:pt idx="13">
                    <c:v>2.8769370752550913E-2</c:v>
                  </c:pt>
                  <c:pt idx="14">
                    <c:v>2.1262978103423764E-2</c:v>
                  </c:pt>
                  <c:pt idx="15">
                    <c:v>6.6344913000288561E-3</c:v>
                  </c:pt>
                </c:numCache>
              </c:numRef>
            </c:plus>
            <c:minus>
              <c:numRef>
                <c:f>'Full Hill'!$B$12:$Q$12</c:f>
                <c:numCache>
                  <c:formatCode>General</c:formatCode>
                  <c:ptCount val="16"/>
                  <c:pt idx="0">
                    <c:v>1.9518824813232159E-2</c:v>
                  </c:pt>
                  <c:pt idx="1">
                    <c:v>3.3415732317722442E-2</c:v>
                  </c:pt>
                  <c:pt idx="2">
                    <c:v>2.1672721687594952E-2</c:v>
                  </c:pt>
                  <c:pt idx="3">
                    <c:v>1.1023585880110476E-2</c:v>
                  </c:pt>
                  <c:pt idx="4">
                    <c:v>4.5078042615625799E-2</c:v>
                  </c:pt>
                  <c:pt idx="5">
                    <c:v>1.2618504654018767E-2</c:v>
                  </c:pt>
                  <c:pt idx="6">
                    <c:v>3.8228884490012764E-2</c:v>
                  </c:pt>
                  <c:pt idx="7">
                    <c:v>3.5812036587350174E-2</c:v>
                  </c:pt>
                  <c:pt idx="8">
                    <c:v>4.052854850927648E-2</c:v>
                  </c:pt>
                  <c:pt idx="9">
                    <c:v>2.1215934316609633E-2</c:v>
                  </c:pt>
                  <c:pt idx="10">
                    <c:v>3.7075853556883344E-2</c:v>
                  </c:pt>
                  <c:pt idx="11">
                    <c:v>3.0626168917643554E-2</c:v>
                  </c:pt>
                  <c:pt idx="12">
                    <c:v>2.4542635665214304E-2</c:v>
                  </c:pt>
                  <c:pt idx="13">
                    <c:v>2.8769370752550913E-2</c:v>
                  </c:pt>
                  <c:pt idx="14">
                    <c:v>2.1262978103423764E-2</c:v>
                  </c:pt>
                  <c:pt idx="15">
                    <c:v>6.6344913000288561E-3</c:v>
                  </c:pt>
                </c:numCache>
              </c:numRef>
            </c:minus>
          </c:errBars>
          <c:xVal>
            <c:numRef>
              <c:f>'Full Hill'!$B$8:$Q$8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'Full Hill'!$B$9:$Q$9</c:f>
              <c:numCache>
                <c:formatCode>General</c:formatCode>
                <c:ptCount val="16"/>
                <c:pt idx="0">
                  <c:v>0.93994924411091552</c:v>
                </c:pt>
                <c:pt idx="1">
                  <c:v>0.8694437092279188</c:v>
                </c:pt>
                <c:pt idx="2">
                  <c:v>0.85304924566784457</c:v>
                </c:pt>
                <c:pt idx="3">
                  <c:v>0.82418377991250047</c:v>
                </c:pt>
                <c:pt idx="4">
                  <c:v>0.81458531193074768</c:v>
                </c:pt>
                <c:pt idx="5">
                  <c:v>0.78681748120008088</c:v>
                </c:pt>
                <c:pt idx="6">
                  <c:v>0.71161002039577126</c:v>
                </c:pt>
                <c:pt idx="7">
                  <c:v>0.64282489218265892</c:v>
                </c:pt>
                <c:pt idx="8">
                  <c:v>0.60113033053605058</c:v>
                </c:pt>
                <c:pt idx="9">
                  <c:v>0.54617073284653339</c:v>
                </c:pt>
                <c:pt idx="10">
                  <c:v>0.51394230020707155</c:v>
                </c:pt>
                <c:pt idx="11">
                  <c:v>0.42610035965062504</c:v>
                </c:pt>
                <c:pt idx="12">
                  <c:v>0.3738186800354979</c:v>
                </c:pt>
                <c:pt idx="13">
                  <c:v>0.35644335113422282</c:v>
                </c:pt>
                <c:pt idx="14">
                  <c:v>0.30933067617431376</c:v>
                </c:pt>
                <c:pt idx="15">
                  <c:v>0.17842407635180366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4400"/>
        <c:axId val="207414976"/>
      </c:scatterChart>
      <c:valAx>
        <c:axId val="207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14976"/>
        <c:crosses val="autoZero"/>
        <c:crossBetween val="midCat"/>
      </c:valAx>
      <c:valAx>
        <c:axId val="207414976"/>
        <c:scaling>
          <c:orientation val="minMax"/>
          <c:max val="1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12</xdr:row>
      <xdr:rowOff>128587</xdr:rowOff>
    </xdr:from>
    <xdr:to>
      <xdr:col>8</xdr:col>
      <xdr:colOff>504825</xdr:colOff>
      <xdr:row>27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255270</xdr:colOff>
      <xdr:row>14</xdr:row>
      <xdr:rowOff>67627</xdr:rowOff>
    </xdr:from>
    <xdr:to>
      <xdr:col>8</xdr:col>
      <xdr:colOff>560070</xdr:colOff>
      <xdr:row>28</xdr:row>
      <xdr:rowOff>136207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15</xdr:row>
      <xdr:rowOff>157162</xdr:rowOff>
    </xdr:from>
    <xdr:to>
      <xdr:col>14</xdr:col>
      <xdr:colOff>28575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13</xdr:row>
      <xdr:rowOff>109537</xdr:rowOff>
    </xdr:from>
    <xdr:to>
      <xdr:col>15</xdr:col>
      <xdr:colOff>314325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atinib%20Monophasic%20and%20Biphasic%20Analysis%2020180223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ation Data"/>
      <sheetName val="Monophasic-No Resis"/>
      <sheetName val="Biphasic-No Resist"/>
      <sheetName val="Hill Equation analysis"/>
      <sheetName val="Full Hill"/>
    </sheetNames>
    <sheetDataSet>
      <sheetData sheetId="0"/>
      <sheetData sheetId="1"/>
      <sheetData sheetId="2">
        <row r="2">
          <cell r="A2" t="str">
            <v>Kd1=</v>
          </cell>
          <cell r="B2" t="str">
            <v>Component 1</v>
          </cell>
          <cell r="C2" t="str">
            <v>Kd2=</v>
          </cell>
          <cell r="D2" t="str">
            <v>Component 2</v>
          </cell>
        </row>
        <row r="3">
          <cell r="A3">
            <v>5.9452284960988415E-2</v>
          </cell>
          <cell r="B3">
            <v>0.51298830173974819</v>
          </cell>
          <cell r="C3">
            <v>33.272145542464997</v>
          </cell>
          <cell r="D3">
            <v>0</v>
          </cell>
        </row>
        <row r="5">
          <cell r="B5" t="str">
            <v>Kd1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E10" sqref="E10:F10"/>
    </sheetView>
  </sheetViews>
  <sheetFormatPr defaultRowHeight="15" x14ac:dyDescent="0.25"/>
  <cols>
    <col min="1" max="1" width="14.85546875" customWidth="1"/>
    <col min="16" max="16" width="13.28515625" customWidth="1"/>
  </cols>
  <sheetData>
    <row r="1" spans="1:17" x14ac:dyDescent="0.25">
      <c r="A1" t="s">
        <v>25</v>
      </c>
      <c r="B1" t="s">
        <v>28</v>
      </c>
      <c r="C1" t="s">
        <v>26</v>
      </c>
      <c r="D1" t="s">
        <v>44</v>
      </c>
      <c r="E1" t="s">
        <v>43</v>
      </c>
      <c r="F1">
        <v>20180223</v>
      </c>
    </row>
    <row r="3" spans="1:17" x14ac:dyDescent="0.25">
      <c r="A3" t="s">
        <v>0</v>
      </c>
      <c r="B3">
        <v>6.103515625E-4</v>
      </c>
      <c r="C3">
        <v>1.220703125E-3</v>
      </c>
      <c r="D3">
        <v>2.44140625E-3</v>
      </c>
      <c r="E3">
        <v>4.8828125E-3</v>
      </c>
      <c r="F3">
        <v>9.765625E-3</v>
      </c>
      <c r="G3">
        <v>1.953125E-2</v>
      </c>
      <c r="H3">
        <v>3.90625E-2</v>
      </c>
      <c r="I3">
        <v>7.8125E-2</v>
      </c>
      <c r="J3">
        <v>0.15625</v>
      </c>
      <c r="K3">
        <v>0.3125</v>
      </c>
      <c r="L3">
        <v>0.625</v>
      </c>
      <c r="M3">
        <v>1.25</v>
      </c>
      <c r="N3">
        <v>2.5</v>
      </c>
      <c r="O3">
        <v>5</v>
      </c>
      <c r="P3">
        <v>10</v>
      </c>
      <c r="Q3">
        <v>20</v>
      </c>
    </row>
    <row r="4" spans="1:17" x14ac:dyDescent="0.25">
      <c r="A4" t="s">
        <v>1</v>
      </c>
      <c r="B4">
        <f>LOG(B3)</f>
        <v>-3.2144199392957367</v>
      </c>
      <c r="C4">
        <f t="shared" ref="C4:Q4" si="0">LOG(C3)</f>
        <v>-2.9133899436317554</v>
      </c>
      <c r="D4">
        <f t="shared" si="0"/>
        <v>-2.6123599479677742</v>
      </c>
      <c r="E4">
        <f t="shared" si="0"/>
        <v>-2.3113299523037933</v>
      </c>
      <c r="F4">
        <f t="shared" si="0"/>
        <v>-2.0102999566398121</v>
      </c>
      <c r="G4">
        <f t="shared" si="0"/>
        <v>-1.7092699609758308</v>
      </c>
      <c r="H4">
        <f t="shared" si="0"/>
        <v>-1.4082399653118496</v>
      </c>
      <c r="I4">
        <f t="shared" si="0"/>
        <v>-1.1072099696478683</v>
      </c>
      <c r="J4">
        <f t="shared" si="0"/>
        <v>-0.80617997398388719</v>
      </c>
      <c r="K4">
        <f t="shared" si="0"/>
        <v>-0.50514997831990593</v>
      </c>
      <c r="L4">
        <f t="shared" si="0"/>
        <v>-0.20411998265592479</v>
      </c>
      <c r="M4">
        <f t="shared" si="0"/>
        <v>9.691001300805642E-2</v>
      </c>
      <c r="N4">
        <f t="shared" si="0"/>
        <v>0.3979400086720376</v>
      </c>
      <c r="O4">
        <f t="shared" si="0"/>
        <v>0.69897000433601886</v>
      </c>
      <c r="P4">
        <f t="shared" si="0"/>
        <v>1</v>
      </c>
      <c r="Q4">
        <f t="shared" si="0"/>
        <v>1.3010299956639813</v>
      </c>
    </row>
    <row r="5" spans="1:17" ht="14.45" x14ac:dyDescent="0.3">
      <c r="A5" t="str">
        <f>D1</f>
        <v>BMS-754801</v>
      </c>
      <c r="B5">
        <v>0.93994924411091552</v>
      </c>
      <c r="C5">
        <v>0.8694437092279188</v>
      </c>
      <c r="D5">
        <v>0.85304924566784457</v>
      </c>
      <c r="E5">
        <v>0.82418377991250047</v>
      </c>
      <c r="F5">
        <v>0.81458531193074768</v>
      </c>
      <c r="G5">
        <v>0.78681748120008088</v>
      </c>
      <c r="H5">
        <v>0.71161002039577126</v>
      </c>
      <c r="I5">
        <v>0.64282489218265892</v>
      </c>
      <c r="J5">
        <v>0.60113033053605058</v>
      </c>
      <c r="K5">
        <v>0.54617073284653339</v>
      </c>
      <c r="L5">
        <v>0.51394230020707155</v>
      </c>
      <c r="M5">
        <v>0.42610035965062504</v>
      </c>
      <c r="N5">
        <v>0.3738186800354979</v>
      </c>
      <c r="O5">
        <v>0.35644335113422282</v>
      </c>
      <c r="P5">
        <v>0.30933067617431376</v>
      </c>
      <c r="Q5">
        <v>0.17842407635180366</v>
      </c>
    </row>
    <row r="6" spans="1:17" ht="14.45" x14ac:dyDescent="0.3">
      <c r="A6" t="s">
        <v>42</v>
      </c>
      <c r="B6">
        <v>1.9518824813232159E-2</v>
      </c>
      <c r="C6">
        <v>3.3415732317722442E-2</v>
      </c>
      <c r="D6">
        <v>2.1672721687594952E-2</v>
      </c>
      <c r="E6">
        <v>1.1023585880110476E-2</v>
      </c>
      <c r="F6">
        <v>4.5078042615625799E-2</v>
      </c>
      <c r="G6">
        <v>1.2618504654018767E-2</v>
      </c>
      <c r="H6">
        <v>3.8228884490012764E-2</v>
      </c>
      <c r="I6">
        <v>3.5812036587350174E-2</v>
      </c>
      <c r="J6">
        <v>4.052854850927648E-2</v>
      </c>
      <c r="K6">
        <v>2.1215934316609633E-2</v>
      </c>
      <c r="L6">
        <v>3.7075853556883344E-2</v>
      </c>
      <c r="M6">
        <v>3.0626168917643554E-2</v>
      </c>
      <c r="N6">
        <v>2.4542635665214304E-2</v>
      </c>
      <c r="O6">
        <v>2.8769370752550913E-2</v>
      </c>
      <c r="P6">
        <v>2.1262978103423764E-2</v>
      </c>
      <c r="Q6">
        <v>6.6344913000288561E-3</v>
      </c>
    </row>
    <row r="8" spans="1:17" ht="15.75" thickBot="1" x14ac:dyDescent="0.3"/>
    <row r="9" spans="1:17" x14ac:dyDescent="0.25">
      <c r="A9" s="1" t="s">
        <v>18</v>
      </c>
      <c r="B9" s="2"/>
      <c r="C9" s="3"/>
    </row>
    <row r="10" spans="1:17" x14ac:dyDescent="0.25">
      <c r="A10" s="4" t="s">
        <v>27</v>
      </c>
      <c r="B10" s="5" t="e">
        <f>#REF!</f>
        <v>#REF!</v>
      </c>
      <c r="C10" s="6" t="s">
        <v>22</v>
      </c>
    </row>
    <row r="11" spans="1:17" x14ac:dyDescent="0.25">
      <c r="A11" s="4" t="s">
        <v>19</v>
      </c>
      <c r="B11" s="5">
        <f>'Biphasic-No Resist'!A6</f>
        <v>0.44175926316336428</v>
      </c>
      <c r="C11" s="6" t="s">
        <v>23</v>
      </c>
    </row>
    <row r="12" spans="1:17" x14ac:dyDescent="0.25">
      <c r="A12" s="4" t="s">
        <v>21</v>
      </c>
      <c r="B12" s="5">
        <f>'Biphasic-No Resist'!B6</f>
        <v>1.2266324424488516E-2</v>
      </c>
      <c r="C12" s="6" t="s">
        <v>22</v>
      </c>
    </row>
    <row r="13" spans="1:17" x14ac:dyDescent="0.25">
      <c r="A13" s="4" t="s">
        <v>20</v>
      </c>
      <c r="B13" s="5">
        <f>'Biphasic-No Resist'!C6</f>
        <v>0.55824073683663578</v>
      </c>
      <c r="C13" s="6" t="s">
        <v>23</v>
      </c>
    </row>
    <row r="14" spans="1:17" ht="15.75" thickBot="1" x14ac:dyDescent="0.3">
      <c r="A14" s="7" t="s">
        <v>24</v>
      </c>
      <c r="B14" s="8">
        <f>'Biphasic-No Resist'!D6</f>
        <v>8.3628269432502904</v>
      </c>
      <c r="C14" s="9" t="s">
        <v>22</v>
      </c>
    </row>
    <row r="16" spans="1:17" x14ac:dyDescent="0.25">
      <c r="B16" t="s">
        <v>30</v>
      </c>
      <c r="C16" t="s">
        <v>32</v>
      </c>
      <c r="D16" t="s">
        <v>31</v>
      </c>
      <c r="E16" t="s">
        <v>29</v>
      </c>
      <c r="F16" t="s">
        <v>34</v>
      </c>
      <c r="G16" t="s">
        <v>35</v>
      </c>
      <c r="H16" t="s">
        <v>36</v>
      </c>
      <c r="I16" t="s">
        <v>37</v>
      </c>
    </row>
    <row r="17" spans="1:9" x14ac:dyDescent="0.25">
      <c r="A17" s="10" t="s">
        <v>33</v>
      </c>
    </row>
    <row r="18" spans="1:9" x14ac:dyDescent="0.25">
      <c r="A18" s="10" t="s">
        <v>40</v>
      </c>
      <c r="B18">
        <f>'Monophasic-No Resis'!A2</f>
        <v>0.56548950098117878</v>
      </c>
      <c r="C18">
        <f>'Monophasic-No Resis'!T10</f>
        <v>0</v>
      </c>
      <c r="D18">
        <f>'Monophasic-No Resis'!S10</f>
        <v>0</v>
      </c>
      <c r="E18">
        <v>100</v>
      </c>
      <c r="F18">
        <f>'Monophasic-No Resis'!A2</f>
        <v>0.56548950098117878</v>
      </c>
      <c r="G18">
        <v>0</v>
      </c>
      <c r="H18">
        <v>0</v>
      </c>
      <c r="I18">
        <v>0</v>
      </c>
    </row>
    <row r="19" spans="1:9" x14ac:dyDescent="0.25">
      <c r="A19" s="10" t="s">
        <v>41</v>
      </c>
      <c r="B19" t="e">
        <f>#REF!</f>
        <v>#REF!</v>
      </c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>
        <v>0</v>
      </c>
      <c r="H19">
        <v>0</v>
      </c>
      <c r="I19" t="e">
        <f>#REF!</f>
        <v>#REF!</v>
      </c>
    </row>
    <row r="20" spans="1:9" x14ac:dyDescent="0.25">
      <c r="A20" s="10" t="s">
        <v>38</v>
      </c>
      <c r="B20">
        <f>'Biphasic-No Resist'!B6</f>
        <v>1.2266324424488516E-2</v>
      </c>
      <c r="C20">
        <f>'Biphasic-No Resist'!T13</f>
        <v>0</v>
      </c>
      <c r="D20">
        <f>'Biphasic-No Resist'!S13</f>
        <v>0</v>
      </c>
      <c r="E20">
        <f>'Biphasic-No Resist'!A6</f>
        <v>0.44175926316336428</v>
      </c>
      <c r="F20">
        <f>'Biphasic-No Resist'!B6</f>
        <v>1.2266324424488516E-2</v>
      </c>
      <c r="G20">
        <f>'Biphasic-No Resist'!C6</f>
        <v>0.55824073683663578</v>
      </c>
      <c r="H20">
        <f>'Biphasic-No Resist'!D6</f>
        <v>8.3628269432502904</v>
      </c>
      <c r="I20">
        <v>0</v>
      </c>
    </row>
    <row r="21" spans="1:9" x14ac:dyDescent="0.25">
      <c r="A21" s="10" t="s">
        <v>39</v>
      </c>
      <c r="B21" t="e">
        <f>#REF!</f>
        <v>#REF!</v>
      </c>
      <c r="C21" t="e">
        <f>#REF!</f>
        <v>#REF!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t="e">
        <f>#REF!</f>
        <v>#REF!</v>
      </c>
      <c r="I21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L21" sqref="L21"/>
    </sheetView>
  </sheetViews>
  <sheetFormatPr defaultRowHeight="15" x14ac:dyDescent="0.25"/>
  <cols>
    <col min="1" max="1" width="15.28515625" customWidth="1"/>
  </cols>
  <sheetData>
    <row r="1" spans="1:19" x14ac:dyDescent="0.25">
      <c r="A1" t="s">
        <v>15</v>
      </c>
      <c r="B1" t="s">
        <v>29</v>
      </c>
    </row>
    <row r="2" spans="1:19" x14ac:dyDescent="0.25">
      <c r="A2">
        <v>0.56548950098117878</v>
      </c>
      <c r="B2">
        <v>0.62616061706092041</v>
      </c>
    </row>
    <row r="4" spans="1:19" x14ac:dyDescent="0.25">
      <c r="A4" t="s">
        <v>1</v>
      </c>
      <c r="B4">
        <f t="shared" ref="B4:Q4" si="0">LOG(B5)</f>
        <v>-3.2144199392957367</v>
      </c>
      <c r="C4">
        <f t="shared" si="0"/>
        <v>-2.9133899436317554</v>
      </c>
      <c r="D4">
        <f t="shared" si="0"/>
        <v>-2.6123599479677742</v>
      </c>
      <c r="E4">
        <f t="shared" si="0"/>
        <v>-2.3113299523037933</v>
      </c>
      <c r="F4">
        <f t="shared" si="0"/>
        <v>-2.0102999566398121</v>
      </c>
      <c r="G4">
        <f t="shared" si="0"/>
        <v>-1.7092699609758308</v>
      </c>
      <c r="H4">
        <f t="shared" si="0"/>
        <v>-1.4082399653118496</v>
      </c>
      <c r="I4">
        <f t="shared" si="0"/>
        <v>-1.1072099696478683</v>
      </c>
      <c r="J4">
        <f t="shared" si="0"/>
        <v>-0.80617997398388719</v>
      </c>
      <c r="K4">
        <f t="shared" si="0"/>
        <v>-0.50514997831990593</v>
      </c>
      <c r="L4">
        <f t="shared" si="0"/>
        <v>-0.20411998265592479</v>
      </c>
      <c r="M4">
        <f t="shared" si="0"/>
        <v>9.691001300805642E-2</v>
      </c>
      <c r="N4">
        <f t="shared" si="0"/>
        <v>0.3979400086720376</v>
      </c>
      <c r="O4">
        <f t="shared" si="0"/>
        <v>0.69897000433601886</v>
      </c>
      <c r="P4">
        <f t="shared" si="0"/>
        <v>1</v>
      </c>
      <c r="Q4">
        <f t="shared" si="0"/>
        <v>1.3010299956639813</v>
      </c>
    </row>
    <row r="5" spans="1:19" x14ac:dyDescent="0.25">
      <c r="A5" t="s">
        <v>16</v>
      </c>
      <c r="B5">
        <f t="shared" ref="B5:O5" si="1">C5/2</f>
        <v>6.103515625E-4</v>
      </c>
      <c r="C5">
        <f t="shared" si="1"/>
        <v>1.220703125E-3</v>
      </c>
      <c r="D5">
        <f t="shared" si="1"/>
        <v>2.44140625E-3</v>
      </c>
      <c r="E5">
        <f t="shared" si="1"/>
        <v>4.8828125E-3</v>
      </c>
      <c r="F5">
        <f t="shared" si="1"/>
        <v>9.765625E-3</v>
      </c>
      <c r="G5">
        <f t="shared" si="1"/>
        <v>1.953125E-2</v>
      </c>
      <c r="H5">
        <f t="shared" si="1"/>
        <v>3.90625E-2</v>
      </c>
      <c r="I5">
        <f t="shared" si="1"/>
        <v>7.8125E-2</v>
      </c>
      <c r="J5">
        <f t="shared" si="1"/>
        <v>0.15625</v>
      </c>
      <c r="K5">
        <f t="shared" si="1"/>
        <v>0.3125</v>
      </c>
      <c r="L5">
        <f t="shared" si="1"/>
        <v>0.625</v>
      </c>
      <c r="M5">
        <f t="shared" si="1"/>
        <v>1.25</v>
      </c>
      <c r="N5">
        <f t="shared" si="1"/>
        <v>2.5</v>
      </c>
      <c r="O5">
        <f t="shared" si="1"/>
        <v>5</v>
      </c>
      <c r="P5">
        <f>Q5/2</f>
        <v>10</v>
      </c>
      <c r="Q5">
        <v>20</v>
      </c>
    </row>
    <row r="6" spans="1:19" x14ac:dyDescent="0.25">
      <c r="A6" t="s">
        <v>11</v>
      </c>
      <c r="B6">
        <f>'Combination Data'!B5</f>
        <v>0.93994924411091552</v>
      </c>
      <c r="C6">
        <f>'Combination Data'!C5</f>
        <v>0.8694437092279188</v>
      </c>
      <c r="D6">
        <f>'Combination Data'!D5</f>
        <v>0.85304924566784457</v>
      </c>
      <c r="E6">
        <f>'Combination Data'!E5</f>
        <v>0.82418377991250047</v>
      </c>
      <c r="F6">
        <f>'Combination Data'!F5</f>
        <v>0.81458531193074768</v>
      </c>
      <c r="G6">
        <f>'Combination Data'!G5</f>
        <v>0.78681748120008088</v>
      </c>
      <c r="H6">
        <f>'Combination Data'!H5</f>
        <v>0.71161002039577126</v>
      </c>
      <c r="I6">
        <f>'Combination Data'!I5</f>
        <v>0.64282489218265892</v>
      </c>
      <c r="J6">
        <f>'Combination Data'!J5</f>
        <v>0.60113033053605058</v>
      </c>
      <c r="K6">
        <f>'Combination Data'!K5</f>
        <v>0.54617073284653339</v>
      </c>
      <c r="L6">
        <f>'Combination Data'!L5</f>
        <v>0.51394230020707155</v>
      </c>
      <c r="M6">
        <f>'Combination Data'!M5</f>
        <v>0.42610035965062504</v>
      </c>
      <c r="N6">
        <f>'Combination Data'!N5</f>
        <v>0.3738186800354979</v>
      </c>
      <c r="O6">
        <f>'Combination Data'!O5</f>
        <v>0.35644335113422282</v>
      </c>
      <c r="P6">
        <f>'Combination Data'!P5</f>
        <v>0.30933067617431376</v>
      </c>
      <c r="Q6">
        <f>'Combination Data'!Q5</f>
        <v>0.17842407635180366</v>
      </c>
    </row>
    <row r="7" spans="1:19" x14ac:dyDescent="0.25">
      <c r="A7" t="s">
        <v>45</v>
      </c>
      <c r="B7">
        <f>1-(B5/($A$2+B5))</f>
        <v>0.99892183055735229</v>
      </c>
      <c r="C7">
        <f t="shared" ref="C7:Q7" si="2">1-(C5/($A$2+C5))</f>
        <v>0.99784598350946352</v>
      </c>
      <c r="D7">
        <f t="shared" si="2"/>
        <v>0.99570122664761718</v>
      </c>
      <c r="E7">
        <f t="shared" si="2"/>
        <v>0.99143925400200705</v>
      </c>
      <c r="F7">
        <f t="shared" si="2"/>
        <v>0.98302383662667348</v>
      </c>
      <c r="G7">
        <f t="shared" si="2"/>
        <v>0.96661443210818965</v>
      </c>
      <c r="H7">
        <f t="shared" si="2"/>
        <v>0.93538603803047193</v>
      </c>
      <c r="I7">
        <f t="shared" si="2"/>
        <v>0.87861522715709506</v>
      </c>
      <c r="J7">
        <f t="shared" si="2"/>
        <v>0.78350914729263987</v>
      </c>
      <c r="K7">
        <f t="shared" si="2"/>
        <v>0.64407319261702767</v>
      </c>
      <c r="L7">
        <f t="shared" si="2"/>
        <v>0.47500586986706983</v>
      </c>
      <c r="M7">
        <f t="shared" si="2"/>
        <v>0.31148045784652612</v>
      </c>
      <c r="N7">
        <f t="shared" si="2"/>
        <v>0.18446956050581187</v>
      </c>
      <c r="O7">
        <f t="shared" si="2"/>
        <v>0.1016064266910367</v>
      </c>
      <c r="P7">
        <f t="shared" si="2"/>
        <v>5.3522319143723962E-2</v>
      </c>
      <c r="Q7">
        <f t="shared" si="2"/>
        <v>2.7497011483932798E-2</v>
      </c>
      <c r="R7" t="s">
        <v>47</v>
      </c>
      <c r="S7">
        <f>RSQ(B6:Q6,B7:Q7)</f>
        <v>0.92658160278096435</v>
      </c>
    </row>
    <row r="8" spans="1:19" x14ac:dyDescent="0.25">
      <c r="A8" t="s">
        <v>17</v>
      </c>
      <c r="B8">
        <f t="shared" ref="B8:Q8" si="3">(B6-B7)^2</f>
        <v>3.4777659521824577E-3</v>
      </c>
      <c r="C8">
        <f t="shared" si="3"/>
        <v>1.648714404067304E-2</v>
      </c>
      <c r="D8">
        <f t="shared" si="3"/>
        <v>2.0349587677453405E-2</v>
      </c>
      <c r="E8">
        <f t="shared" si="3"/>
        <v>2.7974393612905608E-2</v>
      </c>
      <c r="F8">
        <f t="shared" si="3"/>
        <v>2.8371536601740004E-2</v>
      </c>
      <c r="G8">
        <f t="shared" si="3"/>
        <v>3.2326943555852874E-2</v>
      </c>
      <c r="H8">
        <f t="shared" si="3"/>
        <v>5.0075706068445865E-2</v>
      </c>
      <c r="I8">
        <f t="shared" si="3"/>
        <v>5.55970820673568E-2</v>
      </c>
      <c r="J8">
        <f t="shared" si="3"/>
        <v>3.3262032801533573E-2</v>
      </c>
      <c r="K8">
        <f t="shared" si="3"/>
        <v>9.584891629113251E-3</v>
      </c>
      <c r="L8">
        <f t="shared" si="3"/>
        <v>1.5160456076218061E-3</v>
      </c>
      <c r="M8">
        <f t="shared" si="3"/>
        <v>1.313772188958128E-2</v>
      </c>
      <c r="N8">
        <f t="shared" si="3"/>
        <v>3.5853089066667329E-2</v>
      </c>
      <c r="O8">
        <f t="shared" si="3"/>
        <v>6.4941858059662155E-2</v>
      </c>
      <c r="P8">
        <f t="shared" si="3"/>
        <v>6.5437915526689705E-2</v>
      </c>
      <c r="Q8">
        <f t="shared" si="3"/>
        <v>2.2778978909630498E-2</v>
      </c>
      <c r="R8" t="s">
        <v>46</v>
      </c>
      <c r="S8">
        <f>SUM(B8:Q8)</f>
        <v>0.48117269306710964</v>
      </c>
    </row>
    <row r="9" spans="1:19" x14ac:dyDescent="0.25">
      <c r="A9" t="s">
        <v>14</v>
      </c>
      <c r="B9">
        <f>'Combination Data'!B6</f>
        <v>1.9518824813232159E-2</v>
      </c>
      <c r="C9">
        <f>'Combination Data'!C6</f>
        <v>3.3415732317722442E-2</v>
      </c>
      <c r="D9">
        <f>'Combination Data'!D6</f>
        <v>2.1672721687594952E-2</v>
      </c>
      <c r="E9">
        <f>'Combination Data'!E6</f>
        <v>1.1023585880110476E-2</v>
      </c>
      <c r="F9">
        <f>'Combination Data'!F6</f>
        <v>4.5078042615625799E-2</v>
      </c>
      <c r="G9">
        <f>'Combination Data'!G6</f>
        <v>1.2618504654018767E-2</v>
      </c>
      <c r="H9">
        <f>'Combination Data'!H6</f>
        <v>3.8228884490012764E-2</v>
      </c>
      <c r="I9">
        <f>'Combination Data'!I6</f>
        <v>3.5812036587350174E-2</v>
      </c>
      <c r="J9">
        <f>'Combination Data'!J6</f>
        <v>4.052854850927648E-2</v>
      </c>
      <c r="K9">
        <f>'Combination Data'!K6</f>
        <v>2.1215934316609633E-2</v>
      </c>
      <c r="L9">
        <f>'Combination Data'!L6</f>
        <v>3.7075853556883344E-2</v>
      </c>
      <c r="M9">
        <f>'Combination Data'!M6</f>
        <v>3.0626168917643554E-2</v>
      </c>
      <c r="N9">
        <f>'Combination Data'!N6</f>
        <v>2.4542635665214304E-2</v>
      </c>
      <c r="O9">
        <f>'Combination Data'!O6</f>
        <v>2.8769370752550913E-2</v>
      </c>
      <c r="P9">
        <f>'Combination Data'!P6</f>
        <v>2.1262978103423764E-2</v>
      </c>
      <c r="Q9">
        <f>'Combination Data'!Q6</f>
        <v>6.6344913000288561E-3</v>
      </c>
    </row>
    <row r="12" spans="1:19" x14ac:dyDescent="0.25">
      <c r="A12" t="s">
        <v>53</v>
      </c>
      <c r="B12">
        <f>'Full Hill'!B10</f>
        <v>0.9116081447259986</v>
      </c>
      <c r="C12">
        <f>'Full Hill'!C10</f>
        <v>0.89069399609787403</v>
      </c>
      <c r="D12">
        <f>'Full Hill'!D10</f>
        <v>0.86556117719608039</v>
      </c>
      <c r="E12">
        <f>'Full Hill'!E10</f>
        <v>0.8357154246036308</v>
      </c>
      <c r="F12">
        <f>'Full Hill'!F10</f>
        <v>0.80076894540970334</v>
      </c>
      <c r="G12">
        <f>'Full Hill'!G10</f>
        <v>0.76051889241275084</v>
      </c>
      <c r="H12">
        <f>'Full Hill'!H10</f>
        <v>0.71503102663454277</v>
      </c>
      <c r="I12">
        <f>'Full Hill'!I10</f>
        <v>0.66471218514944308</v>
      </c>
      <c r="J12">
        <f>'Full Hill'!J10</f>
        <v>0.61035008854111061</v>
      </c>
      <c r="K12">
        <f>'Full Hill'!K10</f>
        <v>0.55309982160532956</v>
      </c>
      <c r="L12">
        <f>'Full Hill'!L10</f>
        <v>0.49440584433000967</v>
      </c>
      <c r="M12">
        <f>'Full Hill'!M10</f>
        <v>0.43586565650801279</v>
      </c>
      <c r="N12">
        <f>'Full Hill'!N10</f>
        <v>0.37906018994796387</v>
      </c>
      <c r="O12">
        <f>'Full Hill'!O10</f>
        <v>0.3253878793979601</v>
      </c>
      <c r="P12">
        <f>'Full Hill'!P10</f>
        <v>0.27593801632524295</v>
      </c>
      <c r="Q12">
        <f>'Full Hill'!Q10</f>
        <v>0.2314251367137341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R11" sqref="R11"/>
    </sheetView>
  </sheetViews>
  <sheetFormatPr defaultRowHeight="15" x14ac:dyDescent="0.25"/>
  <sheetData>
    <row r="2" spans="1:18" x14ac:dyDescent="0.25">
      <c r="A2" t="s">
        <v>2</v>
      </c>
      <c r="B2" t="s">
        <v>4</v>
      </c>
      <c r="C2" t="s">
        <v>6</v>
      </c>
      <c r="D2" t="s">
        <v>8</v>
      </c>
    </row>
    <row r="3" spans="1:18" x14ac:dyDescent="0.25">
      <c r="A3">
        <v>1.2266324424488516E-2</v>
      </c>
      <c r="B3">
        <v>0.44175926316336428</v>
      </c>
      <c r="C3">
        <v>8.3628269432502904</v>
      </c>
      <c r="D3">
        <v>0</v>
      </c>
    </row>
    <row r="5" spans="1:18" x14ac:dyDescent="0.25">
      <c r="A5" t="s">
        <v>3</v>
      </c>
      <c r="B5" t="s">
        <v>5</v>
      </c>
      <c r="C5" t="s">
        <v>7</v>
      </c>
      <c r="D5" t="s">
        <v>6</v>
      </c>
      <c r="E5" t="s">
        <v>13</v>
      </c>
    </row>
    <row r="6" spans="1:18" x14ac:dyDescent="0.25">
      <c r="A6">
        <f>B3</f>
        <v>0.44175926316336428</v>
      </c>
      <c r="B6">
        <f>A3</f>
        <v>1.2266324424488516E-2</v>
      </c>
      <c r="C6">
        <f>1-A6</f>
        <v>0.55824073683663578</v>
      </c>
      <c r="D6">
        <f>C3</f>
        <v>8.3628269432502904</v>
      </c>
      <c r="E6">
        <f>1-A6-C6</f>
        <v>0</v>
      </c>
    </row>
    <row r="7" spans="1:18" x14ac:dyDescent="0.25">
      <c r="A7" t="s">
        <v>9</v>
      </c>
      <c r="B7">
        <f t="shared" ref="B7:O7" si="0">C7/2</f>
        <v>6.103515625E-4</v>
      </c>
      <c r="C7">
        <f t="shared" si="0"/>
        <v>1.220703125E-3</v>
      </c>
      <c r="D7">
        <f t="shared" si="0"/>
        <v>2.44140625E-3</v>
      </c>
      <c r="E7">
        <f t="shared" si="0"/>
        <v>4.8828125E-3</v>
      </c>
      <c r="F7">
        <f t="shared" si="0"/>
        <v>9.765625E-3</v>
      </c>
      <c r="G7">
        <f t="shared" si="0"/>
        <v>1.953125E-2</v>
      </c>
      <c r="H7">
        <f t="shared" si="0"/>
        <v>3.90625E-2</v>
      </c>
      <c r="I7">
        <f t="shared" si="0"/>
        <v>7.8125E-2</v>
      </c>
      <c r="J7">
        <f t="shared" si="0"/>
        <v>0.15625</v>
      </c>
      <c r="K7">
        <f t="shared" si="0"/>
        <v>0.3125</v>
      </c>
      <c r="L7">
        <f t="shared" si="0"/>
        <v>0.625</v>
      </c>
      <c r="M7">
        <f t="shared" si="0"/>
        <v>1.25</v>
      </c>
      <c r="N7">
        <f t="shared" si="0"/>
        <v>2.5</v>
      </c>
      <c r="O7">
        <f t="shared" si="0"/>
        <v>5</v>
      </c>
      <c r="P7">
        <f>Q7/2</f>
        <v>10</v>
      </c>
      <c r="Q7">
        <v>20</v>
      </c>
    </row>
    <row r="8" spans="1:18" x14ac:dyDescent="0.25">
      <c r="A8" t="s">
        <v>10</v>
      </c>
      <c r="B8">
        <f>LOG(B7)</f>
        <v>-3.2144199392957367</v>
      </c>
      <c r="C8">
        <f t="shared" ref="C8:Q8" si="1">LOG(C7)</f>
        <v>-2.9133899436317554</v>
      </c>
      <c r="D8">
        <f t="shared" si="1"/>
        <v>-2.6123599479677742</v>
      </c>
      <c r="E8">
        <f t="shared" si="1"/>
        <v>-2.3113299523037933</v>
      </c>
      <c r="F8">
        <f t="shared" si="1"/>
        <v>-2.0102999566398121</v>
      </c>
      <c r="G8">
        <f t="shared" si="1"/>
        <v>-1.7092699609758308</v>
      </c>
      <c r="H8">
        <f t="shared" si="1"/>
        <v>-1.4082399653118496</v>
      </c>
      <c r="I8">
        <f t="shared" si="1"/>
        <v>-1.1072099696478683</v>
      </c>
      <c r="J8">
        <f t="shared" si="1"/>
        <v>-0.80617997398388719</v>
      </c>
      <c r="K8">
        <f t="shared" si="1"/>
        <v>-0.50514997831990593</v>
      </c>
      <c r="L8">
        <f t="shared" si="1"/>
        <v>-0.20411998265592479</v>
      </c>
      <c r="M8">
        <f t="shared" si="1"/>
        <v>9.691001300805642E-2</v>
      </c>
      <c r="N8">
        <f t="shared" si="1"/>
        <v>0.3979400086720376</v>
      </c>
      <c r="O8">
        <f t="shared" si="1"/>
        <v>0.69897000433601886</v>
      </c>
      <c r="P8">
        <f t="shared" si="1"/>
        <v>1</v>
      </c>
      <c r="Q8">
        <f t="shared" si="1"/>
        <v>1.3010299956639813</v>
      </c>
    </row>
    <row r="9" spans="1:18" x14ac:dyDescent="0.25">
      <c r="A9" t="s">
        <v>11</v>
      </c>
      <c r="B9">
        <f>'Combination Data'!B5</f>
        <v>0.93994924411091552</v>
      </c>
      <c r="C9">
        <f>'Combination Data'!C5</f>
        <v>0.8694437092279188</v>
      </c>
      <c r="D9">
        <f>'Combination Data'!D5</f>
        <v>0.85304924566784457</v>
      </c>
      <c r="E9">
        <f>'Combination Data'!E5</f>
        <v>0.82418377991250047</v>
      </c>
      <c r="F9">
        <f>'Combination Data'!F5</f>
        <v>0.81458531193074768</v>
      </c>
      <c r="G9">
        <f>'Combination Data'!G5</f>
        <v>0.78681748120008088</v>
      </c>
      <c r="H9">
        <f>'Combination Data'!H5</f>
        <v>0.71161002039577126</v>
      </c>
      <c r="I9">
        <f>'Combination Data'!I5</f>
        <v>0.64282489218265892</v>
      </c>
      <c r="J9">
        <f>'Combination Data'!J5</f>
        <v>0.60113033053605058</v>
      </c>
      <c r="K9">
        <f>'Combination Data'!K5</f>
        <v>0.54617073284653339</v>
      </c>
      <c r="L9">
        <f>'Combination Data'!L5</f>
        <v>0.51394230020707155</v>
      </c>
      <c r="M9">
        <f>'Combination Data'!M5</f>
        <v>0.42610035965062504</v>
      </c>
      <c r="N9">
        <f>'Combination Data'!N5</f>
        <v>0.3738186800354979</v>
      </c>
      <c r="O9">
        <f>'Combination Data'!O5</f>
        <v>0.35644335113422282</v>
      </c>
      <c r="P9">
        <f>'Combination Data'!P5</f>
        <v>0.30933067617431376</v>
      </c>
      <c r="Q9">
        <f>'Combination Data'!Q5</f>
        <v>0.17842407635180366</v>
      </c>
    </row>
    <row r="10" spans="1:18" x14ac:dyDescent="0.25">
      <c r="A10" t="s">
        <v>48</v>
      </c>
      <c r="B10">
        <f>1-B7/(B7+$A$3)*$B$3-B7/(B7+$C$3)*(1-$B$3)</f>
        <v>0.97901997010352615</v>
      </c>
      <c r="C10">
        <f t="shared" ref="C10:Q10" si="2">1-C7/(C7+$A$3)*$B$3-C7/(C7+$C$3)*(1-$B$3)</f>
        <v>0.95993514930299606</v>
      </c>
      <c r="D10">
        <f t="shared" si="2"/>
        <v>0.92650735359812231</v>
      </c>
      <c r="E10">
        <f t="shared" si="2"/>
        <v>0.87389371255252446</v>
      </c>
      <c r="F10">
        <f t="shared" si="2"/>
        <v>0.80353981924841011</v>
      </c>
      <c r="G10">
        <f t="shared" si="2"/>
        <v>0.72735434534230992</v>
      </c>
      <c r="H10">
        <f t="shared" si="2"/>
        <v>0.66121491512099873</v>
      </c>
      <c r="I10">
        <f t="shared" si="2"/>
        <v>0.61302177045579542</v>
      </c>
      <c r="J10">
        <f t="shared" si="2"/>
        <v>0.58015765025695309</v>
      </c>
      <c r="K10">
        <f t="shared" si="2"/>
        <v>0.554817069889743</v>
      </c>
      <c r="L10">
        <f t="shared" si="2"/>
        <v>0.5279246499368131</v>
      </c>
      <c r="M10">
        <f t="shared" si="2"/>
        <v>0.48994301572825072</v>
      </c>
      <c r="N10">
        <f t="shared" si="2"/>
        <v>0.43192264495067068</v>
      </c>
      <c r="O10">
        <f t="shared" si="2"/>
        <v>0.35044360377052852</v>
      </c>
      <c r="P10">
        <f t="shared" si="2"/>
        <v>0.2547760689834298</v>
      </c>
      <c r="Q10">
        <f t="shared" si="2"/>
        <v>0.16486898661675026</v>
      </c>
      <c r="R10" t="s">
        <v>50</v>
      </c>
    </row>
    <row r="11" spans="1:18" x14ac:dyDescent="0.25">
      <c r="A11" t="s">
        <v>12</v>
      </c>
      <c r="B11">
        <f t="shared" ref="B11:Q11" si="3">(B9-B10)^2</f>
        <v>1.5265216295896602E-3</v>
      </c>
      <c r="C11">
        <f t="shared" si="3"/>
        <v>8.1887007268612987E-3</v>
      </c>
      <c r="D11">
        <f t="shared" si="3"/>
        <v>5.3960936206963331E-3</v>
      </c>
      <c r="E11">
        <f t="shared" si="3"/>
        <v>2.4710774030757224E-3</v>
      </c>
      <c r="F11">
        <f t="shared" si="3"/>
        <v>1.2200290859557271E-4</v>
      </c>
      <c r="G11">
        <f t="shared" si="3"/>
        <v>3.5358645260397271E-3</v>
      </c>
      <c r="H11">
        <f t="shared" si="3"/>
        <v>2.5396666356554062E-3</v>
      </c>
      <c r="I11">
        <f t="shared" si="3"/>
        <v>8.8822606466624327E-4</v>
      </c>
      <c r="J11">
        <f t="shared" si="3"/>
        <v>4.398533180892447E-4</v>
      </c>
      <c r="K11">
        <f t="shared" si="3"/>
        <v>7.4759144264778638E-5</v>
      </c>
      <c r="L11">
        <f t="shared" si="3"/>
        <v>1.9550610396480358E-4</v>
      </c>
      <c r="M11">
        <f t="shared" si="3"/>
        <v>4.0758847350459955E-3</v>
      </c>
      <c r="N11">
        <f t="shared" si="3"/>
        <v>3.3760707388636292E-3</v>
      </c>
      <c r="O11">
        <f t="shared" si="3"/>
        <v>3.5996968428156663E-5</v>
      </c>
      <c r="P11">
        <f t="shared" si="3"/>
        <v>2.9762051657516472E-3</v>
      </c>
      <c r="Q11">
        <f t="shared" si="3"/>
        <v>1.8374045772535003E-4</v>
      </c>
      <c r="R11">
        <f>SQRT(SUM(B11:Q11)/16)</f>
        <v>4.7451402868693968E-2</v>
      </c>
    </row>
    <row r="12" spans="1:18" x14ac:dyDescent="0.25">
      <c r="A12" t="s">
        <v>14</v>
      </c>
      <c r="B12">
        <f>'Combination Data'!B6</f>
        <v>1.9518824813232159E-2</v>
      </c>
      <c r="C12">
        <f>'Combination Data'!C6</f>
        <v>3.3415732317722442E-2</v>
      </c>
      <c r="D12">
        <f>'Combination Data'!D6</f>
        <v>2.1672721687594952E-2</v>
      </c>
      <c r="E12">
        <f>'Combination Data'!E6</f>
        <v>1.1023585880110476E-2</v>
      </c>
      <c r="F12">
        <f>'Combination Data'!F6</f>
        <v>4.5078042615625799E-2</v>
      </c>
      <c r="G12">
        <f>'Combination Data'!G6</f>
        <v>1.2618504654018767E-2</v>
      </c>
      <c r="H12">
        <f>'Combination Data'!H6</f>
        <v>3.8228884490012764E-2</v>
      </c>
      <c r="I12">
        <f>'Combination Data'!I6</f>
        <v>3.5812036587350174E-2</v>
      </c>
      <c r="J12">
        <f>'Combination Data'!J6</f>
        <v>4.052854850927648E-2</v>
      </c>
      <c r="K12">
        <f>'Combination Data'!K6</f>
        <v>2.1215934316609633E-2</v>
      </c>
      <c r="L12">
        <f>'Combination Data'!L6</f>
        <v>3.7075853556883344E-2</v>
      </c>
      <c r="M12">
        <f>'Combination Data'!M6</f>
        <v>3.0626168917643554E-2</v>
      </c>
      <c r="N12">
        <f>'Combination Data'!N6</f>
        <v>2.4542635665214304E-2</v>
      </c>
      <c r="O12">
        <f>'Combination Data'!O6</f>
        <v>2.8769370752550913E-2</v>
      </c>
      <c r="P12">
        <f>'Combination Data'!P6</f>
        <v>2.1262978103423764E-2</v>
      </c>
      <c r="Q12">
        <f>'Combination Data'!Q6</f>
        <v>6.6344913000288561E-3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H39" sqref="H39"/>
    </sheetView>
  </sheetViews>
  <sheetFormatPr defaultRowHeight="15" x14ac:dyDescent="0.25"/>
  <cols>
    <col min="2" max="2" width="12" bestFit="1" customWidth="1"/>
  </cols>
  <sheetData>
    <row r="2" spans="1:18" x14ac:dyDescent="0.25">
      <c r="A2" t="str">
        <f>'[1]Biphasic-No Resist'!A2</f>
        <v>Kd1=</v>
      </c>
      <c r="B2" t="str">
        <f>'[1]Biphasic-No Resist'!B2</f>
        <v>Component 1</v>
      </c>
      <c r="C2" t="str">
        <f>'[1]Biphasic-No Resist'!C2</f>
        <v>Kd2=</v>
      </c>
      <c r="D2" t="str">
        <f>'[1]Biphasic-No Resist'!D2</f>
        <v>Component 2</v>
      </c>
    </row>
    <row r="3" spans="1:18" x14ac:dyDescent="0.25">
      <c r="A3">
        <f>'[1]Biphasic-No Resist'!A3</f>
        <v>5.9452284960988415E-2</v>
      </c>
      <c r="B3">
        <f>'[1]Biphasic-No Resist'!B3</f>
        <v>0.51298830173974819</v>
      </c>
      <c r="C3">
        <f>'[1]Biphasic-No Resist'!C3</f>
        <v>33.272145542464997</v>
      </c>
      <c r="D3">
        <f>'[1]Biphasic-No Resist'!D3</f>
        <v>0</v>
      </c>
    </row>
    <row r="5" spans="1:18" x14ac:dyDescent="0.25">
      <c r="A5" t="s">
        <v>49</v>
      </c>
      <c r="B5" t="str">
        <f>'[1]Biphasic-No Resist'!B5</f>
        <v>Kd1</v>
      </c>
    </row>
    <row r="6" spans="1:18" x14ac:dyDescent="0.25">
      <c r="A6">
        <v>0.33987233816537793</v>
      </c>
      <c r="B6">
        <v>0.83350024619538587</v>
      </c>
    </row>
    <row r="7" spans="1:18" x14ac:dyDescent="0.25">
      <c r="A7" t="str">
        <f>'Biphasic-No Resist'!A7</f>
        <v>Conc (uM)</v>
      </c>
      <c r="B7">
        <f>'Biphasic-No Resist'!B7</f>
        <v>6.103515625E-4</v>
      </c>
      <c r="C7">
        <f>'Biphasic-No Resist'!C7</f>
        <v>1.220703125E-3</v>
      </c>
      <c r="D7">
        <f>'Biphasic-No Resist'!D7</f>
        <v>2.44140625E-3</v>
      </c>
      <c r="E7">
        <f>'Biphasic-No Resist'!E7</f>
        <v>4.8828125E-3</v>
      </c>
      <c r="F7">
        <f>'Biphasic-No Resist'!F7</f>
        <v>9.765625E-3</v>
      </c>
      <c r="G7">
        <f>'Biphasic-No Resist'!G7</f>
        <v>1.953125E-2</v>
      </c>
      <c r="H7">
        <f>'Biphasic-No Resist'!H7</f>
        <v>3.90625E-2</v>
      </c>
      <c r="I7">
        <f>'Biphasic-No Resist'!I7</f>
        <v>7.8125E-2</v>
      </c>
      <c r="J7">
        <f>'Biphasic-No Resist'!J7</f>
        <v>0.15625</v>
      </c>
      <c r="K7">
        <f>'Biphasic-No Resist'!K7</f>
        <v>0.3125</v>
      </c>
      <c r="L7">
        <f>'Biphasic-No Resist'!L7</f>
        <v>0.625</v>
      </c>
      <c r="M7">
        <f>'Biphasic-No Resist'!M7</f>
        <v>1.25</v>
      </c>
      <c r="N7">
        <f>'Biphasic-No Resist'!N7</f>
        <v>2.5</v>
      </c>
      <c r="O7">
        <f>'Biphasic-No Resist'!O7</f>
        <v>5</v>
      </c>
      <c r="P7">
        <f>'Biphasic-No Resist'!P7</f>
        <v>10</v>
      </c>
      <c r="Q7">
        <f>'Biphasic-No Resist'!Q7</f>
        <v>20</v>
      </c>
    </row>
    <row r="8" spans="1:18" x14ac:dyDescent="0.25">
      <c r="A8" t="str">
        <f>'Biphasic-No Resist'!A8</f>
        <v>Log Conc</v>
      </c>
      <c r="B8">
        <f>'Biphasic-No Resist'!B8</f>
        <v>-3.2144199392957367</v>
      </c>
      <c r="C8">
        <f>'Biphasic-No Resist'!C8</f>
        <v>-2.9133899436317554</v>
      </c>
      <c r="D8">
        <f>'Biphasic-No Resist'!D8</f>
        <v>-2.6123599479677742</v>
      </c>
      <c r="E8">
        <f>'Biphasic-No Resist'!E8</f>
        <v>-2.3113299523037933</v>
      </c>
      <c r="F8">
        <f>'Biphasic-No Resist'!F8</f>
        <v>-2.0102999566398121</v>
      </c>
      <c r="G8">
        <f>'Biphasic-No Resist'!G8</f>
        <v>-1.7092699609758308</v>
      </c>
      <c r="H8">
        <f>'Biphasic-No Resist'!H8</f>
        <v>-1.4082399653118496</v>
      </c>
      <c r="I8">
        <f>'Biphasic-No Resist'!I8</f>
        <v>-1.1072099696478683</v>
      </c>
      <c r="J8">
        <f>'Biphasic-No Resist'!J8</f>
        <v>-0.80617997398388719</v>
      </c>
      <c r="K8">
        <f>'Biphasic-No Resist'!K8</f>
        <v>-0.50514997831990593</v>
      </c>
      <c r="L8">
        <f>'Biphasic-No Resist'!L8</f>
        <v>-0.20411998265592479</v>
      </c>
      <c r="M8">
        <f>'Biphasic-No Resist'!M8</f>
        <v>9.691001300805642E-2</v>
      </c>
      <c r="N8">
        <f>'Biphasic-No Resist'!N8</f>
        <v>0.3979400086720376</v>
      </c>
      <c r="O8">
        <f>'Biphasic-No Resist'!O8</f>
        <v>0.69897000433601886</v>
      </c>
      <c r="P8">
        <f>'Biphasic-No Resist'!P8</f>
        <v>1</v>
      </c>
      <c r="Q8">
        <f>'Biphasic-No Resist'!Q8</f>
        <v>1.3010299956639813</v>
      </c>
    </row>
    <row r="9" spans="1:18" x14ac:dyDescent="0.25">
      <c r="A9" t="str">
        <f>'Biphasic-No Resist'!A9</f>
        <v>Actual data</v>
      </c>
      <c r="B9">
        <f>'Biphasic-No Resist'!B9</f>
        <v>0.93994924411091552</v>
      </c>
      <c r="C9">
        <f>'Biphasic-No Resist'!C9</f>
        <v>0.8694437092279188</v>
      </c>
      <c r="D9">
        <f>'Biphasic-No Resist'!D9</f>
        <v>0.85304924566784457</v>
      </c>
      <c r="E9">
        <f>'Biphasic-No Resist'!E9</f>
        <v>0.82418377991250047</v>
      </c>
      <c r="F9">
        <f>'Biphasic-No Resist'!F9</f>
        <v>0.81458531193074768</v>
      </c>
      <c r="G9">
        <f>'Biphasic-No Resist'!G9</f>
        <v>0.78681748120008088</v>
      </c>
      <c r="H9">
        <f>'Biphasic-No Resist'!H9</f>
        <v>0.71161002039577126</v>
      </c>
      <c r="I9">
        <f>'Biphasic-No Resist'!I9</f>
        <v>0.64282489218265892</v>
      </c>
      <c r="J9">
        <f>'Biphasic-No Resist'!J9</f>
        <v>0.60113033053605058</v>
      </c>
      <c r="K9">
        <f>'Biphasic-No Resist'!K9</f>
        <v>0.54617073284653339</v>
      </c>
      <c r="L9">
        <f>'Biphasic-No Resist'!L9</f>
        <v>0.51394230020707155</v>
      </c>
      <c r="M9">
        <f>'Biphasic-No Resist'!M9</f>
        <v>0.42610035965062504</v>
      </c>
      <c r="N9">
        <f>'Biphasic-No Resist'!N9</f>
        <v>0.3738186800354979</v>
      </c>
      <c r="O9">
        <f>'Biphasic-No Resist'!O9</f>
        <v>0.35644335113422282</v>
      </c>
      <c r="P9">
        <f>'Biphasic-No Resist'!P9</f>
        <v>0.30933067617431376</v>
      </c>
      <c r="Q9">
        <f>'Biphasic-No Resist'!Q9</f>
        <v>0.17842407635180366</v>
      </c>
    </row>
    <row r="10" spans="1:18" x14ac:dyDescent="0.25">
      <c r="A10" t="s">
        <v>51</v>
      </c>
      <c r="B10">
        <f>1-B7^($A$6)/($B$6+B7^($A$6))</f>
        <v>0.91160855399397001</v>
      </c>
      <c r="C10">
        <f t="shared" ref="C10:Q10" si="0">1-C7^($A$6)/($B$6+C7^($A$6))</f>
        <v>0.89069441687439099</v>
      </c>
      <c r="D10">
        <f t="shared" si="0"/>
        <v>0.86556159201147842</v>
      </c>
      <c r="E10">
        <f t="shared" si="0"/>
        <v>0.83571581007511042</v>
      </c>
      <c r="F10">
        <f t="shared" si="0"/>
        <v>0.80076927253376484</v>
      </c>
      <c r="G10">
        <f t="shared" si="0"/>
        <v>0.76051912795749399</v>
      </c>
      <c r="H10">
        <f t="shared" si="0"/>
        <v>0.71503113587352829</v>
      </c>
      <c r="I10">
        <f t="shared" si="0"/>
        <v>0.66471213588273215</v>
      </c>
      <c r="J10">
        <f t="shared" si="0"/>
        <v>0.61034985589718116</v>
      </c>
      <c r="K10">
        <f t="shared" si="0"/>
        <v>0.55309939265062114</v>
      </c>
      <c r="L10">
        <f t="shared" si="0"/>
        <v>0.49440522126836861</v>
      </c>
      <c r="M10">
        <f t="shared" si="0"/>
        <v>0.43586485744345405</v>
      </c>
      <c r="N10">
        <f t="shared" si="0"/>
        <v>0.37905924683156644</v>
      </c>
      <c r="O10">
        <f t="shared" si="0"/>
        <v>0.32538683363683862</v>
      </c>
      <c r="P10">
        <f t="shared" si="0"/>
        <v>0.27593691320590741</v>
      </c>
      <c r="Q10">
        <f t="shared" si="0"/>
        <v>0.23142401999266948</v>
      </c>
      <c r="R10" t="s">
        <v>50</v>
      </c>
    </row>
    <row r="11" spans="1:18" x14ac:dyDescent="0.25">
      <c r="A11" t="str">
        <f>'Biphasic-No Resist'!A11</f>
        <v>Optimize</v>
      </c>
      <c r="B11">
        <f>(B9-B10)^2</f>
        <v>8.0319471630473289E-4</v>
      </c>
      <c r="C11">
        <f t="shared" ref="C11:Q11" si="1">(C9-C10)^2</f>
        <v>4.5159257547583155E-4</v>
      </c>
      <c r="D11">
        <f t="shared" si="1"/>
        <v>1.5655881102304741E-4</v>
      </c>
      <c r="E11">
        <f t="shared" si="1"/>
        <v>1.329877196713457E-4</v>
      </c>
      <c r="F11">
        <f t="shared" si="1"/>
        <v>1.908829446189819E-4</v>
      </c>
      <c r="G11">
        <f t="shared" si="1"/>
        <v>6.9160338327188043E-4</v>
      </c>
      <c r="H11">
        <f t="shared" si="1"/>
        <v>1.1704031112148717E-5</v>
      </c>
      <c r="I11">
        <f t="shared" si="1"/>
        <v>4.7905143678639495E-4</v>
      </c>
      <c r="J11">
        <f t="shared" si="1"/>
        <v>8.4999647884529883E-5</v>
      </c>
      <c r="K11">
        <f t="shared" si="1"/>
        <v>4.8006326680781223E-5</v>
      </c>
      <c r="L11">
        <f t="shared" si="1"/>
        <v>3.8169745345710977E-4</v>
      </c>
      <c r="M11">
        <f t="shared" si="1"/>
        <v>9.5345417146162559E-5</v>
      </c>
      <c r="N11">
        <f t="shared" si="1"/>
        <v>2.7463540344056152E-5</v>
      </c>
      <c r="O11">
        <f t="shared" si="1"/>
        <v>9.6450727906533071E-4</v>
      </c>
      <c r="P11">
        <f t="shared" si="1"/>
        <v>1.1151434051901072E-3</v>
      </c>
      <c r="Q11">
        <f t="shared" si="1"/>
        <v>2.8089940259349538E-3</v>
      </c>
      <c r="R11">
        <f>SQRT(SUM(B11:Q11)/16)</f>
        <v>2.2972446422245982E-2</v>
      </c>
    </row>
    <row r="12" spans="1:18" x14ac:dyDescent="0.25">
      <c r="A12" t="str">
        <f>'Biphasic-No Resist'!A12</f>
        <v>StDev</v>
      </c>
      <c r="B12">
        <f>'Biphasic-No Resist'!B12</f>
        <v>1.9518824813232159E-2</v>
      </c>
      <c r="C12">
        <f>'Biphasic-No Resist'!C12</f>
        <v>3.3415732317722442E-2</v>
      </c>
      <c r="D12">
        <f>'Biphasic-No Resist'!D12</f>
        <v>2.1672721687594952E-2</v>
      </c>
      <c r="E12">
        <f>'Biphasic-No Resist'!E12</f>
        <v>1.1023585880110476E-2</v>
      </c>
      <c r="F12">
        <f>'Biphasic-No Resist'!F12</f>
        <v>4.5078042615625799E-2</v>
      </c>
      <c r="G12">
        <f>'Biphasic-No Resist'!G12</f>
        <v>1.2618504654018767E-2</v>
      </c>
      <c r="H12">
        <f>'Biphasic-No Resist'!H12</f>
        <v>3.8228884490012764E-2</v>
      </c>
      <c r="I12">
        <f>'Biphasic-No Resist'!I12</f>
        <v>3.5812036587350174E-2</v>
      </c>
      <c r="J12">
        <f>'Biphasic-No Resist'!J12</f>
        <v>4.052854850927648E-2</v>
      </c>
      <c r="K12">
        <f>'Biphasic-No Resist'!K12</f>
        <v>2.1215934316609633E-2</v>
      </c>
      <c r="L12">
        <f>'Biphasic-No Resist'!L12</f>
        <v>3.7075853556883344E-2</v>
      </c>
      <c r="M12">
        <f>'Biphasic-No Resist'!M12</f>
        <v>3.0626168917643554E-2</v>
      </c>
      <c r="N12">
        <f>'Biphasic-No Resist'!N12</f>
        <v>2.4542635665214304E-2</v>
      </c>
      <c r="O12">
        <f>'Biphasic-No Resist'!O12</f>
        <v>2.8769370752550913E-2</v>
      </c>
      <c r="P12">
        <f>'Biphasic-No Resist'!P12</f>
        <v>2.1262978103423764E-2</v>
      </c>
      <c r="Q12">
        <f>'Biphasic-No Resist'!Q12</f>
        <v>6.6344913000288561E-3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2"/>
  <sheetViews>
    <sheetView tabSelected="1" topLeftCell="A3" workbookViewId="0">
      <selection activeCell="D13" sqref="D13"/>
    </sheetView>
  </sheetViews>
  <sheetFormatPr defaultRowHeight="15" x14ac:dyDescent="0.25"/>
  <sheetData>
    <row r="5" spans="1:18" x14ac:dyDescent="0.25">
      <c r="A5" t="str">
        <f>'Hill Equation'!A5</f>
        <v>nH</v>
      </c>
      <c r="B5" t="s">
        <v>27</v>
      </c>
      <c r="C5" t="s">
        <v>52</v>
      </c>
    </row>
    <row r="6" spans="1:18" x14ac:dyDescent="0.25">
      <c r="A6">
        <v>0.33987124580348627</v>
      </c>
      <c r="B6">
        <v>0.58517466417816677</v>
      </c>
      <c r="C6">
        <v>1</v>
      </c>
    </row>
    <row r="7" spans="1:18" x14ac:dyDescent="0.25">
      <c r="A7" t="str">
        <f>'Hill Equation'!A7</f>
        <v>Conc (uM)</v>
      </c>
      <c r="B7">
        <f>'Hill Equation'!B7</f>
        <v>6.103515625E-4</v>
      </c>
      <c r="C7">
        <f>'Hill Equation'!C7</f>
        <v>1.220703125E-3</v>
      </c>
      <c r="D7">
        <f>'Hill Equation'!D7</f>
        <v>2.44140625E-3</v>
      </c>
      <c r="E7">
        <f>'Hill Equation'!E7</f>
        <v>4.8828125E-3</v>
      </c>
      <c r="F7">
        <f>'Hill Equation'!F7</f>
        <v>9.765625E-3</v>
      </c>
      <c r="G7">
        <f>'Hill Equation'!G7</f>
        <v>1.953125E-2</v>
      </c>
      <c r="H7">
        <f>'Hill Equation'!H7</f>
        <v>3.90625E-2</v>
      </c>
      <c r="I7">
        <f>'Hill Equation'!I7</f>
        <v>7.8125E-2</v>
      </c>
      <c r="J7">
        <f>'Hill Equation'!J7</f>
        <v>0.15625</v>
      </c>
      <c r="K7">
        <f>'Hill Equation'!K7</f>
        <v>0.3125</v>
      </c>
      <c r="L7">
        <f>'Hill Equation'!L7</f>
        <v>0.625</v>
      </c>
      <c r="M7">
        <f>'Hill Equation'!M7</f>
        <v>1.25</v>
      </c>
      <c r="N7">
        <f>'Hill Equation'!N7</f>
        <v>2.5</v>
      </c>
      <c r="O7">
        <f>'Hill Equation'!O7</f>
        <v>5</v>
      </c>
      <c r="P7">
        <f>'Hill Equation'!P7</f>
        <v>10</v>
      </c>
      <c r="Q7">
        <f>'Hill Equation'!Q7</f>
        <v>20</v>
      </c>
    </row>
    <row r="8" spans="1:18" x14ac:dyDescent="0.25">
      <c r="A8" t="str">
        <f>'Hill Equation'!A8</f>
        <v>Log Conc</v>
      </c>
      <c r="B8">
        <f>'Hill Equation'!B8</f>
        <v>-3.2144199392957367</v>
      </c>
      <c r="C8">
        <f>'Hill Equation'!C8</f>
        <v>-2.9133899436317554</v>
      </c>
      <c r="D8">
        <f>'Hill Equation'!D8</f>
        <v>-2.6123599479677742</v>
      </c>
      <c r="E8">
        <f>'Hill Equation'!E8</f>
        <v>-2.3113299523037933</v>
      </c>
      <c r="F8">
        <f>'Hill Equation'!F8</f>
        <v>-2.0102999566398121</v>
      </c>
      <c r="G8">
        <f>'Hill Equation'!G8</f>
        <v>-1.7092699609758308</v>
      </c>
      <c r="H8">
        <f>'Hill Equation'!H8</f>
        <v>-1.4082399653118496</v>
      </c>
      <c r="I8">
        <f>'Hill Equation'!I8</f>
        <v>-1.1072099696478683</v>
      </c>
      <c r="J8">
        <f>'Hill Equation'!J8</f>
        <v>-0.80617997398388719</v>
      </c>
      <c r="K8">
        <f>'Hill Equation'!K8</f>
        <v>-0.50514997831990593</v>
      </c>
      <c r="L8">
        <f>'Hill Equation'!L8</f>
        <v>-0.20411998265592479</v>
      </c>
      <c r="M8">
        <f>'Hill Equation'!M8</f>
        <v>9.691001300805642E-2</v>
      </c>
      <c r="N8">
        <f>'Hill Equation'!N8</f>
        <v>0.3979400086720376</v>
      </c>
      <c r="O8">
        <f>'Hill Equation'!O8</f>
        <v>0.69897000433601886</v>
      </c>
      <c r="P8">
        <f>'Hill Equation'!P8</f>
        <v>1</v>
      </c>
      <c r="Q8">
        <f>'Hill Equation'!Q8</f>
        <v>1.3010299956639813</v>
      </c>
    </row>
    <row r="9" spans="1:18" x14ac:dyDescent="0.25">
      <c r="A9" t="str">
        <f>'Hill Equation'!A9</f>
        <v>Actual data</v>
      </c>
      <c r="B9">
        <f>'Hill Equation'!B9</f>
        <v>0.93994924411091552</v>
      </c>
      <c r="C9">
        <f>'Hill Equation'!C9</f>
        <v>0.8694437092279188</v>
      </c>
      <c r="D9">
        <f>'Hill Equation'!D9</f>
        <v>0.85304924566784457</v>
      </c>
      <c r="E9">
        <f>'Hill Equation'!E9</f>
        <v>0.82418377991250047</v>
      </c>
      <c r="F9">
        <f>'Hill Equation'!F9</f>
        <v>0.81458531193074768</v>
      </c>
      <c r="G9">
        <f>'Hill Equation'!G9</f>
        <v>0.78681748120008088</v>
      </c>
      <c r="H9">
        <f>'Hill Equation'!H9</f>
        <v>0.71161002039577126</v>
      </c>
      <c r="I9">
        <f>'Hill Equation'!I9</f>
        <v>0.64282489218265892</v>
      </c>
      <c r="J9">
        <f>'Hill Equation'!J9</f>
        <v>0.60113033053605058</v>
      </c>
      <c r="K9">
        <f>'Hill Equation'!K9</f>
        <v>0.54617073284653339</v>
      </c>
      <c r="L9">
        <f>'Hill Equation'!L9</f>
        <v>0.51394230020707155</v>
      </c>
      <c r="M9">
        <f>'Hill Equation'!M9</f>
        <v>0.42610035965062504</v>
      </c>
      <c r="N9">
        <f>'Hill Equation'!N9</f>
        <v>0.3738186800354979</v>
      </c>
      <c r="O9">
        <f>'Hill Equation'!O9</f>
        <v>0.35644335113422282</v>
      </c>
      <c r="P9">
        <f>'Hill Equation'!P9</f>
        <v>0.30933067617431376</v>
      </c>
      <c r="Q9">
        <f>'Hill Equation'!Q9</f>
        <v>0.17842407635180366</v>
      </c>
    </row>
    <row r="10" spans="1:18" x14ac:dyDescent="0.25">
      <c r="A10" t="str">
        <f>'Hill Equation'!A10</f>
        <v>Hill Cal</v>
      </c>
      <c r="B10">
        <f>1-B7^($A$6)/($B$6^($A$6)+B7^($A$6))*$C$6</f>
        <v>0.9116081447259986</v>
      </c>
      <c r="C10">
        <f t="shared" ref="C10:Q10" si="0">1-C7^($A$6)/($B$6^($A$6)+C7^($A$6))*$C$6</f>
        <v>0.89069399609787403</v>
      </c>
      <c r="D10">
        <f t="shared" si="0"/>
        <v>0.86556117719608039</v>
      </c>
      <c r="E10">
        <f t="shared" si="0"/>
        <v>0.8357154246036308</v>
      </c>
      <c r="F10">
        <f t="shared" si="0"/>
        <v>0.80076894540970334</v>
      </c>
      <c r="G10">
        <f t="shared" si="0"/>
        <v>0.76051889241275084</v>
      </c>
      <c r="H10">
        <f t="shared" si="0"/>
        <v>0.71503102663454277</v>
      </c>
      <c r="I10">
        <f t="shared" si="0"/>
        <v>0.66471218514944308</v>
      </c>
      <c r="J10">
        <f t="shared" si="0"/>
        <v>0.61035008854111061</v>
      </c>
      <c r="K10">
        <f t="shared" si="0"/>
        <v>0.55309982160532956</v>
      </c>
      <c r="L10">
        <f t="shared" si="0"/>
        <v>0.49440584433000967</v>
      </c>
      <c r="M10">
        <f t="shared" si="0"/>
        <v>0.43586565650801279</v>
      </c>
      <c r="N10">
        <f t="shared" si="0"/>
        <v>0.37906018994796387</v>
      </c>
      <c r="O10">
        <f t="shared" si="0"/>
        <v>0.3253878793979601</v>
      </c>
      <c r="P10">
        <f t="shared" si="0"/>
        <v>0.27593801632524295</v>
      </c>
      <c r="Q10">
        <f t="shared" si="0"/>
        <v>0.2314251367137341</v>
      </c>
      <c r="R10" t="str">
        <f>'Hill Equation'!R10</f>
        <v>RMSE</v>
      </c>
    </row>
    <row r="11" spans="1:18" x14ac:dyDescent="0.25">
      <c r="A11" t="str">
        <f>'Hill Equation'!A11</f>
        <v>Optimize</v>
      </c>
      <c r="B11">
        <f>(B9-B10)^2</f>
        <v>8.0321791434573775E-4</v>
      </c>
      <c r="C11">
        <f t="shared" ref="C11:Q11" si="1">(C9-C10)^2</f>
        <v>4.5157469205539151E-4</v>
      </c>
      <c r="D11">
        <f t="shared" si="1"/>
        <v>1.5654843056726154E-4</v>
      </c>
      <c r="E11">
        <f t="shared" si="1"/>
        <v>1.3297882928247425E-4</v>
      </c>
      <c r="F11">
        <f t="shared" si="1"/>
        <v>1.9089198384383496E-4</v>
      </c>
      <c r="G11">
        <f t="shared" si="1"/>
        <v>6.9161577220508159E-4</v>
      </c>
      <c r="H11">
        <f t="shared" si="1"/>
        <v>1.1703283685713571E-5</v>
      </c>
      <c r="I11">
        <f t="shared" si="1"/>
        <v>4.7905359341383913E-4</v>
      </c>
      <c r="J11">
        <f t="shared" si="1"/>
        <v>8.5003937671868508E-5</v>
      </c>
      <c r="K11">
        <f t="shared" si="1"/>
        <v>4.8012271027275377E-5</v>
      </c>
      <c r="L11">
        <f t="shared" si="1"/>
        <v>3.8167310823638553E-4</v>
      </c>
      <c r="M11">
        <f t="shared" si="1"/>
        <v>9.5361022712907087E-5</v>
      </c>
      <c r="N11">
        <f t="shared" si="1"/>
        <v>2.7473426162479013E-5</v>
      </c>
      <c r="O11">
        <f t="shared" si="1"/>
        <v>9.6444232476181253E-4</v>
      </c>
      <c r="P11">
        <f t="shared" si="1"/>
        <v>1.1150697317957455E-3</v>
      </c>
      <c r="Q11">
        <f t="shared" si="1"/>
        <v>2.8091123994889947E-3</v>
      </c>
      <c r="R11">
        <f>SQRT(SUM(B11:Q11)/16)</f>
        <v>2.2972446432161949E-2</v>
      </c>
    </row>
    <row r="12" spans="1:18" x14ac:dyDescent="0.25">
      <c r="A12" t="str">
        <f>'Hill Equation'!A12</f>
        <v>StDev</v>
      </c>
      <c r="B12">
        <f>'Hill Equation'!B12</f>
        <v>1.9518824813232159E-2</v>
      </c>
      <c r="C12">
        <f>'Hill Equation'!C12</f>
        <v>3.3415732317722442E-2</v>
      </c>
      <c r="D12">
        <f>'Hill Equation'!D12</f>
        <v>2.1672721687594952E-2</v>
      </c>
      <c r="E12">
        <f>'Hill Equation'!E12</f>
        <v>1.1023585880110476E-2</v>
      </c>
      <c r="F12">
        <f>'Hill Equation'!F12</f>
        <v>4.5078042615625799E-2</v>
      </c>
      <c r="G12">
        <f>'Hill Equation'!G12</f>
        <v>1.2618504654018767E-2</v>
      </c>
      <c r="H12">
        <f>'Hill Equation'!H12</f>
        <v>3.8228884490012764E-2</v>
      </c>
      <c r="I12">
        <f>'Hill Equation'!I12</f>
        <v>3.5812036587350174E-2</v>
      </c>
      <c r="J12">
        <f>'Hill Equation'!J12</f>
        <v>4.052854850927648E-2</v>
      </c>
      <c r="K12">
        <f>'Hill Equation'!K12</f>
        <v>2.1215934316609633E-2</v>
      </c>
      <c r="L12">
        <f>'Hill Equation'!L12</f>
        <v>3.7075853556883344E-2</v>
      </c>
      <c r="M12">
        <f>'Hill Equation'!M12</f>
        <v>3.0626168917643554E-2</v>
      </c>
      <c r="N12">
        <f>'Hill Equation'!N12</f>
        <v>2.4542635665214304E-2</v>
      </c>
      <c r="O12">
        <f>'Hill Equation'!O12</f>
        <v>2.8769370752550913E-2</v>
      </c>
      <c r="P12">
        <f>'Hill Equation'!P12</f>
        <v>2.1262978103423764E-2</v>
      </c>
      <c r="Q12">
        <f>'Hill Equation'!Q12</f>
        <v>6.6344913000288561E-3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Combination Data</vt:lpstr>
      <vt:lpstr>Monophasic-No Resis</vt:lpstr>
      <vt:lpstr>Biphasic-No Resist</vt:lpstr>
      <vt:lpstr>Hill Equation</vt:lpstr>
      <vt:lpstr>Full Hill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Sun</dc:creator>
  <cp:lastModifiedBy>Dr. Sun</cp:lastModifiedBy>
  <dcterms:created xsi:type="dcterms:W3CDTF">2018-06-29T00:58:38Z</dcterms:created>
  <dcterms:modified xsi:type="dcterms:W3CDTF">2019-12-25T19:36:06Z</dcterms:modified>
</cp:coreProperties>
</file>