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85" yWindow="2730" windowWidth="20460" windowHeight="12255" firstSheet="1" activeTab="4"/>
  </bookViews>
  <sheets>
    <sheet name="Combination Data" sheetId="1" r:id="rId1"/>
    <sheet name="Monophasic-No Resis" sheetId="6" r:id="rId2"/>
    <sheet name="Biphasic-No Resist" sheetId="2" r:id="rId3"/>
    <sheet name="Hill Equation analysis" sheetId="7" r:id="rId4"/>
    <sheet name="Full Hill" sheetId="8" r:id="rId5"/>
  </sheets>
  <definedNames>
    <definedName name="solver_adj" localSheetId="2" hidden="1">'Biphasic-No Resist'!$A$3:$D$3</definedName>
    <definedName name="solver_adj" localSheetId="4" hidden="1">'Full Hill'!$A$6:$C$6</definedName>
    <definedName name="solver_adj" localSheetId="3" hidden="1">'Hill Equation analysis'!$A$6:$B$6</definedName>
    <definedName name="solver_adj" localSheetId="1" hidden="1">'Monophasic-No Resis'!$A$2</definedName>
    <definedName name="solver_cvg" localSheetId="2" hidden="1">0.0001</definedName>
    <definedName name="solver_cvg" localSheetId="4" hidden="1">0.0001</definedName>
    <definedName name="solver_cvg" localSheetId="3" hidden="1">0.0001</definedName>
    <definedName name="solver_cvg" localSheetId="1" hidden="1">0.0001</definedName>
    <definedName name="solver_drv" localSheetId="2" hidden="1">1</definedName>
    <definedName name="solver_drv" localSheetId="4" hidden="1">1</definedName>
    <definedName name="solver_drv" localSheetId="3" hidden="1">1</definedName>
    <definedName name="solver_drv" localSheetId="1" hidden="1">1</definedName>
    <definedName name="solver_eng" localSheetId="2" hidden="1">1</definedName>
    <definedName name="solver_eng" localSheetId="4" hidden="1">1</definedName>
    <definedName name="solver_eng" localSheetId="3" hidden="1">1</definedName>
    <definedName name="solver_eng" localSheetId="1" hidden="1">1</definedName>
    <definedName name="solver_est" localSheetId="2" hidden="1">1</definedName>
    <definedName name="solver_est" localSheetId="4" hidden="1">1</definedName>
    <definedName name="solver_est" localSheetId="3" hidden="1">1</definedName>
    <definedName name="solver_est" localSheetId="1" hidden="1">1</definedName>
    <definedName name="solver_itr" localSheetId="2" hidden="1">2147483647</definedName>
    <definedName name="solver_itr" localSheetId="4" hidden="1">2147483647</definedName>
    <definedName name="solver_itr" localSheetId="3" hidden="1">2147483647</definedName>
    <definedName name="solver_itr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3" hidden="1">2147483647</definedName>
    <definedName name="solver_mip" localSheetId="1" hidden="1">2147483647</definedName>
    <definedName name="solver_mni" localSheetId="2" hidden="1">30</definedName>
    <definedName name="solver_mni" localSheetId="4" hidden="1">30</definedName>
    <definedName name="solver_mni" localSheetId="3" hidden="1">30</definedName>
    <definedName name="solver_mni" localSheetId="1" hidden="1">30</definedName>
    <definedName name="solver_mrt" localSheetId="2" hidden="1">0.075</definedName>
    <definedName name="solver_mrt" localSheetId="4" hidden="1">0.075</definedName>
    <definedName name="solver_mrt" localSheetId="3" hidden="1">0.075</definedName>
    <definedName name="solver_mrt" localSheetId="1" hidden="1">0.075</definedName>
    <definedName name="solver_msl" localSheetId="2" hidden="1">2</definedName>
    <definedName name="solver_msl" localSheetId="4" hidden="1">2</definedName>
    <definedName name="solver_msl" localSheetId="3" hidden="1">2</definedName>
    <definedName name="solver_msl" localSheetId="1" hidden="1">2</definedName>
    <definedName name="solver_neg" localSheetId="2" hidden="1">1</definedName>
    <definedName name="solver_neg" localSheetId="4" hidden="1">1</definedName>
    <definedName name="solver_neg" localSheetId="3" hidden="1">1</definedName>
    <definedName name="solver_neg" localSheetId="1" hidden="1">1</definedName>
    <definedName name="solver_nod" localSheetId="2" hidden="1">2147483647</definedName>
    <definedName name="solver_nod" localSheetId="4" hidden="1">2147483647</definedName>
    <definedName name="solver_nod" localSheetId="3" hidden="1">2147483647</definedName>
    <definedName name="solver_nod" localSheetId="1" hidden="1">2147483647</definedName>
    <definedName name="solver_num" localSheetId="2" hidden="1">0</definedName>
    <definedName name="solver_num" localSheetId="4" hidden="1">0</definedName>
    <definedName name="solver_num" localSheetId="3" hidden="1">0</definedName>
    <definedName name="solver_num" localSheetId="1" hidden="1">0</definedName>
    <definedName name="solver_nwt" localSheetId="2" hidden="1">1</definedName>
    <definedName name="solver_nwt" localSheetId="4" hidden="1">1</definedName>
    <definedName name="solver_nwt" localSheetId="3" hidden="1">1</definedName>
    <definedName name="solver_nwt" localSheetId="1" hidden="1">1</definedName>
    <definedName name="solver_opt" localSheetId="2" hidden="1">'Biphasic-No Resist'!$S$9</definedName>
    <definedName name="solver_opt" localSheetId="4" hidden="1">'Full Hill'!$R$11</definedName>
    <definedName name="solver_opt" localSheetId="3" hidden="1">'Hill Equation analysis'!$R$11</definedName>
    <definedName name="solver_opt" localSheetId="1" hidden="1">'Monophasic-No Resis'!$S$6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pre" localSheetId="1" hidden="1">0.000001</definedName>
    <definedName name="solver_rbv" localSheetId="2" hidden="1">1</definedName>
    <definedName name="solver_rbv" localSheetId="4" hidden="1">1</definedName>
    <definedName name="solver_rbv" localSheetId="3" hidden="1">1</definedName>
    <definedName name="solver_rbv" localSheetId="1" hidden="1">1</definedName>
    <definedName name="solver_rlx" localSheetId="2" hidden="1">2</definedName>
    <definedName name="solver_rlx" localSheetId="4" hidden="1">2</definedName>
    <definedName name="solver_rlx" localSheetId="3" hidden="1">2</definedName>
    <definedName name="solver_rlx" localSheetId="1" hidden="1">2</definedName>
    <definedName name="solver_rsd" localSheetId="2" hidden="1">0</definedName>
    <definedName name="solver_rsd" localSheetId="4" hidden="1">0</definedName>
    <definedName name="solver_rsd" localSheetId="3" hidden="1">0</definedName>
    <definedName name="solver_rsd" localSheetId="1" hidden="1">0</definedName>
    <definedName name="solver_scl" localSheetId="2" hidden="1">1</definedName>
    <definedName name="solver_scl" localSheetId="4" hidden="1">1</definedName>
    <definedName name="solver_scl" localSheetId="3" hidden="1">1</definedName>
    <definedName name="solver_scl" localSheetId="1" hidden="1">1</definedName>
    <definedName name="solver_sho" localSheetId="2" hidden="1">2</definedName>
    <definedName name="solver_sho" localSheetId="4" hidden="1">2</definedName>
    <definedName name="solver_sho" localSheetId="3" hidden="1">2</definedName>
    <definedName name="solver_sho" localSheetId="1" hidden="1">2</definedName>
    <definedName name="solver_ssz" localSheetId="2" hidden="1">100</definedName>
    <definedName name="solver_ssz" localSheetId="4" hidden="1">100</definedName>
    <definedName name="solver_ssz" localSheetId="3" hidden="1">100</definedName>
    <definedName name="solver_ssz" localSheetId="1" hidden="1">100</definedName>
    <definedName name="solver_tim" localSheetId="2" hidden="1">2147483647</definedName>
    <definedName name="solver_tim" localSheetId="4" hidden="1">2147483647</definedName>
    <definedName name="solver_tim" localSheetId="3" hidden="1">2147483647</definedName>
    <definedName name="solver_tim" localSheetId="1" hidden="1">2147483647</definedName>
    <definedName name="solver_tol" localSheetId="2" hidden="1">0.01</definedName>
    <definedName name="solver_tol" localSheetId="4" hidden="1">0.01</definedName>
    <definedName name="solver_tol" localSheetId="3" hidden="1">0.01</definedName>
    <definedName name="solver_tol" localSheetId="1" hidden="1">0.01</definedName>
    <definedName name="solver_typ" localSheetId="2" hidden="1">2</definedName>
    <definedName name="solver_typ" localSheetId="4" hidden="1">2</definedName>
    <definedName name="solver_typ" localSheetId="3" hidden="1">2</definedName>
    <definedName name="solver_typ" localSheetId="1" hidden="1">2</definedName>
    <definedName name="solver_val" localSheetId="2" hidden="1">0</definedName>
    <definedName name="solver_val" localSheetId="4" hidden="1">0</definedName>
    <definedName name="solver_val" localSheetId="3" hidden="1">0</definedName>
    <definedName name="solver_val" localSheetId="1" hidden="1">0</definedName>
    <definedName name="solver_ver" localSheetId="2" hidden="1">3</definedName>
    <definedName name="solver_ver" localSheetId="4" hidden="1">3</definedName>
    <definedName name="solver_ver" localSheetId="3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C11" i="6" l="1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B11" i="6"/>
  <c r="C10" i="8" l="1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0" i="8"/>
  <c r="C11" i="8" l="1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1" i="8"/>
  <c r="B10" i="7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10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5" i="8"/>
  <c r="A7" i="8"/>
  <c r="A8" i="8"/>
  <c r="A9" i="8"/>
  <c r="A10" i="8"/>
  <c r="A11" i="8"/>
  <c r="A12" i="8"/>
  <c r="R11" i="8" l="1"/>
  <c r="S8" i="2" l="1"/>
  <c r="C10" i="7"/>
  <c r="C11" i="7" s="1"/>
  <c r="D10" i="7"/>
  <c r="D11" i="7" s="1"/>
  <c r="E10" i="7"/>
  <c r="E11" i="7" s="1"/>
  <c r="F10" i="7"/>
  <c r="F11" i="7" s="1"/>
  <c r="G10" i="7"/>
  <c r="G11" i="7" s="1"/>
  <c r="H10" i="7"/>
  <c r="H11" i="7" s="1"/>
  <c r="I10" i="7"/>
  <c r="I11" i="7" s="1"/>
  <c r="J10" i="7"/>
  <c r="J11" i="7" s="1"/>
  <c r="K10" i="7"/>
  <c r="K11" i="7" s="1"/>
  <c r="L10" i="7"/>
  <c r="L11" i="7" s="1"/>
  <c r="M10" i="7"/>
  <c r="M11" i="7" s="1"/>
  <c r="N10" i="7"/>
  <c r="N11" i="7" s="1"/>
  <c r="O10" i="7"/>
  <c r="O11" i="7" s="1"/>
  <c r="P10" i="7"/>
  <c r="P11" i="7" s="1"/>
  <c r="Q10" i="7"/>
  <c r="Q11" i="7" s="1"/>
  <c r="B11" i="7"/>
  <c r="A2" i="7"/>
  <c r="B2" i="7"/>
  <c r="C2" i="7"/>
  <c r="D2" i="7"/>
  <c r="A3" i="7"/>
  <c r="B3" i="7"/>
  <c r="C3" i="7"/>
  <c r="D3" i="7"/>
  <c r="B5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1" i="7" l="1"/>
  <c r="B10" i="2" l="1"/>
  <c r="A6" i="2" l="1"/>
  <c r="C6" i="2" s="1"/>
  <c r="E6" i="2" l="1"/>
  <c r="C21" i="1" l="1"/>
  <c r="C20" i="1"/>
  <c r="I19" i="1"/>
  <c r="F19" i="1"/>
  <c r="F18" i="1"/>
  <c r="E19" i="1"/>
  <c r="B19" i="1"/>
  <c r="B18" i="1"/>
  <c r="C18" i="1"/>
  <c r="C19" i="1"/>
  <c r="H21" i="1"/>
  <c r="B21" i="1"/>
  <c r="E21" i="1"/>
  <c r="P7" i="6"/>
  <c r="Q7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P5" i="6"/>
  <c r="O5" i="6"/>
  <c r="N5" i="6" s="1"/>
  <c r="Q4" i="6"/>
  <c r="P4" i="6"/>
  <c r="O4" i="6"/>
  <c r="Q10" i="2"/>
  <c r="P8" i="6" l="1"/>
  <c r="N4" i="6"/>
  <c r="N7" i="6"/>
  <c r="N8" i="6" s="1"/>
  <c r="O7" i="6"/>
  <c r="F21" i="1"/>
  <c r="Q8" i="6"/>
  <c r="M5" i="6"/>
  <c r="M7" i="6" s="1"/>
  <c r="B10" i="1"/>
  <c r="O8" i="6" l="1"/>
  <c r="I21" i="1"/>
  <c r="G21" i="1"/>
  <c r="M4" i="6"/>
  <c r="M8" i="6"/>
  <c r="L5" i="6"/>
  <c r="L7" i="6" s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2" i="2"/>
  <c r="L4" i="6" l="1"/>
  <c r="L8" i="6"/>
  <c r="K5" i="6"/>
  <c r="K7" i="6" s="1"/>
  <c r="K8" i="6" l="1"/>
  <c r="J5" i="6"/>
  <c r="J7" i="6" s="1"/>
  <c r="K4" i="6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9" i="2"/>
  <c r="Q8" i="2"/>
  <c r="P7" i="2"/>
  <c r="P10" i="2" s="1"/>
  <c r="D6" i="2"/>
  <c r="B6" i="2"/>
  <c r="E20" i="1"/>
  <c r="P8" i="2" l="1"/>
  <c r="B14" i="1"/>
  <c r="H20" i="1"/>
  <c r="B12" i="1"/>
  <c r="F20" i="1"/>
  <c r="B20" i="1"/>
  <c r="J8" i="6"/>
  <c r="I5" i="6"/>
  <c r="I7" i="6" s="1"/>
  <c r="J4" i="6"/>
  <c r="B11" i="1"/>
  <c r="P11" i="2"/>
  <c r="Q11" i="2"/>
  <c r="O7" i="2"/>
  <c r="O10" i="2" l="1"/>
  <c r="O8" i="2"/>
  <c r="N7" i="2"/>
  <c r="B13" i="1"/>
  <c r="G20" i="1"/>
  <c r="I4" i="6"/>
  <c r="I8" i="6"/>
  <c r="H5" i="6"/>
  <c r="H7" i="6" s="1"/>
  <c r="M7" i="2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4" i="1"/>
  <c r="M10" i="2" l="1"/>
  <c r="M8" i="2"/>
  <c r="N10" i="2"/>
  <c r="N8" i="2"/>
  <c r="O11" i="2"/>
  <c r="H4" i="6"/>
  <c r="H8" i="6"/>
  <c r="G5" i="6"/>
  <c r="G7" i="6" s="1"/>
  <c r="L7" i="2"/>
  <c r="L10" i="2" l="1"/>
  <c r="L8" i="2"/>
  <c r="N11" i="2"/>
  <c r="M11" i="2"/>
  <c r="G8" i="6"/>
  <c r="F5" i="6"/>
  <c r="F7" i="6" s="1"/>
  <c r="G4" i="6"/>
  <c r="K7" i="2"/>
  <c r="K10" i="2" l="1"/>
  <c r="K8" i="2"/>
  <c r="L11" i="2"/>
  <c r="F8" i="6"/>
  <c r="E5" i="6"/>
  <c r="E7" i="6" s="1"/>
  <c r="F4" i="6"/>
  <c r="J7" i="2"/>
  <c r="J10" i="2" l="1"/>
  <c r="J8" i="2"/>
  <c r="K11" i="2"/>
  <c r="E4" i="6"/>
  <c r="E8" i="6"/>
  <c r="D5" i="6"/>
  <c r="D7" i="6" s="1"/>
  <c r="I7" i="2"/>
  <c r="I10" i="2" l="1"/>
  <c r="I8" i="2"/>
  <c r="J11" i="2"/>
  <c r="D4" i="6"/>
  <c r="D8" i="6"/>
  <c r="C5" i="6"/>
  <c r="C7" i="6" s="1"/>
  <c r="H7" i="2"/>
  <c r="H10" i="2" l="1"/>
  <c r="H8" i="2"/>
  <c r="I11" i="2"/>
  <c r="C8" i="6"/>
  <c r="C4" i="6"/>
  <c r="B5" i="6"/>
  <c r="B7" i="6" s="1"/>
  <c r="G7" i="2"/>
  <c r="D18" i="1" l="1"/>
  <c r="S8" i="6"/>
  <c r="S7" i="6"/>
  <c r="G10" i="2"/>
  <c r="G8" i="2"/>
  <c r="H11" i="2"/>
  <c r="B8" i="6"/>
  <c r="S6" i="6" s="1"/>
  <c r="B4" i="6"/>
  <c r="F7" i="2"/>
  <c r="F10" i="2" l="1"/>
  <c r="F8" i="2"/>
  <c r="G11" i="2"/>
  <c r="D21" i="1"/>
  <c r="E7" i="2"/>
  <c r="E10" i="2" l="1"/>
  <c r="E8" i="2"/>
  <c r="F11" i="2"/>
  <c r="D7" i="2"/>
  <c r="D10" i="2" l="1"/>
  <c r="D8" i="2"/>
  <c r="E11" i="2"/>
  <c r="D19" i="1"/>
  <c r="C7" i="2"/>
  <c r="C10" i="2" l="1"/>
  <c r="C8" i="2"/>
  <c r="B7" i="2"/>
  <c r="D11" i="2"/>
  <c r="S10" i="2" l="1"/>
  <c r="S11" i="2"/>
  <c r="B8" i="2"/>
  <c r="C11" i="2"/>
  <c r="D20" i="1" l="1"/>
  <c r="B11" i="2"/>
  <c r="S9" i="2" s="1"/>
</calcChain>
</file>

<file path=xl/sharedStrings.xml><?xml version="1.0" encoding="utf-8"?>
<sst xmlns="http://schemas.openxmlformats.org/spreadsheetml/2006/main" count="70" uniqueCount="56">
  <si>
    <t>Concen (uM)</t>
  </si>
  <si>
    <t>Log uM</t>
  </si>
  <si>
    <t>Kd1=</t>
  </si>
  <si>
    <t>Comp 1</t>
  </si>
  <si>
    <t>Component 1</t>
  </si>
  <si>
    <t>Kd1</t>
  </si>
  <si>
    <t>Kd2=</t>
  </si>
  <si>
    <t>Comp2</t>
  </si>
  <si>
    <t>Component 2</t>
  </si>
  <si>
    <t>Conc (uM)</t>
  </si>
  <si>
    <t>Log Conc</t>
  </si>
  <si>
    <t>Actual data</t>
  </si>
  <si>
    <t>Optimize</t>
  </si>
  <si>
    <t>Base</t>
  </si>
  <si>
    <t>StDev</t>
  </si>
  <si>
    <t>Kd=</t>
  </si>
  <si>
    <t>Concentration</t>
  </si>
  <si>
    <t>Calculated</t>
  </si>
  <si>
    <t>SoE</t>
  </si>
  <si>
    <t>Data result summary</t>
  </si>
  <si>
    <t>F1%</t>
  </si>
  <si>
    <t>F2%</t>
  </si>
  <si>
    <t>F1-Kd uM</t>
  </si>
  <si>
    <t>uM</t>
  </si>
  <si>
    <t>%</t>
  </si>
  <si>
    <t>F2-Kd uM</t>
  </si>
  <si>
    <t>Cell</t>
  </si>
  <si>
    <t>Drug</t>
  </si>
  <si>
    <t>IC50</t>
  </si>
  <si>
    <t>HT-29</t>
  </si>
  <si>
    <t>F1</t>
  </si>
  <si>
    <t>Kd</t>
  </si>
  <si>
    <t>X^2</t>
  </si>
  <si>
    <t>P value</t>
  </si>
  <si>
    <t>Monophasic</t>
  </si>
  <si>
    <t>KD1</t>
  </si>
  <si>
    <t>F2</t>
  </si>
  <si>
    <t>KD2</t>
  </si>
  <si>
    <t>Resistant</t>
  </si>
  <si>
    <t>BP-No Resist</t>
  </si>
  <si>
    <t>BP-Resist</t>
  </si>
  <si>
    <t>MP-No Resist</t>
  </si>
  <si>
    <t>MP-Resist</t>
  </si>
  <si>
    <t>Dasatinib</t>
  </si>
  <si>
    <t>SD</t>
  </si>
  <si>
    <t>Date</t>
  </si>
  <si>
    <t>20180223 (5)</t>
  </si>
  <si>
    <t>SSR</t>
  </si>
  <si>
    <t>RSQ</t>
  </si>
  <si>
    <t>BP Calculate</t>
  </si>
  <si>
    <t>Hill Equation</t>
  </si>
  <si>
    <t>nH</t>
  </si>
  <si>
    <t>RMSE</t>
  </si>
  <si>
    <t>Imax</t>
  </si>
  <si>
    <t>IC50*</t>
  </si>
  <si>
    <t>Hill calculate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</si>
</sst>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'Monophasic-No Resis'!$A$11</c:f>
              <c:strCache>
                <c:ptCount val="1"/>
                <c:pt idx="0">
                  <c:v>Hill calculate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'Monophasic-No Resis'!$B$4:$Q$4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'Monophasic-No Resis'!$B$11:$Q$11</c:f>
              <c:numCache>
                <c:formatCode>General</c:formatCode>
                <c:ptCount val="16"/>
                <c:pt idx="0">
                  <c:v>0.97793488519086202</c:v>
                </c:pt>
                <c:pt idx="1">
                  <c:v>0.96675313566938104</c:v>
                </c:pt>
                <c:pt idx="2">
                  <c:v>0.95033835741304162</c:v>
                </c:pt>
                <c:pt idx="3">
                  <c:v>0.92674962901170721</c:v>
                </c:pt>
                <c:pt idx="4">
                  <c:v>0.89386944299939586</c:v>
                </c:pt>
                <c:pt idx="5">
                  <c:v>0.8499336986943371</c:v>
                </c:pt>
                <c:pt idx="6">
                  <c:v>0.79442549557464992</c:v>
                </c:pt>
                <c:pt idx="7">
                  <c:v>0.72905822839643286</c:v>
                </c:pt>
                <c:pt idx="8">
                  <c:v>0.65816227679082906</c:v>
                </c:pt>
                <c:pt idx="9">
                  <c:v>0.58781485638338959</c:v>
                </c:pt>
                <c:pt idx="10">
                  <c:v>0.52391106085840333</c:v>
                </c:pt>
                <c:pt idx="11">
                  <c:v>0.47035212692285533</c:v>
                </c:pt>
                <c:pt idx="12">
                  <c:v>0.42841121140856986</c:v>
                </c:pt>
                <c:pt idx="13">
                  <c:v>0.39728146421416399</c:v>
                </c:pt>
                <c:pt idx="14">
                  <c:v>0.37508291126258642</c:v>
                </c:pt>
                <c:pt idx="15">
                  <c:v>0.35970125360605498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8000"/>
        <c:axId val="162648576"/>
      </c:scatterChart>
      <c:scatterChart>
        <c:scatterStyle val="lineMarker"/>
        <c:varyColors val="0"/>
        <c:ser>
          <c:idx val="0"/>
          <c:order val="0"/>
          <c:tx>
            <c:strRef>
              <c:f>'Monophasic-No Resis'!$A$6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'Monophasic-No Resis'!$B$9:$Q$9</c:f>
                <c:numCache>
                  <c:formatCode>General</c:formatCode>
                  <c:ptCount val="16"/>
                  <c:pt idx="0">
                    <c:v>3.2613721880098215E-2</c:v>
                  </c:pt>
                  <c:pt idx="1">
                    <c:v>5.3989520726788455E-2</c:v>
                  </c:pt>
                  <c:pt idx="2">
                    <c:v>5.3771322316169018E-2</c:v>
                  </c:pt>
                  <c:pt idx="3">
                    <c:v>4.2414073163741475E-2</c:v>
                  </c:pt>
                  <c:pt idx="4">
                    <c:v>5.5693350493658547E-2</c:v>
                  </c:pt>
                  <c:pt idx="5">
                    <c:v>5.5783068560746156E-2</c:v>
                  </c:pt>
                  <c:pt idx="6">
                    <c:v>5.3074603837959582E-2</c:v>
                  </c:pt>
                  <c:pt idx="7">
                    <c:v>5.5824145644954588E-2</c:v>
                  </c:pt>
                  <c:pt idx="8">
                    <c:v>2.753777786609387E-2</c:v>
                  </c:pt>
                  <c:pt idx="9">
                    <c:v>5.2909340349683656E-2</c:v>
                  </c:pt>
                  <c:pt idx="10">
                    <c:v>4.460375201153665E-2</c:v>
                  </c:pt>
                  <c:pt idx="11">
                    <c:v>4.1015157072604662E-2</c:v>
                  </c:pt>
                  <c:pt idx="12">
                    <c:v>2.4389367848063708E-2</c:v>
                  </c:pt>
                  <c:pt idx="13">
                    <c:v>1.4320895456530989E-2</c:v>
                  </c:pt>
                  <c:pt idx="14">
                    <c:v>2.4072748417530352E-2</c:v>
                  </c:pt>
                  <c:pt idx="15">
                    <c:v>2.0717243956014219E-2</c:v>
                  </c:pt>
                </c:numCache>
              </c:numRef>
            </c:plus>
            <c:minus>
              <c:numRef>
                <c:f>'Monophasic-No Resis'!$B$9:$Q$9</c:f>
                <c:numCache>
                  <c:formatCode>General</c:formatCode>
                  <c:ptCount val="16"/>
                  <c:pt idx="0">
                    <c:v>3.2613721880098215E-2</c:v>
                  </c:pt>
                  <c:pt idx="1">
                    <c:v>5.3989520726788455E-2</c:v>
                  </c:pt>
                  <c:pt idx="2">
                    <c:v>5.3771322316169018E-2</c:v>
                  </c:pt>
                  <c:pt idx="3">
                    <c:v>4.2414073163741475E-2</c:v>
                  </c:pt>
                  <c:pt idx="4">
                    <c:v>5.5693350493658547E-2</c:v>
                  </c:pt>
                  <c:pt idx="5">
                    <c:v>5.5783068560746156E-2</c:v>
                  </c:pt>
                  <c:pt idx="6">
                    <c:v>5.3074603837959582E-2</c:v>
                  </c:pt>
                  <c:pt idx="7">
                    <c:v>5.5824145644954588E-2</c:v>
                  </c:pt>
                  <c:pt idx="8">
                    <c:v>2.753777786609387E-2</c:v>
                  </c:pt>
                  <c:pt idx="9">
                    <c:v>5.2909340349683656E-2</c:v>
                  </c:pt>
                  <c:pt idx="10">
                    <c:v>4.460375201153665E-2</c:v>
                  </c:pt>
                  <c:pt idx="11">
                    <c:v>4.1015157072604662E-2</c:v>
                  </c:pt>
                  <c:pt idx="12">
                    <c:v>2.4389367848063708E-2</c:v>
                  </c:pt>
                  <c:pt idx="13">
                    <c:v>1.4320895456530989E-2</c:v>
                  </c:pt>
                  <c:pt idx="14">
                    <c:v>2.4072748417530352E-2</c:v>
                  </c:pt>
                  <c:pt idx="15">
                    <c:v>2.0717243956014219E-2</c:v>
                  </c:pt>
                </c:numCache>
              </c:numRef>
            </c:minus>
          </c:errBars>
          <c:xVal>
            <c:numRef>
              <c:f>'Monophasic-No Resis'!$B$4:$Q$4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'Monophasic-No Resis'!$B$6:$Q$6</c:f>
              <c:numCache>
                <c:formatCode>General</c:formatCode>
                <c:ptCount val="16"/>
                <c:pt idx="0">
                  <c:v>0.98430753268946169</c:v>
                </c:pt>
                <c:pt idx="1">
                  <c:v>0.92626858129771206</c:v>
                </c:pt>
                <c:pt idx="2">
                  <c:v>0.96681059672330061</c:v>
                </c:pt>
                <c:pt idx="3">
                  <c:v>0.9275624772061053</c:v>
                </c:pt>
                <c:pt idx="4">
                  <c:v>0.91768714200656076</c:v>
                </c:pt>
                <c:pt idx="5">
                  <c:v>0.84182647895895479</c:v>
                </c:pt>
                <c:pt idx="6">
                  <c:v>0.82794297878335676</c:v>
                </c:pt>
                <c:pt idx="7">
                  <c:v>0.74304351024079474</c:v>
                </c:pt>
                <c:pt idx="8">
                  <c:v>0.61041532211488747</c:v>
                </c:pt>
                <c:pt idx="9">
                  <c:v>0.54185857426786532</c:v>
                </c:pt>
                <c:pt idx="10">
                  <c:v>0.54066064976602835</c:v>
                </c:pt>
                <c:pt idx="11">
                  <c:v>0.4808909315196857</c:v>
                </c:pt>
                <c:pt idx="12">
                  <c:v>0.46633655030943616</c:v>
                </c:pt>
                <c:pt idx="13">
                  <c:v>0.4216631223672655</c:v>
                </c:pt>
                <c:pt idx="14">
                  <c:v>0.40501847740950342</c:v>
                </c:pt>
                <c:pt idx="15">
                  <c:v>0.28936125616752933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'Monophasic-No Resis'!$A$7</c:f>
              <c:strCache>
                <c:ptCount val="1"/>
                <c:pt idx="0">
                  <c:v>Calculated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'Monophasic-No Resis'!$B$4:$Q$4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'Monophasic-No Resis'!$B$7:$Q$7</c:f>
              <c:numCache>
                <c:formatCode>General</c:formatCode>
                <c:ptCount val="16"/>
                <c:pt idx="0">
                  <c:v>0.9994455469619854</c:v>
                </c:pt>
                <c:pt idx="1">
                  <c:v>0.99889170841960451</c:v>
                </c:pt>
                <c:pt idx="2">
                  <c:v>0.99778587074002578</c:v>
                </c:pt>
                <c:pt idx="3">
                  <c:v>0.99558152455581705</c:v>
                </c:pt>
                <c:pt idx="4">
                  <c:v>0.99120192319793998</c:v>
                </c:pt>
                <c:pt idx="5">
                  <c:v>0.98255730853502343</c:v>
                </c:pt>
                <c:pt idx="6">
                  <c:v>0.96571268021029955</c:v>
                </c:pt>
                <c:pt idx="7">
                  <c:v>0.93369865581128453</c:v>
                </c:pt>
                <c:pt idx="8">
                  <c:v>0.87564238842977316</c:v>
                </c:pt>
                <c:pt idx="9">
                  <c:v>0.7787934900951049</c:v>
                </c:pt>
                <c:pt idx="10">
                  <c:v>0.63772464671495699</c:v>
                </c:pt>
                <c:pt idx="11">
                  <c:v>0.46813197139412621</c:v>
                </c:pt>
                <c:pt idx="12">
                  <c:v>0.30559549690462884</c:v>
                </c:pt>
                <c:pt idx="13">
                  <c:v>0.18035569213039804</c:v>
                </c:pt>
                <c:pt idx="14">
                  <c:v>9.9115904877890348E-2</c:v>
                </c:pt>
                <c:pt idx="15">
                  <c:v>5.2142003361611233E-2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8000"/>
        <c:axId val="162648576"/>
      </c:scatterChart>
      <c:valAx>
        <c:axId val="16264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648576"/>
        <c:crosses val="autoZero"/>
        <c:crossBetween val="midCat"/>
      </c:valAx>
      <c:valAx>
        <c:axId val="16264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4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'Biphasic-No Resist'!$A$9</c:f>
              <c:strCache>
                <c:ptCount val="1"/>
                <c:pt idx="0">
                  <c:v>Dasatinib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'Biphasic-No Resist'!$B$12:$Q$12</c:f>
                <c:numCache>
                  <c:formatCode>General</c:formatCode>
                  <c:ptCount val="16"/>
                  <c:pt idx="0">
                    <c:v>3.2613721880098215E-2</c:v>
                  </c:pt>
                  <c:pt idx="1">
                    <c:v>5.3989520726788455E-2</c:v>
                  </c:pt>
                  <c:pt idx="2">
                    <c:v>5.3771322316169018E-2</c:v>
                  </c:pt>
                  <c:pt idx="3">
                    <c:v>4.2414073163741475E-2</c:v>
                  </c:pt>
                  <c:pt idx="4">
                    <c:v>5.5693350493658547E-2</c:v>
                  </c:pt>
                  <c:pt idx="5">
                    <c:v>5.5783068560746156E-2</c:v>
                  </c:pt>
                  <c:pt idx="6">
                    <c:v>5.3074603837959582E-2</c:v>
                  </c:pt>
                  <c:pt idx="7">
                    <c:v>5.5824145644954588E-2</c:v>
                  </c:pt>
                  <c:pt idx="8">
                    <c:v>2.753777786609387E-2</c:v>
                  </c:pt>
                  <c:pt idx="9">
                    <c:v>5.2909340349683656E-2</c:v>
                  </c:pt>
                  <c:pt idx="10">
                    <c:v>4.460375201153665E-2</c:v>
                  </c:pt>
                  <c:pt idx="11">
                    <c:v>4.1015157072604662E-2</c:v>
                  </c:pt>
                  <c:pt idx="12">
                    <c:v>2.4389367848063708E-2</c:v>
                  </c:pt>
                  <c:pt idx="13">
                    <c:v>1.4320895456530989E-2</c:v>
                  </c:pt>
                  <c:pt idx="14">
                    <c:v>2.4072748417530352E-2</c:v>
                  </c:pt>
                  <c:pt idx="15">
                    <c:v>2.0717243956014219E-2</c:v>
                  </c:pt>
                </c:numCache>
              </c:numRef>
            </c:plus>
            <c:minus>
              <c:numRef>
                <c:f>'Biphasic-No Resist'!$B$12:$Q$12</c:f>
                <c:numCache>
                  <c:formatCode>General</c:formatCode>
                  <c:ptCount val="16"/>
                  <c:pt idx="0">
                    <c:v>3.2613721880098215E-2</c:v>
                  </c:pt>
                  <c:pt idx="1">
                    <c:v>5.3989520726788455E-2</c:v>
                  </c:pt>
                  <c:pt idx="2">
                    <c:v>5.3771322316169018E-2</c:v>
                  </c:pt>
                  <c:pt idx="3">
                    <c:v>4.2414073163741475E-2</c:v>
                  </c:pt>
                  <c:pt idx="4">
                    <c:v>5.5693350493658547E-2</c:v>
                  </c:pt>
                  <c:pt idx="5">
                    <c:v>5.5783068560746156E-2</c:v>
                  </c:pt>
                  <c:pt idx="6">
                    <c:v>5.3074603837959582E-2</c:v>
                  </c:pt>
                  <c:pt idx="7">
                    <c:v>5.5824145644954588E-2</c:v>
                  </c:pt>
                  <c:pt idx="8">
                    <c:v>2.753777786609387E-2</c:v>
                  </c:pt>
                  <c:pt idx="9">
                    <c:v>5.2909340349683656E-2</c:v>
                  </c:pt>
                  <c:pt idx="10">
                    <c:v>4.460375201153665E-2</c:v>
                  </c:pt>
                  <c:pt idx="11">
                    <c:v>4.1015157072604662E-2</c:v>
                  </c:pt>
                  <c:pt idx="12">
                    <c:v>2.4389367848063708E-2</c:v>
                  </c:pt>
                  <c:pt idx="13">
                    <c:v>1.4320895456530989E-2</c:v>
                  </c:pt>
                  <c:pt idx="14">
                    <c:v>2.4072748417530352E-2</c:v>
                  </c:pt>
                  <c:pt idx="15">
                    <c:v>2.0717243956014219E-2</c:v>
                  </c:pt>
                </c:numCache>
              </c:numRef>
            </c:minus>
          </c:errBars>
          <c:xVal>
            <c:numRef>
              <c:f>'Biphasic-No Resist'!$B$8:$Q$8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'Biphasic-No Resist'!$B$9:$Q$9</c:f>
              <c:numCache>
                <c:formatCode>General</c:formatCode>
                <c:ptCount val="16"/>
                <c:pt idx="0">
                  <c:v>0.98430753268946169</c:v>
                </c:pt>
                <c:pt idx="1">
                  <c:v>0.92626858129771206</c:v>
                </c:pt>
                <c:pt idx="2">
                  <c:v>0.96681059672330061</c:v>
                </c:pt>
                <c:pt idx="3">
                  <c:v>0.9275624772061053</c:v>
                </c:pt>
                <c:pt idx="4">
                  <c:v>0.91768714200656076</c:v>
                </c:pt>
                <c:pt idx="5">
                  <c:v>0.84182647895895479</c:v>
                </c:pt>
                <c:pt idx="6">
                  <c:v>0.82794297878335676</c:v>
                </c:pt>
                <c:pt idx="7">
                  <c:v>0.74304351024079474</c:v>
                </c:pt>
                <c:pt idx="8">
                  <c:v>0.61041532211488747</c:v>
                </c:pt>
                <c:pt idx="9">
                  <c:v>0.54185857426786532</c:v>
                </c:pt>
                <c:pt idx="10">
                  <c:v>0.54066064976602835</c:v>
                </c:pt>
                <c:pt idx="11">
                  <c:v>0.4808909315196857</c:v>
                </c:pt>
                <c:pt idx="12">
                  <c:v>0.46633655030943616</c:v>
                </c:pt>
                <c:pt idx="13">
                  <c:v>0.4216631223672655</c:v>
                </c:pt>
                <c:pt idx="14">
                  <c:v>0.40501847740950342</c:v>
                </c:pt>
                <c:pt idx="15">
                  <c:v>0.28936125616752933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'Biphasic-No Resist'!$A$10</c:f>
              <c:strCache>
                <c:ptCount val="1"/>
                <c:pt idx="0">
                  <c:v>BP Calculate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'Biphasic-No Resist'!$B$8:$Q$8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'Biphasic-No Resist'!$B$10:$Q$10</c:f>
              <c:numCache>
                <c:formatCode>General</c:formatCode>
                <c:ptCount val="16"/>
                <c:pt idx="0">
                  <c:v>0.99477812146792954</c:v>
                </c:pt>
                <c:pt idx="1">
                  <c:v>0.98966112450095944</c:v>
                </c:pt>
                <c:pt idx="2">
                  <c:v>0.97972936409222289</c:v>
                </c:pt>
                <c:pt idx="3">
                  <c:v>0.96099449294054085</c:v>
                </c:pt>
                <c:pt idx="4">
                  <c:v>0.92748202593167861</c:v>
                </c:pt>
                <c:pt idx="5">
                  <c:v>0.87286122871705629</c:v>
                </c:pt>
                <c:pt idx="6">
                  <c:v>0.79602181606730171</c:v>
                </c:pt>
                <c:pt idx="7">
                  <c:v>0.70755225560590129</c:v>
                </c:pt>
                <c:pt idx="8">
                  <c:v>0.62612616022883105</c:v>
                </c:pt>
                <c:pt idx="9">
                  <c:v>0.5644753951600423</c:v>
                </c:pt>
                <c:pt idx="10">
                  <c:v>0.52259084603010619</c:v>
                </c:pt>
                <c:pt idx="11">
                  <c:v>0.49266856957121341</c:v>
                </c:pt>
                <c:pt idx="12">
                  <c:v>0.46489197803966209</c:v>
                </c:pt>
                <c:pt idx="13">
                  <c:v>0.42941486490697872</c:v>
                </c:pt>
                <c:pt idx="14">
                  <c:v>0.37749727295513186</c:v>
                </c:pt>
                <c:pt idx="15">
                  <c:v>0.30569294212214182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50880"/>
        <c:axId val="162651456"/>
      </c:scatterChart>
      <c:valAx>
        <c:axId val="1626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651456"/>
        <c:crosses val="autoZero"/>
        <c:crossBetween val="midCat"/>
      </c:valAx>
      <c:valAx>
        <c:axId val="1626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50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'Hill Equation analysis'!$A$10</c:f>
              <c:strCache>
                <c:ptCount val="1"/>
                <c:pt idx="0">
                  <c:v>Hill Equation</c:v>
                </c:pt>
              </c:strCache>
            </c:strRef>
          </c:tx>
          <c:marker>
            <c:symbol val="none"/>
          </c:marker>
          <c:xVal>
            <c:numRef>
              <c:f>'Hill Equation analysis'!$B$8:$Q$8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'Hill Equation analysis'!$B$10:$Q$10</c:f>
              <c:numCache>
                <c:formatCode>General</c:formatCode>
                <c:ptCount val="16"/>
                <c:pt idx="0">
                  <c:v>0.94454606134131136</c:v>
                </c:pt>
                <c:pt idx="1">
                  <c:v>0.9297111718693325</c:v>
                </c:pt>
                <c:pt idx="2">
                  <c:v>0.91128045506633248</c:v>
                </c:pt>
                <c:pt idx="3">
                  <c:v>0.88859604196431585</c:v>
                </c:pt>
                <c:pt idx="4">
                  <c:v>0.86099625369687727</c:v>
                </c:pt>
                <c:pt idx="5">
                  <c:v>0.82788318467933719</c:v>
                </c:pt>
                <c:pt idx="6">
                  <c:v>0.7888167915455222</c:v>
                </c:pt>
                <c:pt idx="7">
                  <c:v>0.74362915177642641</c:v>
                </c:pt>
                <c:pt idx="8">
                  <c:v>0.69254124034387843</c:v>
                </c:pt>
                <c:pt idx="9">
                  <c:v>0.63625265357399252</c:v>
                </c:pt>
                <c:pt idx="10">
                  <c:v>0.57596859221863184</c:v>
                </c:pt>
                <c:pt idx="11">
                  <c:v>0.51333558496452825</c:v>
                </c:pt>
                <c:pt idx="12">
                  <c:v>0.45028094781289585</c:v>
                </c:pt>
                <c:pt idx="13">
                  <c:v>0.38878406374030094</c:v>
                </c:pt>
                <c:pt idx="14">
                  <c:v>0.33063447223837394</c:v>
                </c:pt>
                <c:pt idx="15">
                  <c:v>0.27723723690230573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7712"/>
        <c:axId val="200108288"/>
      </c:scatterChart>
      <c:scatterChart>
        <c:scatterStyle val="lineMarker"/>
        <c:varyColors val="0"/>
        <c:ser>
          <c:idx val="0"/>
          <c:order val="0"/>
          <c:tx>
            <c:strRef>
              <c:f>'Hill Equation analysis'!$A$9</c:f>
              <c:strCache>
                <c:ptCount val="1"/>
                <c:pt idx="0">
                  <c:v>Dasatinib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'Hill Equation analysis'!$B$8:$Q$8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'Hill Equation analysis'!$B$9:$Q$9</c:f>
              <c:numCache>
                <c:formatCode>General</c:formatCode>
                <c:ptCount val="16"/>
                <c:pt idx="0">
                  <c:v>0.98430753268946169</c:v>
                </c:pt>
                <c:pt idx="1">
                  <c:v>0.92626858129771206</c:v>
                </c:pt>
                <c:pt idx="2">
                  <c:v>0.96681059672330061</c:v>
                </c:pt>
                <c:pt idx="3">
                  <c:v>0.9275624772061053</c:v>
                </c:pt>
                <c:pt idx="4">
                  <c:v>0.91768714200656076</c:v>
                </c:pt>
                <c:pt idx="5">
                  <c:v>0.84182647895895479</c:v>
                </c:pt>
                <c:pt idx="6">
                  <c:v>0.82794297878335676</c:v>
                </c:pt>
                <c:pt idx="7">
                  <c:v>0.74304351024079474</c:v>
                </c:pt>
                <c:pt idx="8">
                  <c:v>0.61041532211488747</c:v>
                </c:pt>
                <c:pt idx="9">
                  <c:v>0.54185857426786532</c:v>
                </c:pt>
                <c:pt idx="10">
                  <c:v>0.54066064976602835</c:v>
                </c:pt>
                <c:pt idx="11">
                  <c:v>0.4808909315196857</c:v>
                </c:pt>
                <c:pt idx="12">
                  <c:v>0.46633655030943616</c:v>
                </c:pt>
                <c:pt idx="13">
                  <c:v>0.4216631223672655</c:v>
                </c:pt>
                <c:pt idx="14">
                  <c:v>0.40501847740950342</c:v>
                </c:pt>
                <c:pt idx="15">
                  <c:v>0.28936125616752933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7712"/>
        <c:axId val="200108288"/>
      </c:scatterChart>
      <c:valAx>
        <c:axId val="2001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108288"/>
        <c:crosses val="autoZero"/>
        <c:crossBetween val="midCat"/>
      </c:valAx>
      <c:valAx>
        <c:axId val="2001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0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'Full Hill'!$A$10</c:f>
              <c:strCache>
                <c:ptCount val="1"/>
                <c:pt idx="0">
                  <c:v>Hill Equation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'Full Hill'!$B$8:$Q$8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'Full Hill'!$B$10:$Q$10</c:f>
              <c:numCache>
                <c:formatCode>General</c:formatCode>
                <c:ptCount val="16"/>
                <c:pt idx="0">
                  <c:v>0.97793488519086202</c:v>
                </c:pt>
                <c:pt idx="1">
                  <c:v>0.96675313566938104</c:v>
                </c:pt>
                <c:pt idx="2">
                  <c:v>0.95033835741304162</c:v>
                </c:pt>
                <c:pt idx="3">
                  <c:v>0.92674962901170721</c:v>
                </c:pt>
                <c:pt idx="4">
                  <c:v>0.89386944299939586</c:v>
                </c:pt>
                <c:pt idx="5">
                  <c:v>0.8499336986943371</c:v>
                </c:pt>
                <c:pt idx="6">
                  <c:v>0.79442549557464992</c:v>
                </c:pt>
                <c:pt idx="7">
                  <c:v>0.72905822839643286</c:v>
                </c:pt>
                <c:pt idx="8">
                  <c:v>0.65816227679082906</c:v>
                </c:pt>
                <c:pt idx="9">
                  <c:v>0.58781485638338959</c:v>
                </c:pt>
                <c:pt idx="10">
                  <c:v>0.52391106085840333</c:v>
                </c:pt>
                <c:pt idx="11">
                  <c:v>0.47035212692285533</c:v>
                </c:pt>
                <c:pt idx="12">
                  <c:v>0.42841121140856986</c:v>
                </c:pt>
                <c:pt idx="13">
                  <c:v>0.39728146421416399</c:v>
                </c:pt>
                <c:pt idx="14">
                  <c:v>0.37508291126258642</c:v>
                </c:pt>
                <c:pt idx="15">
                  <c:v>0.35970125360605498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10592"/>
        <c:axId val="200111168"/>
      </c:scatterChart>
      <c:scatterChart>
        <c:scatterStyle val="lineMarker"/>
        <c:varyColors val="0"/>
        <c:ser>
          <c:idx val="0"/>
          <c:order val="0"/>
          <c:tx>
            <c:strRef>
              <c:f>'Full Hill'!$A$9</c:f>
              <c:strCache>
                <c:ptCount val="1"/>
                <c:pt idx="0">
                  <c:v>Dasatinib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'Full Hill'!$B$12:$Q$12</c:f>
                <c:numCache>
                  <c:formatCode>General</c:formatCode>
                  <c:ptCount val="16"/>
                  <c:pt idx="0">
                    <c:v>3.2613721880098215E-2</c:v>
                  </c:pt>
                  <c:pt idx="1">
                    <c:v>5.3989520726788455E-2</c:v>
                  </c:pt>
                  <c:pt idx="2">
                    <c:v>5.3771322316169018E-2</c:v>
                  </c:pt>
                  <c:pt idx="3">
                    <c:v>4.2414073163741475E-2</c:v>
                  </c:pt>
                  <c:pt idx="4">
                    <c:v>5.5693350493658547E-2</c:v>
                  </c:pt>
                  <c:pt idx="5">
                    <c:v>5.5783068560746156E-2</c:v>
                  </c:pt>
                  <c:pt idx="6">
                    <c:v>5.3074603837959582E-2</c:v>
                  </c:pt>
                  <c:pt idx="7">
                    <c:v>5.5824145644954588E-2</c:v>
                  </c:pt>
                  <c:pt idx="8">
                    <c:v>2.753777786609387E-2</c:v>
                  </c:pt>
                  <c:pt idx="9">
                    <c:v>5.2909340349683656E-2</c:v>
                  </c:pt>
                  <c:pt idx="10">
                    <c:v>4.460375201153665E-2</c:v>
                  </c:pt>
                  <c:pt idx="11">
                    <c:v>4.1015157072604662E-2</c:v>
                  </c:pt>
                  <c:pt idx="12">
                    <c:v>2.4389367848063708E-2</c:v>
                  </c:pt>
                  <c:pt idx="13">
                    <c:v>1.4320895456530989E-2</c:v>
                  </c:pt>
                  <c:pt idx="14">
                    <c:v>2.4072748417530352E-2</c:v>
                  </c:pt>
                  <c:pt idx="15">
                    <c:v>2.0717243956014219E-2</c:v>
                  </c:pt>
                </c:numCache>
              </c:numRef>
            </c:plus>
            <c:minus>
              <c:numRef>
                <c:f>'Full Hill'!$B$12:$Q$12</c:f>
                <c:numCache>
                  <c:formatCode>General</c:formatCode>
                  <c:ptCount val="16"/>
                  <c:pt idx="0">
                    <c:v>3.2613721880098215E-2</c:v>
                  </c:pt>
                  <c:pt idx="1">
                    <c:v>5.3989520726788455E-2</c:v>
                  </c:pt>
                  <c:pt idx="2">
                    <c:v>5.3771322316169018E-2</c:v>
                  </c:pt>
                  <c:pt idx="3">
                    <c:v>4.2414073163741475E-2</c:v>
                  </c:pt>
                  <c:pt idx="4">
                    <c:v>5.5693350493658547E-2</c:v>
                  </c:pt>
                  <c:pt idx="5">
                    <c:v>5.5783068560746156E-2</c:v>
                  </c:pt>
                  <c:pt idx="6">
                    <c:v>5.3074603837959582E-2</c:v>
                  </c:pt>
                  <c:pt idx="7">
                    <c:v>5.5824145644954588E-2</c:v>
                  </c:pt>
                  <c:pt idx="8">
                    <c:v>2.753777786609387E-2</c:v>
                  </c:pt>
                  <c:pt idx="9">
                    <c:v>5.2909340349683656E-2</c:v>
                  </c:pt>
                  <c:pt idx="10">
                    <c:v>4.460375201153665E-2</c:v>
                  </c:pt>
                  <c:pt idx="11">
                    <c:v>4.1015157072604662E-2</c:v>
                  </c:pt>
                  <c:pt idx="12">
                    <c:v>2.4389367848063708E-2</c:v>
                  </c:pt>
                  <c:pt idx="13">
                    <c:v>1.4320895456530989E-2</c:v>
                  </c:pt>
                  <c:pt idx="14">
                    <c:v>2.4072748417530352E-2</c:v>
                  </c:pt>
                  <c:pt idx="15">
                    <c:v>2.0717243956014219E-2</c:v>
                  </c:pt>
                </c:numCache>
              </c:numRef>
            </c:minus>
          </c:errBars>
          <c:xVal>
            <c:numRef>
              <c:f>'Full Hill'!$B$8:$Q$8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'Full Hill'!$B$9:$Q$9</c:f>
              <c:numCache>
                <c:formatCode>General</c:formatCode>
                <c:ptCount val="16"/>
                <c:pt idx="0">
                  <c:v>0.98430753268946169</c:v>
                </c:pt>
                <c:pt idx="1">
                  <c:v>0.92626858129771206</c:v>
                </c:pt>
                <c:pt idx="2">
                  <c:v>0.96681059672330061</c:v>
                </c:pt>
                <c:pt idx="3">
                  <c:v>0.9275624772061053</c:v>
                </c:pt>
                <c:pt idx="4">
                  <c:v>0.91768714200656076</c:v>
                </c:pt>
                <c:pt idx="5">
                  <c:v>0.84182647895895479</c:v>
                </c:pt>
                <c:pt idx="6">
                  <c:v>0.82794297878335676</c:v>
                </c:pt>
                <c:pt idx="7">
                  <c:v>0.74304351024079474</c:v>
                </c:pt>
                <c:pt idx="8">
                  <c:v>0.61041532211488747</c:v>
                </c:pt>
                <c:pt idx="9">
                  <c:v>0.54185857426786532</c:v>
                </c:pt>
                <c:pt idx="10">
                  <c:v>0.54066064976602835</c:v>
                </c:pt>
                <c:pt idx="11">
                  <c:v>0.4808909315196857</c:v>
                </c:pt>
                <c:pt idx="12">
                  <c:v>0.46633655030943616</c:v>
                </c:pt>
                <c:pt idx="13">
                  <c:v>0.4216631223672655</c:v>
                </c:pt>
                <c:pt idx="14">
                  <c:v>0.40501847740950342</c:v>
                </c:pt>
                <c:pt idx="15">
                  <c:v>0.28936125616752933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10592"/>
        <c:axId val="200111168"/>
      </c:scatterChart>
      <c:valAx>
        <c:axId val="2001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111168"/>
        <c:crosses val="autoZero"/>
        <c:crossBetween val="midCat"/>
      </c:valAx>
      <c:valAx>
        <c:axId val="20011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10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12</xdr:row>
      <xdr:rowOff>128587</xdr:rowOff>
    </xdr:from>
    <xdr:to>
      <xdr:col>8</xdr:col>
      <xdr:colOff>523875</xdr:colOff>
      <xdr:row>27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15</xdr:row>
      <xdr:rowOff>176212</xdr:rowOff>
    </xdr:from>
    <xdr:to>
      <xdr:col>11</xdr:col>
      <xdr:colOff>438150</xdr:colOff>
      <xdr:row>30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14</xdr:row>
      <xdr:rowOff>133349</xdr:rowOff>
    </xdr:from>
    <xdr:to>
      <xdr:col>13</xdr:col>
      <xdr:colOff>0</xdr:colOff>
      <xdr:row>32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12</xdr:row>
      <xdr:rowOff>114300</xdr:rowOff>
    </xdr:from>
    <xdr:to>
      <xdr:col>10</xdr:col>
      <xdr:colOff>404812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10" workbookViewId="0">
      <selection activeCell="G11" sqref="G11"/>
    </sheetView>
  </sheetViews>
  <sheetFormatPr defaultRowHeight="15" x14ac:dyDescent="0.25"/>
  <cols>
    <col min="1" max="1" width="14.85546875" customWidth="1"/>
    <col min="16" max="16" width="13.28515625" customWidth="1"/>
  </cols>
  <sheetData>
    <row r="1" spans="1:17" x14ac:dyDescent="0.25">
      <c r="A1" t="s">
        <v>26</v>
      </c>
      <c r="B1" t="s">
        <v>29</v>
      </c>
      <c r="C1" t="s">
        <v>27</v>
      </c>
      <c r="D1" t="s">
        <v>43</v>
      </c>
      <c r="E1" t="s">
        <v>45</v>
      </c>
      <c r="F1" t="s">
        <v>46</v>
      </c>
    </row>
    <row r="3" spans="1:17" x14ac:dyDescent="0.25">
      <c r="A3" t="s">
        <v>0</v>
      </c>
      <c r="B3">
        <v>6.103515625E-4</v>
      </c>
      <c r="C3">
        <v>1.220703125E-3</v>
      </c>
      <c r="D3">
        <v>2.44140625E-3</v>
      </c>
      <c r="E3">
        <v>4.8828125E-3</v>
      </c>
      <c r="F3">
        <v>9.765625E-3</v>
      </c>
      <c r="G3">
        <v>1.953125E-2</v>
      </c>
      <c r="H3">
        <v>3.90625E-2</v>
      </c>
      <c r="I3">
        <v>7.8125E-2</v>
      </c>
      <c r="J3">
        <v>0.15625</v>
      </c>
      <c r="K3">
        <v>0.3125</v>
      </c>
      <c r="L3">
        <v>0.625</v>
      </c>
      <c r="M3">
        <v>1.25</v>
      </c>
      <c r="N3">
        <v>2.5</v>
      </c>
      <c r="O3">
        <v>5</v>
      </c>
      <c r="P3">
        <v>10</v>
      </c>
      <c r="Q3">
        <v>20</v>
      </c>
    </row>
    <row r="4" spans="1:17" x14ac:dyDescent="0.25">
      <c r="A4" t="s">
        <v>1</v>
      </c>
      <c r="B4">
        <f>LOG(B3)</f>
        <v>-3.2144199392957367</v>
      </c>
      <c r="C4">
        <f t="shared" ref="C4:Q4" si="0">LOG(C3)</f>
        <v>-2.9133899436317554</v>
      </c>
      <c r="D4">
        <f t="shared" si="0"/>
        <v>-2.6123599479677742</v>
      </c>
      <c r="E4">
        <f t="shared" si="0"/>
        <v>-2.3113299523037933</v>
      </c>
      <c r="F4">
        <f t="shared" si="0"/>
        <v>-2.0102999566398121</v>
      </c>
      <c r="G4">
        <f t="shared" si="0"/>
        <v>-1.7092699609758308</v>
      </c>
      <c r="H4">
        <f t="shared" si="0"/>
        <v>-1.4082399653118496</v>
      </c>
      <c r="I4">
        <f t="shared" si="0"/>
        <v>-1.1072099696478683</v>
      </c>
      <c r="J4">
        <f t="shared" si="0"/>
        <v>-0.80617997398388719</v>
      </c>
      <c r="K4">
        <f t="shared" si="0"/>
        <v>-0.50514997831990593</v>
      </c>
      <c r="L4">
        <f t="shared" si="0"/>
        <v>-0.20411998265592479</v>
      </c>
      <c r="M4">
        <f t="shared" si="0"/>
        <v>9.691001300805642E-2</v>
      </c>
      <c r="N4">
        <f t="shared" si="0"/>
        <v>0.3979400086720376</v>
      </c>
      <c r="O4">
        <f t="shared" si="0"/>
        <v>0.69897000433601886</v>
      </c>
      <c r="P4">
        <f t="shared" si="0"/>
        <v>1</v>
      </c>
      <c r="Q4">
        <f t="shared" si="0"/>
        <v>1.3010299956639813</v>
      </c>
    </row>
    <row r="5" spans="1:17" x14ac:dyDescent="0.25">
      <c r="A5" t="s">
        <v>43</v>
      </c>
      <c r="B5">
        <v>0.98430753268946169</v>
      </c>
      <c r="C5">
        <v>0.92626858129771206</v>
      </c>
      <c r="D5">
        <v>0.96681059672330061</v>
      </c>
      <c r="E5">
        <v>0.9275624772061053</v>
      </c>
      <c r="F5">
        <v>0.91768714200656076</v>
      </c>
      <c r="G5">
        <v>0.84182647895895479</v>
      </c>
      <c r="H5">
        <v>0.82794297878335676</v>
      </c>
      <c r="I5">
        <v>0.74304351024079474</v>
      </c>
      <c r="J5">
        <v>0.61041532211488747</v>
      </c>
      <c r="K5">
        <v>0.54185857426786532</v>
      </c>
      <c r="L5">
        <v>0.54066064976602835</v>
      </c>
      <c r="M5">
        <v>0.4808909315196857</v>
      </c>
      <c r="N5">
        <v>0.46633655030943616</v>
      </c>
      <c r="O5">
        <v>0.4216631223672655</v>
      </c>
      <c r="P5">
        <v>0.40501847740950342</v>
      </c>
      <c r="Q5">
        <v>0.28936125616752933</v>
      </c>
    </row>
    <row r="6" spans="1:17" x14ac:dyDescent="0.25">
      <c r="A6" t="s">
        <v>44</v>
      </c>
      <c r="B6">
        <v>3.2613721880098215E-2</v>
      </c>
      <c r="C6">
        <v>5.3989520726788455E-2</v>
      </c>
      <c r="D6">
        <v>5.3771322316169018E-2</v>
      </c>
      <c r="E6">
        <v>4.2414073163741475E-2</v>
      </c>
      <c r="F6">
        <v>5.5693350493658547E-2</v>
      </c>
      <c r="G6">
        <v>5.5783068560746156E-2</v>
      </c>
      <c r="H6">
        <v>5.3074603837959582E-2</v>
      </c>
      <c r="I6">
        <v>5.5824145644954588E-2</v>
      </c>
      <c r="J6">
        <v>2.753777786609387E-2</v>
      </c>
      <c r="K6">
        <v>5.2909340349683656E-2</v>
      </c>
      <c r="L6">
        <v>4.460375201153665E-2</v>
      </c>
      <c r="M6">
        <v>4.1015157072604662E-2</v>
      </c>
      <c r="N6">
        <v>2.4389367848063708E-2</v>
      </c>
      <c r="O6">
        <v>1.4320895456530989E-2</v>
      </c>
      <c r="P6">
        <v>2.4072748417530352E-2</v>
      </c>
      <c r="Q6">
        <v>2.0717243956014219E-2</v>
      </c>
    </row>
    <row r="8" spans="1:17" ht="15.75" thickBot="1" x14ac:dyDescent="0.3"/>
    <row r="9" spans="1:17" x14ac:dyDescent="0.25">
      <c r="A9" s="1" t="s">
        <v>19</v>
      </c>
      <c r="B9" s="2"/>
      <c r="C9" s="3"/>
    </row>
    <row r="10" spans="1:17" x14ac:dyDescent="0.25">
      <c r="A10" s="4" t="s">
        <v>28</v>
      </c>
      <c r="B10" s="5" t="e">
        <f>#REF!</f>
        <v>#REF!</v>
      </c>
      <c r="C10" s="6" t="s">
        <v>23</v>
      </c>
    </row>
    <row r="11" spans="1:17" x14ac:dyDescent="0.25">
      <c r="A11" s="4" t="s">
        <v>20</v>
      </c>
      <c r="B11" s="5">
        <f>'Biphasic-No Resist'!A6</f>
        <v>0.51298830173974819</v>
      </c>
      <c r="C11" s="6" t="s">
        <v>24</v>
      </c>
    </row>
    <row r="12" spans="1:17" x14ac:dyDescent="0.25">
      <c r="A12" s="4" t="s">
        <v>22</v>
      </c>
      <c r="B12" s="5">
        <f>'Biphasic-No Resist'!B6</f>
        <v>5.9452284960988415E-2</v>
      </c>
      <c r="C12" s="6" t="s">
        <v>23</v>
      </c>
    </row>
    <row r="13" spans="1:17" x14ac:dyDescent="0.25">
      <c r="A13" s="4" t="s">
        <v>21</v>
      </c>
      <c r="B13" s="5">
        <f>'Biphasic-No Resist'!C6</f>
        <v>0.48701169826025181</v>
      </c>
      <c r="C13" s="6" t="s">
        <v>24</v>
      </c>
    </row>
    <row r="14" spans="1:17" ht="15.75" thickBot="1" x14ac:dyDescent="0.3">
      <c r="A14" s="7" t="s">
        <v>25</v>
      </c>
      <c r="B14" s="8">
        <f>'Biphasic-No Resist'!D6</f>
        <v>33.272145542464997</v>
      </c>
      <c r="C14" s="9" t="s">
        <v>23</v>
      </c>
    </row>
    <row r="16" spans="1:17" x14ac:dyDescent="0.25">
      <c r="B16" t="s">
        <v>31</v>
      </c>
      <c r="C16" t="s">
        <v>33</v>
      </c>
      <c r="D16" t="s">
        <v>32</v>
      </c>
      <c r="E16" t="s">
        <v>30</v>
      </c>
      <c r="F16" t="s">
        <v>35</v>
      </c>
      <c r="G16" t="s">
        <v>36</v>
      </c>
      <c r="H16" t="s">
        <v>37</v>
      </c>
      <c r="I16" t="s">
        <v>38</v>
      </c>
    </row>
    <row r="17" spans="1:9" x14ac:dyDescent="0.25">
      <c r="A17" s="10" t="s">
        <v>34</v>
      </c>
    </row>
    <row r="18" spans="1:9" x14ac:dyDescent="0.25">
      <c r="A18" s="10" t="s">
        <v>41</v>
      </c>
      <c r="B18">
        <f>'Monophasic-No Resis'!A2</f>
        <v>1.1002070678632168</v>
      </c>
      <c r="C18">
        <f>'Monophasic-No Resis'!T10</f>
        <v>0</v>
      </c>
      <c r="D18">
        <f>'Monophasic-No Resis'!S10</f>
        <v>0</v>
      </c>
      <c r="E18">
        <v>100</v>
      </c>
      <c r="F18">
        <f>'Monophasic-No Resis'!A2</f>
        <v>1.1002070678632168</v>
      </c>
      <c r="G18">
        <v>0</v>
      </c>
      <c r="H18">
        <v>0</v>
      </c>
      <c r="I18">
        <v>0</v>
      </c>
    </row>
    <row r="19" spans="1:9" x14ac:dyDescent="0.25">
      <c r="A19" s="10" t="s">
        <v>42</v>
      </c>
      <c r="B19" t="e">
        <f>#REF!</f>
        <v>#REF!</v>
      </c>
      <c r="C19" t="e">
        <f>#REF!</f>
        <v>#REF!</v>
      </c>
      <c r="D19" t="e">
        <f>#REF!</f>
        <v>#REF!</v>
      </c>
      <c r="E19" t="e">
        <f>#REF!</f>
        <v>#REF!</v>
      </c>
      <c r="F19" t="e">
        <f>#REF!</f>
        <v>#REF!</v>
      </c>
      <c r="G19">
        <v>0</v>
      </c>
      <c r="H19">
        <v>0</v>
      </c>
      <c r="I19" t="e">
        <f>#REF!</f>
        <v>#REF!</v>
      </c>
    </row>
    <row r="20" spans="1:9" x14ac:dyDescent="0.25">
      <c r="A20" s="10" t="s">
        <v>39</v>
      </c>
      <c r="B20">
        <f>'Biphasic-No Resist'!B6</f>
        <v>5.9452284960988415E-2</v>
      </c>
      <c r="C20">
        <f>'Biphasic-No Resist'!T13</f>
        <v>0</v>
      </c>
      <c r="D20">
        <f>'Biphasic-No Resist'!S13</f>
        <v>0</v>
      </c>
      <c r="E20">
        <f>'Biphasic-No Resist'!A6</f>
        <v>0.51298830173974819</v>
      </c>
      <c r="F20">
        <f>'Biphasic-No Resist'!B6</f>
        <v>5.9452284960988415E-2</v>
      </c>
      <c r="G20">
        <f>'Biphasic-No Resist'!C6</f>
        <v>0.48701169826025181</v>
      </c>
      <c r="H20">
        <f>'Biphasic-No Resist'!D6</f>
        <v>33.272145542464997</v>
      </c>
      <c r="I20">
        <v>0</v>
      </c>
    </row>
    <row r="21" spans="1:9" x14ac:dyDescent="0.25">
      <c r="A21" s="10" t="s">
        <v>40</v>
      </c>
      <c r="B21" t="e">
        <f>#REF!</f>
        <v>#REF!</v>
      </c>
      <c r="C21" t="e">
        <f>#REF!</f>
        <v>#REF!</v>
      </c>
      <c r="D21" t="e">
        <f>#REF!</f>
        <v>#REF!</v>
      </c>
      <c r="E21" t="e">
        <f>#REF!</f>
        <v>#REF!</v>
      </c>
      <c r="F21" t="e">
        <f>#REF!</f>
        <v>#REF!</v>
      </c>
      <c r="G21" t="e">
        <f>#REF!</f>
        <v>#REF!</v>
      </c>
      <c r="H21" t="e">
        <f>#REF!</f>
        <v>#REF!</v>
      </c>
      <c r="I21" t="e">
        <f>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B1" workbookViewId="0">
      <selection activeCell="J21" sqref="J21"/>
    </sheetView>
  </sheetViews>
  <sheetFormatPr defaultRowHeight="15" x14ac:dyDescent="0.25"/>
  <cols>
    <col min="1" max="1" width="15.28515625" customWidth="1"/>
  </cols>
  <sheetData>
    <row r="1" spans="1:19" x14ac:dyDescent="0.25">
      <c r="A1" t="s">
        <v>15</v>
      </c>
      <c r="B1" t="s">
        <v>30</v>
      </c>
    </row>
    <row r="2" spans="1:19" x14ac:dyDescent="0.25">
      <c r="A2">
        <v>1.1002070678632168</v>
      </c>
      <c r="B2">
        <v>0.62616061706092041</v>
      </c>
    </row>
    <row r="4" spans="1:19" x14ac:dyDescent="0.25">
      <c r="A4" t="s">
        <v>1</v>
      </c>
      <c r="B4">
        <f t="shared" ref="B4:Q4" si="0">LOG(B5)</f>
        <v>-3.2144199392957367</v>
      </c>
      <c r="C4">
        <f t="shared" si="0"/>
        <v>-2.9133899436317554</v>
      </c>
      <c r="D4">
        <f t="shared" si="0"/>
        <v>-2.6123599479677742</v>
      </c>
      <c r="E4">
        <f t="shared" si="0"/>
        <v>-2.3113299523037933</v>
      </c>
      <c r="F4">
        <f t="shared" si="0"/>
        <v>-2.0102999566398121</v>
      </c>
      <c r="G4">
        <f t="shared" si="0"/>
        <v>-1.7092699609758308</v>
      </c>
      <c r="H4">
        <f t="shared" si="0"/>
        <v>-1.4082399653118496</v>
      </c>
      <c r="I4">
        <f t="shared" si="0"/>
        <v>-1.1072099696478683</v>
      </c>
      <c r="J4">
        <f t="shared" si="0"/>
        <v>-0.80617997398388719</v>
      </c>
      <c r="K4">
        <f t="shared" si="0"/>
        <v>-0.50514997831990593</v>
      </c>
      <c r="L4">
        <f t="shared" si="0"/>
        <v>-0.20411998265592479</v>
      </c>
      <c r="M4">
        <f t="shared" si="0"/>
        <v>9.691001300805642E-2</v>
      </c>
      <c r="N4">
        <f t="shared" si="0"/>
        <v>0.3979400086720376</v>
      </c>
      <c r="O4">
        <f t="shared" si="0"/>
        <v>0.69897000433601886</v>
      </c>
      <c r="P4">
        <f t="shared" si="0"/>
        <v>1</v>
      </c>
      <c r="Q4">
        <f t="shared" si="0"/>
        <v>1.3010299956639813</v>
      </c>
    </row>
    <row r="5" spans="1:19" x14ac:dyDescent="0.25">
      <c r="A5" t="s">
        <v>16</v>
      </c>
      <c r="B5">
        <f t="shared" ref="B5:O5" si="1">C5/2</f>
        <v>6.103515625E-4</v>
      </c>
      <c r="C5">
        <f t="shared" si="1"/>
        <v>1.220703125E-3</v>
      </c>
      <c r="D5">
        <f t="shared" si="1"/>
        <v>2.44140625E-3</v>
      </c>
      <c r="E5">
        <f t="shared" si="1"/>
        <v>4.8828125E-3</v>
      </c>
      <c r="F5">
        <f t="shared" si="1"/>
        <v>9.765625E-3</v>
      </c>
      <c r="G5">
        <f t="shared" si="1"/>
        <v>1.953125E-2</v>
      </c>
      <c r="H5">
        <f t="shared" si="1"/>
        <v>3.90625E-2</v>
      </c>
      <c r="I5">
        <f t="shared" si="1"/>
        <v>7.8125E-2</v>
      </c>
      <c r="J5">
        <f t="shared" si="1"/>
        <v>0.15625</v>
      </c>
      <c r="K5">
        <f t="shared" si="1"/>
        <v>0.3125</v>
      </c>
      <c r="L5">
        <f t="shared" si="1"/>
        <v>0.625</v>
      </c>
      <c r="M5">
        <f t="shared" si="1"/>
        <v>1.25</v>
      </c>
      <c r="N5">
        <f t="shared" si="1"/>
        <v>2.5</v>
      </c>
      <c r="O5">
        <f t="shared" si="1"/>
        <v>5</v>
      </c>
      <c r="P5">
        <f>Q5/2</f>
        <v>10</v>
      </c>
      <c r="Q5">
        <v>20</v>
      </c>
    </row>
    <row r="6" spans="1:19" x14ac:dyDescent="0.25">
      <c r="A6" t="s">
        <v>11</v>
      </c>
      <c r="B6">
        <f>'Combination Data'!B5</f>
        <v>0.98430753268946169</v>
      </c>
      <c r="C6">
        <f>'Combination Data'!C5</f>
        <v>0.92626858129771206</v>
      </c>
      <c r="D6">
        <f>'Combination Data'!D5</f>
        <v>0.96681059672330061</v>
      </c>
      <c r="E6">
        <f>'Combination Data'!E5</f>
        <v>0.9275624772061053</v>
      </c>
      <c r="F6">
        <f>'Combination Data'!F5</f>
        <v>0.91768714200656076</v>
      </c>
      <c r="G6">
        <f>'Combination Data'!G5</f>
        <v>0.84182647895895479</v>
      </c>
      <c r="H6">
        <f>'Combination Data'!H5</f>
        <v>0.82794297878335676</v>
      </c>
      <c r="I6">
        <f>'Combination Data'!I5</f>
        <v>0.74304351024079474</v>
      </c>
      <c r="J6">
        <f>'Combination Data'!J5</f>
        <v>0.61041532211488747</v>
      </c>
      <c r="K6">
        <f>'Combination Data'!K5</f>
        <v>0.54185857426786532</v>
      </c>
      <c r="L6">
        <f>'Combination Data'!L5</f>
        <v>0.54066064976602835</v>
      </c>
      <c r="M6">
        <f>'Combination Data'!M5</f>
        <v>0.4808909315196857</v>
      </c>
      <c r="N6">
        <f>'Combination Data'!N5</f>
        <v>0.46633655030943616</v>
      </c>
      <c r="O6">
        <f>'Combination Data'!O5</f>
        <v>0.4216631223672655</v>
      </c>
      <c r="P6">
        <f>'Combination Data'!P5</f>
        <v>0.40501847740950342</v>
      </c>
      <c r="Q6">
        <f>'Combination Data'!Q5</f>
        <v>0.28936125616752933</v>
      </c>
      <c r="R6" t="s">
        <v>47</v>
      </c>
      <c r="S6">
        <f>SUM(B8:Q8)</f>
        <v>0.46161288261412342</v>
      </c>
    </row>
    <row r="7" spans="1:19" x14ac:dyDescent="0.25">
      <c r="A7" t="s">
        <v>17</v>
      </c>
      <c r="B7">
        <f>1-(B5/($A$2+B5))</f>
        <v>0.9994455469619854</v>
      </c>
      <c r="C7">
        <f t="shared" ref="C7:Q7" si="2">1-(C5/($A$2+C5))</f>
        <v>0.99889170841960451</v>
      </c>
      <c r="D7">
        <f t="shared" si="2"/>
        <v>0.99778587074002578</v>
      </c>
      <c r="E7">
        <f t="shared" si="2"/>
        <v>0.99558152455581705</v>
      </c>
      <c r="F7">
        <f t="shared" si="2"/>
        <v>0.99120192319793998</v>
      </c>
      <c r="G7">
        <f t="shared" si="2"/>
        <v>0.98255730853502343</v>
      </c>
      <c r="H7">
        <f t="shared" si="2"/>
        <v>0.96571268021029955</v>
      </c>
      <c r="I7">
        <f t="shared" si="2"/>
        <v>0.93369865581128453</v>
      </c>
      <c r="J7">
        <f t="shared" si="2"/>
        <v>0.87564238842977316</v>
      </c>
      <c r="K7">
        <f t="shared" si="2"/>
        <v>0.7787934900951049</v>
      </c>
      <c r="L7">
        <f t="shared" si="2"/>
        <v>0.63772464671495699</v>
      </c>
      <c r="M7">
        <f t="shared" si="2"/>
        <v>0.46813197139412621</v>
      </c>
      <c r="N7">
        <f t="shared" si="2"/>
        <v>0.30559549690462884</v>
      </c>
      <c r="O7">
        <f t="shared" si="2"/>
        <v>0.18035569213039804</v>
      </c>
      <c r="P7">
        <f t="shared" si="2"/>
        <v>9.9115904877890348E-2</v>
      </c>
      <c r="Q7">
        <f t="shared" si="2"/>
        <v>5.2142003361611233E-2</v>
      </c>
      <c r="R7" t="s">
        <v>48</v>
      </c>
      <c r="S7">
        <f>RSQ(B6:Q6,B7:Q7)</f>
        <v>0.83546597405949563</v>
      </c>
    </row>
    <row r="8" spans="1:19" x14ac:dyDescent="0.25">
      <c r="A8" t="s">
        <v>18</v>
      </c>
      <c r="B8">
        <f t="shared" ref="B8:Q8" si="3">(B6-B7)^2</f>
        <v>2.2915947611513134E-4</v>
      </c>
      <c r="C8">
        <f t="shared" si="3"/>
        <v>5.274118592962551E-3</v>
      </c>
      <c r="D8">
        <f t="shared" si="3"/>
        <v>9.5946760041120966E-4</v>
      </c>
      <c r="E8">
        <f t="shared" si="3"/>
        <v>4.6265908023623301E-3</v>
      </c>
      <c r="F8">
        <f t="shared" si="3"/>
        <v>5.4044230536163642E-3</v>
      </c>
      <c r="G8">
        <f t="shared" si="3"/>
        <v>1.9805166393168476E-2</v>
      </c>
      <c r="H8">
        <f t="shared" si="3"/>
        <v>1.898049063126896E-2</v>
      </c>
      <c r="I8">
        <f t="shared" si="3"/>
        <v>3.6349384532504657E-2</v>
      </c>
      <c r="J8">
        <f t="shared" si="3"/>
        <v>7.0345396706000762E-2</v>
      </c>
      <c r="K8">
        <f t="shared" si="3"/>
        <v>5.6138154338061103E-2</v>
      </c>
      <c r="L8">
        <f t="shared" si="3"/>
        <v>9.4214195037016293E-3</v>
      </c>
      <c r="M8">
        <f t="shared" si="3"/>
        <v>1.6279106348561712E-4</v>
      </c>
      <c r="N8">
        <f t="shared" si="3"/>
        <v>2.583768624968712E-2</v>
      </c>
      <c r="O8">
        <f t="shared" si="3"/>
        <v>5.8229275887520658E-2</v>
      </c>
      <c r="P8">
        <f t="shared" si="3"/>
        <v>9.3576383881458794E-2</v>
      </c>
      <c r="Q8">
        <f t="shared" si="3"/>
        <v>5.6272973901798085E-2</v>
      </c>
      <c r="R8" t="s">
        <v>33</v>
      </c>
      <c r="S8">
        <f>TTEST(B6:Q6,B7:Q7,2,1)</f>
        <v>0.60163665753498319</v>
      </c>
    </row>
    <row r="9" spans="1:19" x14ac:dyDescent="0.25">
      <c r="A9" t="s">
        <v>14</v>
      </c>
      <c r="B9">
        <f>'Combination Data'!B6</f>
        <v>3.2613721880098215E-2</v>
      </c>
      <c r="C9">
        <f>'Combination Data'!C6</f>
        <v>5.3989520726788455E-2</v>
      </c>
      <c r="D9">
        <f>'Combination Data'!D6</f>
        <v>5.3771322316169018E-2</v>
      </c>
      <c r="E9">
        <f>'Combination Data'!E6</f>
        <v>4.2414073163741475E-2</v>
      </c>
      <c r="F9">
        <f>'Combination Data'!F6</f>
        <v>5.5693350493658547E-2</v>
      </c>
      <c r="G9">
        <f>'Combination Data'!G6</f>
        <v>5.5783068560746156E-2</v>
      </c>
      <c r="H9">
        <f>'Combination Data'!H6</f>
        <v>5.3074603837959582E-2</v>
      </c>
      <c r="I9">
        <f>'Combination Data'!I6</f>
        <v>5.5824145644954588E-2</v>
      </c>
      <c r="J9">
        <f>'Combination Data'!J6</f>
        <v>2.753777786609387E-2</v>
      </c>
      <c r="K9">
        <f>'Combination Data'!K6</f>
        <v>5.2909340349683656E-2</v>
      </c>
      <c r="L9">
        <f>'Combination Data'!L6</f>
        <v>4.460375201153665E-2</v>
      </c>
      <c r="M9">
        <f>'Combination Data'!M6</f>
        <v>4.1015157072604662E-2</v>
      </c>
      <c r="N9">
        <f>'Combination Data'!N6</f>
        <v>2.4389367848063708E-2</v>
      </c>
      <c r="O9">
        <f>'Combination Data'!O6</f>
        <v>1.4320895456530989E-2</v>
      </c>
      <c r="P9">
        <f>'Combination Data'!P6</f>
        <v>2.4072748417530352E-2</v>
      </c>
      <c r="Q9">
        <f>'Combination Data'!Q6</f>
        <v>2.0717243956014219E-2</v>
      </c>
    </row>
    <row r="11" spans="1:19" x14ac:dyDescent="0.25">
      <c r="A11" t="s">
        <v>55</v>
      </c>
      <c r="B11">
        <f>'Full Hill'!B10</f>
        <v>0.97793488519086202</v>
      </c>
      <c r="C11">
        <f>'Full Hill'!C10</f>
        <v>0.96675313566938104</v>
      </c>
      <c r="D11">
        <f>'Full Hill'!D10</f>
        <v>0.95033835741304162</v>
      </c>
      <c r="E11">
        <f>'Full Hill'!E10</f>
        <v>0.92674962901170721</v>
      </c>
      <c r="F11">
        <f>'Full Hill'!F10</f>
        <v>0.89386944299939586</v>
      </c>
      <c r="G11">
        <f>'Full Hill'!G10</f>
        <v>0.8499336986943371</v>
      </c>
      <c r="H11">
        <f>'Full Hill'!H10</f>
        <v>0.79442549557464992</v>
      </c>
      <c r="I11">
        <f>'Full Hill'!I10</f>
        <v>0.72905822839643286</v>
      </c>
      <c r="J11">
        <f>'Full Hill'!J10</f>
        <v>0.65816227679082906</v>
      </c>
      <c r="K11">
        <f>'Full Hill'!K10</f>
        <v>0.58781485638338959</v>
      </c>
      <c r="L11">
        <f>'Full Hill'!L10</f>
        <v>0.52391106085840333</v>
      </c>
      <c r="M11">
        <f>'Full Hill'!M10</f>
        <v>0.47035212692285533</v>
      </c>
      <c r="N11">
        <f>'Full Hill'!N10</f>
        <v>0.42841121140856986</v>
      </c>
      <c r="O11">
        <f>'Full Hill'!O10</f>
        <v>0.39728146421416399</v>
      </c>
      <c r="P11">
        <f>'Full Hill'!P10</f>
        <v>0.37508291126258642</v>
      </c>
      <c r="Q11">
        <f>'Full Hill'!Q10</f>
        <v>0.35970125360605498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workbookViewId="0">
      <selection activeCell="O14" sqref="O14"/>
    </sheetView>
  </sheetViews>
  <sheetFormatPr defaultRowHeight="15" x14ac:dyDescent="0.25"/>
  <sheetData>
    <row r="2" spans="1:19" x14ac:dyDescent="0.25">
      <c r="A2" t="s">
        <v>2</v>
      </c>
      <c r="B2" t="s">
        <v>4</v>
      </c>
      <c r="C2" t="s">
        <v>6</v>
      </c>
      <c r="D2" t="s">
        <v>8</v>
      </c>
    </row>
    <row r="3" spans="1:19" x14ac:dyDescent="0.25">
      <c r="A3">
        <v>5.9452284960988415E-2</v>
      </c>
      <c r="B3">
        <v>0.51298830173974819</v>
      </c>
      <c r="C3">
        <v>33.272145542464997</v>
      </c>
      <c r="D3">
        <v>0</v>
      </c>
    </row>
    <row r="5" spans="1:19" x14ac:dyDescent="0.25">
      <c r="A5" t="s">
        <v>3</v>
      </c>
      <c r="B5" t="s">
        <v>5</v>
      </c>
      <c r="C5" t="s">
        <v>7</v>
      </c>
      <c r="D5" t="s">
        <v>6</v>
      </c>
      <c r="E5" t="s">
        <v>13</v>
      </c>
    </row>
    <row r="6" spans="1:19" x14ac:dyDescent="0.25">
      <c r="A6">
        <f>B3</f>
        <v>0.51298830173974819</v>
      </c>
      <c r="B6">
        <f>A3</f>
        <v>5.9452284960988415E-2</v>
      </c>
      <c r="C6">
        <f>1-A6</f>
        <v>0.48701169826025181</v>
      </c>
      <c r="D6">
        <f>C3</f>
        <v>33.272145542464997</v>
      </c>
      <c r="E6">
        <f>1-A6-C6</f>
        <v>0</v>
      </c>
    </row>
    <row r="7" spans="1:19" x14ac:dyDescent="0.25">
      <c r="A7" t="s">
        <v>9</v>
      </c>
      <c r="B7">
        <f t="shared" ref="B7:O7" si="0">C7/2</f>
        <v>6.103515625E-4</v>
      </c>
      <c r="C7">
        <f t="shared" si="0"/>
        <v>1.220703125E-3</v>
      </c>
      <c r="D7">
        <f t="shared" si="0"/>
        <v>2.44140625E-3</v>
      </c>
      <c r="E7">
        <f t="shared" si="0"/>
        <v>4.8828125E-3</v>
      </c>
      <c r="F7">
        <f t="shared" si="0"/>
        <v>9.765625E-3</v>
      </c>
      <c r="G7">
        <f t="shared" si="0"/>
        <v>1.953125E-2</v>
      </c>
      <c r="H7">
        <f t="shared" si="0"/>
        <v>3.90625E-2</v>
      </c>
      <c r="I7">
        <f t="shared" si="0"/>
        <v>7.8125E-2</v>
      </c>
      <c r="J7">
        <f t="shared" si="0"/>
        <v>0.15625</v>
      </c>
      <c r="K7">
        <f t="shared" si="0"/>
        <v>0.3125</v>
      </c>
      <c r="L7">
        <f t="shared" si="0"/>
        <v>0.625</v>
      </c>
      <c r="M7">
        <f t="shared" si="0"/>
        <v>1.25</v>
      </c>
      <c r="N7">
        <f t="shared" si="0"/>
        <v>2.5</v>
      </c>
      <c r="O7">
        <f t="shared" si="0"/>
        <v>5</v>
      </c>
      <c r="P7">
        <f>Q7/2</f>
        <v>10</v>
      </c>
      <c r="Q7">
        <v>20</v>
      </c>
    </row>
    <row r="8" spans="1:19" x14ac:dyDescent="0.25">
      <c r="A8" t="s">
        <v>10</v>
      </c>
      <c r="B8">
        <f>LOG(B7)</f>
        <v>-3.2144199392957367</v>
      </c>
      <c r="C8">
        <f t="shared" ref="C8:Q8" si="1">LOG(C7)</f>
        <v>-2.9133899436317554</v>
      </c>
      <c r="D8">
        <f t="shared" si="1"/>
        <v>-2.6123599479677742</v>
      </c>
      <c r="E8">
        <f t="shared" si="1"/>
        <v>-2.3113299523037933</v>
      </c>
      <c r="F8">
        <f t="shared" si="1"/>
        <v>-2.0102999566398121</v>
      </c>
      <c r="G8">
        <f t="shared" si="1"/>
        <v>-1.7092699609758308</v>
      </c>
      <c r="H8">
        <f t="shared" si="1"/>
        <v>-1.4082399653118496</v>
      </c>
      <c r="I8">
        <f t="shared" si="1"/>
        <v>-1.1072099696478683</v>
      </c>
      <c r="J8">
        <f t="shared" si="1"/>
        <v>-0.80617997398388719</v>
      </c>
      <c r="K8">
        <f t="shared" si="1"/>
        <v>-0.50514997831990593</v>
      </c>
      <c r="L8">
        <f t="shared" si="1"/>
        <v>-0.20411998265592479</v>
      </c>
      <c r="M8">
        <f t="shared" si="1"/>
        <v>9.691001300805642E-2</v>
      </c>
      <c r="N8">
        <f t="shared" si="1"/>
        <v>0.3979400086720376</v>
      </c>
      <c r="O8">
        <f t="shared" si="1"/>
        <v>0.69897000433601886</v>
      </c>
      <c r="P8">
        <f t="shared" si="1"/>
        <v>1</v>
      </c>
      <c r="Q8">
        <f t="shared" si="1"/>
        <v>1.3010299956639813</v>
      </c>
      <c r="R8" t="s">
        <v>52</v>
      </c>
      <c r="S8">
        <f>SQRT(S9/16)</f>
        <v>2.6292139707910285E-2</v>
      </c>
    </row>
    <row r="9" spans="1:19" x14ac:dyDescent="0.25">
      <c r="A9" t="s">
        <v>43</v>
      </c>
      <c r="B9">
        <f>'Combination Data'!B5</f>
        <v>0.98430753268946169</v>
      </c>
      <c r="C9">
        <f>'Combination Data'!C5</f>
        <v>0.92626858129771206</v>
      </c>
      <c r="D9">
        <f>'Combination Data'!D5</f>
        <v>0.96681059672330061</v>
      </c>
      <c r="E9">
        <f>'Combination Data'!E5</f>
        <v>0.9275624772061053</v>
      </c>
      <c r="F9">
        <f>'Combination Data'!F5</f>
        <v>0.91768714200656076</v>
      </c>
      <c r="G9">
        <f>'Combination Data'!G5</f>
        <v>0.84182647895895479</v>
      </c>
      <c r="H9">
        <f>'Combination Data'!H5</f>
        <v>0.82794297878335676</v>
      </c>
      <c r="I9">
        <f>'Combination Data'!I5</f>
        <v>0.74304351024079474</v>
      </c>
      <c r="J9">
        <f>'Combination Data'!J5</f>
        <v>0.61041532211488747</v>
      </c>
      <c r="K9">
        <f>'Combination Data'!K5</f>
        <v>0.54185857426786532</v>
      </c>
      <c r="L9">
        <f>'Combination Data'!L5</f>
        <v>0.54066064976602835</v>
      </c>
      <c r="M9">
        <f>'Combination Data'!M5</f>
        <v>0.4808909315196857</v>
      </c>
      <c r="N9">
        <f>'Combination Data'!N5</f>
        <v>0.46633655030943616</v>
      </c>
      <c r="O9">
        <f>'Combination Data'!O5</f>
        <v>0.4216631223672655</v>
      </c>
      <c r="P9">
        <f>'Combination Data'!P5</f>
        <v>0.40501847740950342</v>
      </c>
      <c r="Q9">
        <f>'Combination Data'!Q5</f>
        <v>0.28936125616752933</v>
      </c>
      <c r="R9" t="s">
        <v>47</v>
      </c>
      <c r="S9">
        <f>SUM(B11:Q11)</f>
        <v>1.1060425766724365E-2</v>
      </c>
    </row>
    <row r="10" spans="1:19" x14ac:dyDescent="0.25">
      <c r="A10" t="s">
        <v>49</v>
      </c>
      <c r="B10">
        <f>1-B7/(B7+$A$3)*$B$3-B7/(B7+$C$3)*(1-$B$3)</f>
        <v>0.99477812146792954</v>
      </c>
      <c r="C10">
        <f t="shared" ref="C10:Q10" si="2">1-C7/(C7+$A$3)*$B$3-C7/(C7+$C$3)*(1-$B$3)</f>
        <v>0.98966112450095944</v>
      </c>
      <c r="D10">
        <f t="shared" si="2"/>
        <v>0.97972936409222289</v>
      </c>
      <c r="E10">
        <f t="shared" si="2"/>
        <v>0.96099449294054085</v>
      </c>
      <c r="F10">
        <f t="shared" si="2"/>
        <v>0.92748202593167861</v>
      </c>
      <c r="G10">
        <f t="shared" si="2"/>
        <v>0.87286122871705629</v>
      </c>
      <c r="H10">
        <f t="shared" si="2"/>
        <v>0.79602181606730171</v>
      </c>
      <c r="I10">
        <f t="shared" si="2"/>
        <v>0.70755225560590129</v>
      </c>
      <c r="J10">
        <f t="shared" si="2"/>
        <v>0.62612616022883105</v>
      </c>
      <c r="K10">
        <f t="shared" si="2"/>
        <v>0.5644753951600423</v>
      </c>
      <c r="L10">
        <f t="shared" si="2"/>
        <v>0.52259084603010619</v>
      </c>
      <c r="M10">
        <f t="shared" si="2"/>
        <v>0.49266856957121341</v>
      </c>
      <c r="N10">
        <f t="shared" si="2"/>
        <v>0.46489197803966209</v>
      </c>
      <c r="O10">
        <f t="shared" si="2"/>
        <v>0.42941486490697872</v>
      </c>
      <c r="P10">
        <f t="shared" si="2"/>
        <v>0.37749727295513186</v>
      </c>
      <c r="Q10">
        <f t="shared" si="2"/>
        <v>0.30569294212214182</v>
      </c>
      <c r="R10" t="s">
        <v>48</v>
      </c>
      <c r="S10">
        <f>RSQ(B9:Q9,B10:Q10)</f>
        <v>0.98957620108183031</v>
      </c>
    </row>
    <row r="11" spans="1:19" x14ac:dyDescent="0.25">
      <c r="A11" t="s">
        <v>12</v>
      </c>
      <c r="B11">
        <f t="shared" ref="B11:Q11" si="3">(B9-B10)^2</f>
        <v>1.0963322936777683E-4</v>
      </c>
      <c r="C11">
        <f t="shared" si="3"/>
        <v>4.0186145337755864E-3</v>
      </c>
      <c r="D11">
        <f t="shared" si="3"/>
        <v>1.6689455033233106E-4</v>
      </c>
      <c r="E11">
        <f t="shared" si="3"/>
        <v>1.1176996760675461E-3</v>
      </c>
      <c r="F11">
        <f t="shared" si="3"/>
        <v>9.593975110653201E-5</v>
      </c>
      <c r="G11">
        <f t="shared" si="3"/>
        <v>9.6315569254798103E-4</v>
      </c>
      <c r="H11">
        <f t="shared" si="3"/>
        <v>1.0189606291448631E-3</v>
      </c>
      <c r="I11">
        <f t="shared" si="3"/>
        <v>1.2596291555588453E-3</v>
      </c>
      <c r="J11">
        <f t="shared" si="3"/>
        <v>2.4683043424254234E-4</v>
      </c>
      <c r="K11">
        <f t="shared" si="3"/>
        <v>5.1152058726881312E-4</v>
      </c>
      <c r="L11">
        <f t="shared" si="3"/>
        <v>3.2651780705474618E-4</v>
      </c>
      <c r="M11">
        <f t="shared" si="3"/>
        <v>1.3871275807279332E-4</v>
      </c>
      <c r="N11">
        <f t="shared" si="3"/>
        <v>2.0867890426002062E-6</v>
      </c>
      <c r="O11">
        <f t="shared" si="3"/>
        <v>6.0089512401999628E-5</v>
      </c>
      <c r="P11">
        <f t="shared" si="3"/>
        <v>7.5741669461932106E-4</v>
      </c>
      <c r="Q11">
        <f t="shared" si="3"/>
        <v>2.6672396612008672E-4</v>
      </c>
      <c r="R11" t="s">
        <v>33</v>
      </c>
      <c r="S11">
        <f>TTEST(B9:Q9,B10:Q10,2,1)</f>
        <v>0.26382743851331736</v>
      </c>
    </row>
    <row r="12" spans="1:19" x14ac:dyDescent="0.25">
      <c r="A12" t="s">
        <v>14</v>
      </c>
      <c r="B12">
        <f>'Combination Data'!B6</f>
        <v>3.2613721880098215E-2</v>
      </c>
      <c r="C12">
        <f>'Combination Data'!C6</f>
        <v>5.3989520726788455E-2</v>
      </c>
      <c r="D12">
        <f>'Combination Data'!D6</f>
        <v>5.3771322316169018E-2</v>
      </c>
      <c r="E12">
        <f>'Combination Data'!E6</f>
        <v>4.2414073163741475E-2</v>
      </c>
      <c r="F12">
        <f>'Combination Data'!F6</f>
        <v>5.5693350493658547E-2</v>
      </c>
      <c r="G12">
        <f>'Combination Data'!G6</f>
        <v>5.5783068560746156E-2</v>
      </c>
      <c r="H12">
        <f>'Combination Data'!H6</f>
        <v>5.3074603837959582E-2</v>
      </c>
      <c r="I12">
        <f>'Combination Data'!I6</f>
        <v>5.5824145644954588E-2</v>
      </c>
      <c r="J12">
        <f>'Combination Data'!J6</f>
        <v>2.753777786609387E-2</v>
      </c>
      <c r="K12">
        <f>'Combination Data'!K6</f>
        <v>5.2909340349683656E-2</v>
      </c>
      <c r="L12">
        <f>'Combination Data'!L6</f>
        <v>4.460375201153665E-2</v>
      </c>
      <c r="M12">
        <f>'Combination Data'!M6</f>
        <v>4.1015157072604662E-2</v>
      </c>
      <c r="N12">
        <f>'Combination Data'!N6</f>
        <v>2.4389367848063708E-2</v>
      </c>
      <c r="O12">
        <f>'Combination Data'!O6</f>
        <v>1.4320895456530989E-2</v>
      </c>
      <c r="P12">
        <f>'Combination Data'!P6</f>
        <v>2.4072748417530352E-2</v>
      </c>
      <c r="Q12">
        <f>'Combination Data'!Q6</f>
        <v>2.0717243956014219E-2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workbookViewId="0">
      <selection activeCell="B10" sqref="B10"/>
    </sheetView>
  </sheetViews>
  <sheetFormatPr defaultRowHeight="15" x14ac:dyDescent="0.25"/>
  <sheetData>
    <row r="2" spans="1:18" x14ac:dyDescent="0.25">
      <c r="A2" t="str">
        <f>'Biphasic-No Resist'!A2</f>
        <v>Kd1=</v>
      </c>
      <c r="B2" t="str">
        <f>'Biphasic-No Resist'!B2</f>
        <v>Component 1</v>
      </c>
      <c r="C2" t="str">
        <f>'Biphasic-No Resist'!C2</f>
        <v>Kd2=</v>
      </c>
      <c r="D2" t="str">
        <f>'Biphasic-No Resist'!D2</f>
        <v>Component 2</v>
      </c>
    </row>
    <row r="3" spans="1:18" x14ac:dyDescent="0.25">
      <c r="A3">
        <f>'Biphasic-No Resist'!A3</f>
        <v>5.9452284960988415E-2</v>
      </c>
      <c r="B3">
        <f>'Biphasic-No Resist'!B3</f>
        <v>0.51298830173974819</v>
      </c>
      <c r="C3">
        <f>'Biphasic-No Resist'!C3</f>
        <v>33.272145542464997</v>
      </c>
      <c r="D3">
        <f>'Biphasic-No Resist'!D3</f>
        <v>0</v>
      </c>
    </row>
    <row r="5" spans="1:18" x14ac:dyDescent="0.25">
      <c r="A5" t="s">
        <v>51</v>
      </c>
      <c r="B5" t="str">
        <f>'Biphasic-No Resist'!B5</f>
        <v>Kd1</v>
      </c>
    </row>
    <row r="6" spans="1:18" x14ac:dyDescent="0.25">
      <c r="A6">
        <v>0.36484402998186216</v>
      </c>
      <c r="B6">
        <v>1.1442708090788096</v>
      </c>
    </row>
    <row r="7" spans="1:18" x14ac:dyDescent="0.25">
      <c r="A7" t="str">
        <f>'Biphasic-No Resist'!A7</f>
        <v>Conc (uM)</v>
      </c>
      <c r="B7">
        <f>'Biphasic-No Resist'!B7</f>
        <v>6.103515625E-4</v>
      </c>
      <c r="C7">
        <f>'Biphasic-No Resist'!C7</f>
        <v>1.220703125E-3</v>
      </c>
      <c r="D7">
        <f>'Biphasic-No Resist'!D7</f>
        <v>2.44140625E-3</v>
      </c>
      <c r="E7">
        <f>'Biphasic-No Resist'!E7</f>
        <v>4.8828125E-3</v>
      </c>
      <c r="F7">
        <f>'Biphasic-No Resist'!F7</f>
        <v>9.765625E-3</v>
      </c>
      <c r="G7">
        <f>'Biphasic-No Resist'!G7</f>
        <v>1.953125E-2</v>
      </c>
      <c r="H7">
        <f>'Biphasic-No Resist'!H7</f>
        <v>3.90625E-2</v>
      </c>
      <c r="I7">
        <f>'Biphasic-No Resist'!I7</f>
        <v>7.8125E-2</v>
      </c>
      <c r="J7">
        <f>'Biphasic-No Resist'!J7</f>
        <v>0.15625</v>
      </c>
      <c r="K7">
        <f>'Biphasic-No Resist'!K7</f>
        <v>0.3125</v>
      </c>
      <c r="L7">
        <f>'Biphasic-No Resist'!L7</f>
        <v>0.625</v>
      </c>
      <c r="M7">
        <f>'Biphasic-No Resist'!M7</f>
        <v>1.25</v>
      </c>
      <c r="N7">
        <f>'Biphasic-No Resist'!N7</f>
        <v>2.5</v>
      </c>
      <c r="O7">
        <f>'Biphasic-No Resist'!O7</f>
        <v>5</v>
      </c>
      <c r="P7">
        <f>'Biphasic-No Resist'!P7</f>
        <v>10</v>
      </c>
      <c r="Q7">
        <f>'Biphasic-No Resist'!Q7</f>
        <v>20</v>
      </c>
    </row>
    <row r="8" spans="1:18" x14ac:dyDescent="0.25">
      <c r="A8" t="str">
        <f>'Biphasic-No Resist'!A8</f>
        <v>Log Conc</v>
      </c>
      <c r="B8">
        <f>'Biphasic-No Resist'!B8</f>
        <v>-3.2144199392957367</v>
      </c>
      <c r="C8">
        <f>'Biphasic-No Resist'!C8</f>
        <v>-2.9133899436317554</v>
      </c>
      <c r="D8">
        <f>'Biphasic-No Resist'!D8</f>
        <v>-2.6123599479677742</v>
      </c>
      <c r="E8">
        <f>'Biphasic-No Resist'!E8</f>
        <v>-2.3113299523037933</v>
      </c>
      <c r="F8">
        <f>'Biphasic-No Resist'!F8</f>
        <v>-2.0102999566398121</v>
      </c>
      <c r="G8">
        <f>'Biphasic-No Resist'!G8</f>
        <v>-1.7092699609758308</v>
      </c>
      <c r="H8">
        <f>'Biphasic-No Resist'!H8</f>
        <v>-1.4082399653118496</v>
      </c>
      <c r="I8">
        <f>'Biphasic-No Resist'!I8</f>
        <v>-1.1072099696478683</v>
      </c>
      <c r="J8">
        <f>'Biphasic-No Resist'!J8</f>
        <v>-0.80617997398388719</v>
      </c>
      <c r="K8">
        <f>'Biphasic-No Resist'!K8</f>
        <v>-0.50514997831990593</v>
      </c>
      <c r="L8">
        <f>'Biphasic-No Resist'!L8</f>
        <v>-0.20411998265592479</v>
      </c>
      <c r="M8">
        <f>'Biphasic-No Resist'!M8</f>
        <v>9.691001300805642E-2</v>
      </c>
      <c r="N8">
        <f>'Biphasic-No Resist'!N8</f>
        <v>0.3979400086720376</v>
      </c>
      <c r="O8">
        <f>'Biphasic-No Resist'!O8</f>
        <v>0.69897000433601886</v>
      </c>
      <c r="P8">
        <f>'Biphasic-No Resist'!P8</f>
        <v>1</v>
      </c>
      <c r="Q8">
        <f>'Biphasic-No Resist'!Q8</f>
        <v>1.3010299956639813</v>
      </c>
    </row>
    <row r="9" spans="1:18" x14ac:dyDescent="0.25">
      <c r="A9" t="str">
        <f>'Biphasic-No Resist'!A9</f>
        <v>Dasatinib</v>
      </c>
      <c r="B9">
        <f>'Biphasic-No Resist'!B9</f>
        <v>0.98430753268946169</v>
      </c>
      <c r="C9">
        <f>'Biphasic-No Resist'!C9</f>
        <v>0.92626858129771206</v>
      </c>
      <c r="D9">
        <f>'Biphasic-No Resist'!D9</f>
        <v>0.96681059672330061</v>
      </c>
      <c r="E9">
        <f>'Biphasic-No Resist'!E9</f>
        <v>0.9275624772061053</v>
      </c>
      <c r="F9">
        <f>'Biphasic-No Resist'!F9</f>
        <v>0.91768714200656076</v>
      </c>
      <c r="G9">
        <f>'Biphasic-No Resist'!G9</f>
        <v>0.84182647895895479</v>
      </c>
      <c r="H9">
        <f>'Biphasic-No Resist'!H9</f>
        <v>0.82794297878335676</v>
      </c>
      <c r="I9">
        <f>'Biphasic-No Resist'!I9</f>
        <v>0.74304351024079474</v>
      </c>
      <c r="J9">
        <f>'Biphasic-No Resist'!J9</f>
        <v>0.61041532211488747</v>
      </c>
      <c r="K9">
        <f>'Biphasic-No Resist'!K9</f>
        <v>0.54185857426786532</v>
      </c>
      <c r="L9">
        <f>'Biphasic-No Resist'!L9</f>
        <v>0.54066064976602835</v>
      </c>
      <c r="M9">
        <f>'Biphasic-No Resist'!M9</f>
        <v>0.4808909315196857</v>
      </c>
      <c r="N9">
        <f>'Biphasic-No Resist'!N9</f>
        <v>0.46633655030943616</v>
      </c>
      <c r="O9">
        <f>'Biphasic-No Resist'!O9</f>
        <v>0.4216631223672655</v>
      </c>
      <c r="P9">
        <f>'Biphasic-No Resist'!P9</f>
        <v>0.40501847740950342</v>
      </c>
      <c r="Q9">
        <f>'Biphasic-No Resist'!Q9</f>
        <v>0.28936125616752933</v>
      </c>
    </row>
    <row r="10" spans="1:18" x14ac:dyDescent="0.25">
      <c r="A10" t="s">
        <v>50</v>
      </c>
      <c r="B10">
        <f>1-B7^($A$6)/($B$6+B7^($A$6))</f>
        <v>0.94454606134131136</v>
      </c>
      <c r="C10">
        <f t="shared" ref="C10:Q10" si="0">1-C7^($A$6)/($B$6+C7^($A$6))</f>
        <v>0.9297111718693325</v>
      </c>
      <c r="D10">
        <f t="shared" si="0"/>
        <v>0.91128045506633248</v>
      </c>
      <c r="E10">
        <f t="shared" si="0"/>
        <v>0.88859604196431585</v>
      </c>
      <c r="F10">
        <f t="shared" si="0"/>
        <v>0.86099625369687727</v>
      </c>
      <c r="G10">
        <f t="shared" si="0"/>
        <v>0.82788318467933719</v>
      </c>
      <c r="H10">
        <f t="shared" si="0"/>
        <v>0.7888167915455222</v>
      </c>
      <c r="I10">
        <f t="shared" si="0"/>
        <v>0.74362915177642641</v>
      </c>
      <c r="J10">
        <f t="shared" si="0"/>
        <v>0.69254124034387843</v>
      </c>
      <c r="K10">
        <f t="shared" si="0"/>
        <v>0.63625265357399252</v>
      </c>
      <c r="L10">
        <f t="shared" si="0"/>
        <v>0.57596859221863184</v>
      </c>
      <c r="M10">
        <f t="shared" si="0"/>
        <v>0.51333558496452825</v>
      </c>
      <c r="N10">
        <f t="shared" si="0"/>
        <v>0.45028094781289585</v>
      </c>
      <c r="O10">
        <f t="shared" si="0"/>
        <v>0.38878406374030094</v>
      </c>
      <c r="P10">
        <f t="shared" si="0"/>
        <v>0.33063447223837394</v>
      </c>
      <c r="Q10">
        <f t="shared" si="0"/>
        <v>0.27723723690230573</v>
      </c>
      <c r="R10" t="s">
        <v>52</v>
      </c>
    </row>
    <row r="11" spans="1:18" x14ac:dyDescent="0.25">
      <c r="A11" t="str">
        <f>'Biphasic-No Resist'!A11</f>
        <v>Optimize</v>
      </c>
      <c r="B11">
        <f>(B9-B10)^2</f>
        <v>1.58097460376978E-3</v>
      </c>
      <c r="C11">
        <f t="shared" ref="C11:Q11" si="1">(C9-C10)^2</f>
        <v>1.1851429843809954E-5</v>
      </c>
      <c r="D11">
        <f t="shared" si="1"/>
        <v>3.0835966324429466E-3</v>
      </c>
      <c r="E11">
        <f t="shared" si="1"/>
        <v>1.5183830754525703E-3</v>
      </c>
      <c r="F11">
        <f t="shared" si="1"/>
        <v>3.2138568173410089E-3</v>
      </c>
      <c r="G11">
        <f t="shared" si="1"/>
        <v>1.9441545536801695E-4</v>
      </c>
      <c r="H11">
        <f t="shared" si="1"/>
        <v>1.5308585277700884E-3</v>
      </c>
      <c r="I11">
        <f t="shared" si="1"/>
        <v>3.4297600825702737E-7</v>
      </c>
      <c r="J11">
        <f t="shared" si="1"/>
        <v>6.7446664449549096E-3</v>
      </c>
      <c r="K11">
        <f t="shared" si="1"/>
        <v>8.9102422080514308E-3</v>
      </c>
      <c r="L11">
        <f t="shared" si="1"/>
        <v>1.2466508002363598E-3</v>
      </c>
      <c r="M11">
        <f t="shared" si="1"/>
        <v>1.052655537155933E-3</v>
      </c>
      <c r="N11">
        <f t="shared" si="1"/>
        <v>2.5778237152691147E-4</v>
      </c>
      <c r="O11">
        <f t="shared" si="1"/>
        <v>1.0810324961953721E-3</v>
      </c>
      <c r="P11">
        <f t="shared" si="1"/>
        <v>5.5329802252986164E-3</v>
      </c>
      <c r="Q11">
        <f t="shared" si="1"/>
        <v>1.4699184314351317E-4</v>
      </c>
      <c r="R11">
        <f>SQRT(SUM(B11:Q11)/16)</f>
        <v>4.7504790182517069E-2</v>
      </c>
    </row>
    <row r="12" spans="1:18" x14ac:dyDescent="0.25">
      <c r="A12" t="str">
        <f>'Biphasic-No Resist'!A12</f>
        <v>StDev</v>
      </c>
      <c r="B12">
        <f>'Biphasic-No Resist'!B12</f>
        <v>3.2613721880098215E-2</v>
      </c>
      <c r="C12">
        <f>'Biphasic-No Resist'!C12</f>
        <v>5.3989520726788455E-2</v>
      </c>
      <c r="D12">
        <f>'Biphasic-No Resist'!D12</f>
        <v>5.3771322316169018E-2</v>
      </c>
      <c r="E12">
        <f>'Biphasic-No Resist'!E12</f>
        <v>4.2414073163741475E-2</v>
      </c>
      <c r="F12">
        <f>'Biphasic-No Resist'!F12</f>
        <v>5.5693350493658547E-2</v>
      </c>
      <c r="G12">
        <f>'Biphasic-No Resist'!G12</f>
        <v>5.5783068560746156E-2</v>
      </c>
      <c r="H12">
        <f>'Biphasic-No Resist'!H12</f>
        <v>5.3074603837959582E-2</v>
      </c>
      <c r="I12">
        <f>'Biphasic-No Resist'!I12</f>
        <v>5.5824145644954588E-2</v>
      </c>
      <c r="J12">
        <f>'Biphasic-No Resist'!J12</f>
        <v>2.753777786609387E-2</v>
      </c>
      <c r="K12">
        <f>'Biphasic-No Resist'!K12</f>
        <v>5.2909340349683656E-2</v>
      </c>
      <c r="L12">
        <f>'Biphasic-No Resist'!L12</f>
        <v>4.460375201153665E-2</v>
      </c>
      <c r="M12">
        <f>'Biphasic-No Resist'!M12</f>
        <v>4.1015157072604662E-2</v>
      </c>
      <c r="N12">
        <f>'Biphasic-No Resist'!N12</f>
        <v>2.4389367848063708E-2</v>
      </c>
      <c r="O12">
        <f>'Biphasic-No Resist'!O12</f>
        <v>1.4320895456530989E-2</v>
      </c>
      <c r="P12">
        <f>'Biphasic-No Resist'!P12</f>
        <v>2.4072748417530352E-2</v>
      </c>
      <c r="Q12">
        <f>'Biphasic-No Resist'!Q12</f>
        <v>2.0717243956014219E-2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12"/>
  <sheetViews>
    <sheetView tabSelected="1" workbookViewId="0">
      <selection activeCell="A6" sqref="A6"/>
    </sheetView>
  </sheetViews>
  <sheetFormatPr defaultRowHeight="15" x14ac:dyDescent="0.25"/>
  <sheetData>
    <row r="5" spans="1:18" x14ac:dyDescent="0.25">
      <c r="A5" t="str">
        <f>'Hill Equation analysis'!A5</f>
        <v>nH</v>
      </c>
      <c r="B5" t="s">
        <v>54</v>
      </c>
      <c r="C5" t="s">
        <v>53</v>
      </c>
    </row>
    <row r="6" spans="1:18" x14ac:dyDescent="0.25">
      <c r="A6">
        <v>0.61651539843708802</v>
      </c>
      <c r="B6">
        <v>0.14717065991536013</v>
      </c>
      <c r="C6">
        <v>0.67128910515602436</v>
      </c>
    </row>
    <row r="7" spans="1:18" x14ac:dyDescent="0.25">
      <c r="A7" t="str">
        <f>'Hill Equation analysis'!A7</f>
        <v>Conc (uM)</v>
      </c>
      <c r="B7">
        <f>'Hill Equation analysis'!B7</f>
        <v>6.103515625E-4</v>
      </c>
      <c r="C7">
        <f>'Hill Equation analysis'!C7</f>
        <v>1.220703125E-3</v>
      </c>
      <c r="D7">
        <f>'Hill Equation analysis'!D7</f>
        <v>2.44140625E-3</v>
      </c>
      <c r="E7">
        <f>'Hill Equation analysis'!E7</f>
        <v>4.8828125E-3</v>
      </c>
      <c r="F7">
        <f>'Hill Equation analysis'!F7</f>
        <v>9.765625E-3</v>
      </c>
      <c r="G7">
        <f>'Hill Equation analysis'!G7</f>
        <v>1.953125E-2</v>
      </c>
      <c r="H7">
        <f>'Hill Equation analysis'!H7</f>
        <v>3.90625E-2</v>
      </c>
      <c r="I7">
        <f>'Hill Equation analysis'!I7</f>
        <v>7.8125E-2</v>
      </c>
      <c r="J7">
        <f>'Hill Equation analysis'!J7</f>
        <v>0.15625</v>
      </c>
      <c r="K7">
        <f>'Hill Equation analysis'!K7</f>
        <v>0.3125</v>
      </c>
      <c r="L7">
        <f>'Hill Equation analysis'!L7</f>
        <v>0.625</v>
      </c>
      <c r="M7">
        <f>'Hill Equation analysis'!M7</f>
        <v>1.25</v>
      </c>
      <c r="N7">
        <f>'Hill Equation analysis'!N7</f>
        <v>2.5</v>
      </c>
      <c r="O7">
        <f>'Hill Equation analysis'!O7</f>
        <v>5</v>
      </c>
      <c r="P7">
        <f>'Hill Equation analysis'!P7</f>
        <v>10</v>
      </c>
      <c r="Q7">
        <f>'Hill Equation analysis'!Q7</f>
        <v>20</v>
      </c>
    </row>
    <row r="8" spans="1:18" x14ac:dyDescent="0.25">
      <c r="A8" t="str">
        <f>'Hill Equation analysis'!A8</f>
        <v>Log Conc</v>
      </c>
      <c r="B8">
        <f>'Hill Equation analysis'!B8</f>
        <v>-3.2144199392957367</v>
      </c>
      <c r="C8">
        <f>'Hill Equation analysis'!C8</f>
        <v>-2.9133899436317554</v>
      </c>
      <c r="D8">
        <f>'Hill Equation analysis'!D8</f>
        <v>-2.6123599479677742</v>
      </c>
      <c r="E8">
        <f>'Hill Equation analysis'!E8</f>
        <v>-2.3113299523037933</v>
      </c>
      <c r="F8">
        <f>'Hill Equation analysis'!F8</f>
        <v>-2.0102999566398121</v>
      </c>
      <c r="G8">
        <f>'Hill Equation analysis'!G8</f>
        <v>-1.7092699609758308</v>
      </c>
      <c r="H8">
        <f>'Hill Equation analysis'!H8</f>
        <v>-1.4082399653118496</v>
      </c>
      <c r="I8">
        <f>'Hill Equation analysis'!I8</f>
        <v>-1.1072099696478683</v>
      </c>
      <c r="J8">
        <f>'Hill Equation analysis'!J8</f>
        <v>-0.80617997398388719</v>
      </c>
      <c r="K8">
        <f>'Hill Equation analysis'!K8</f>
        <v>-0.50514997831990593</v>
      </c>
      <c r="L8">
        <f>'Hill Equation analysis'!L8</f>
        <v>-0.20411998265592479</v>
      </c>
      <c r="M8">
        <f>'Hill Equation analysis'!M8</f>
        <v>9.691001300805642E-2</v>
      </c>
      <c r="N8">
        <f>'Hill Equation analysis'!N8</f>
        <v>0.3979400086720376</v>
      </c>
      <c r="O8">
        <f>'Hill Equation analysis'!O8</f>
        <v>0.69897000433601886</v>
      </c>
      <c r="P8">
        <f>'Hill Equation analysis'!P8</f>
        <v>1</v>
      </c>
      <c r="Q8">
        <f>'Hill Equation analysis'!Q8</f>
        <v>1.3010299956639813</v>
      </c>
    </row>
    <row r="9" spans="1:18" x14ac:dyDescent="0.25">
      <c r="A9" t="str">
        <f>'Hill Equation analysis'!A9</f>
        <v>Dasatinib</v>
      </c>
      <c r="B9">
        <f>'Hill Equation analysis'!B9</f>
        <v>0.98430753268946169</v>
      </c>
      <c r="C9">
        <f>'Hill Equation analysis'!C9</f>
        <v>0.92626858129771206</v>
      </c>
      <c r="D9">
        <f>'Hill Equation analysis'!D9</f>
        <v>0.96681059672330061</v>
      </c>
      <c r="E9">
        <f>'Hill Equation analysis'!E9</f>
        <v>0.9275624772061053</v>
      </c>
      <c r="F9">
        <f>'Hill Equation analysis'!F9</f>
        <v>0.91768714200656076</v>
      </c>
      <c r="G9">
        <f>'Hill Equation analysis'!G9</f>
        <v>0.84182647895895479</v>
      </c>
      <c r="H9">
        <f>'Hill Equation analysis'!H9</f>
        <v>0.82794297878335676</v>
      </c>
      <c r="I9">
        <f>'Hill Equation analysis'!I9</f>
        <v>0.74304351024079474</v>
      </c>
      <c r="J9">
        <f>'Hill Equation analysis'!J9</f>
        <v>0.61041532211488747</v>
      </c>
      <c r="K9">
        <f>'Hill Equation analysis'!K9</f>
        <v>0.54185857426786532</v>
      </c>
      <c r="L9">
        <f>'Hill Equation analysis'!L9</f>
        <v>0.54066064976602835</v>
      </c>
      <c r="M9">
        <f>'Hill Equation analysis'!M9</f>
        <v>0.4808909315196857</v>
      </c>
      <c r="N9">
        <f>'Hill Equation analysis'!N9</f>
        <v>0.46633655030943616</v>
      </c>
      <c r="O9">
        <f>'Hill Equation analysis'!O9</f>
        <v>0.4216631223672655</v>
      </c>
      <c r="P9">
        <f>'Hill Equation analysis'!P9</f>
        <v>0.40501847740950342</v>
      </c>
      <c r="Q9">
        <f>'Hill Equation analysis'!Q9</f>
        <v>0.28936125616752933</v>
      </c>
    </row>
    <row r="10" spans="1:18" x14ac:dyDescent="0.25">
      <c r="A10" t="str">
        <f>'Hill Equation analysis'!A10</f>
        <v>Hill Equation</v>
      </c>
      <c r="B10">
        <f>1-B7^($A$6)/($B$6^($A$6)+B7^($A$6))*$C$6</f>
        <v>0.97793488519086202</v>
      </c>
      <c r="C10">
        <f t="shared" ref="C10:Q10" si="0">1-C7^($A$6)/($B$6^($A$6)+C7^($A$6))*$C$6</f>
        <v>0.96675313566938104</v>
      </c>
      <c r="D10">
        <f t="shared" si="0"/>
        <v>0.95033835741304162</v>
      </c>
      <c r="E10">
        <f t="shared" si="0"/>
        <v>0.92674962901170721</v>
      </c>
      <c r="F10">
        <f t="shared" si="0"/>
        <v>0.89386944299939586</v>
      </c>
      <c r="G10">
        <f t="shared" si="0"/>
        <v>0.8499336986943371</v>
      </c>
      <c r="H10">
        <f t="shared" si="0"/>
        <v>0.79442549557464992</v>
      </c>
      <c r="I10">
        <f t="shared" si="0"/>
        <v>0.72905822839643286</v>
      </c>
      <c r="J10">
        <f t="shared" si="0"/>
        <v>0.65816227679082906</v>
      </c>
      <c r="K10">
        <f t="shared" si="0"/>
        <v>0.58781485638338959</v>
      </c>
      <c r="L10">
        <f t="shared" si="0"/>
        <v>0.52391106085840333</v>
      </c>
      <c r="M10">
        <f t="shared" si="0"/>
        <v>0.47035212692285533</v>
      </c>
      <c r="N10">
        <f t="shared" si="0"/>
        <v>0.42841121140856986</v>
      </c>
      <c r="O10">
        <f t="shared" si="0"/>
        <v>0.39728146421416399</v>
      </c>
      <c r="P10">
        <f t="shared" si="0"/>
        <v>0.37508291126258642</v>
      </c>
      <c r="Q10">
        <f t="shared" si="0"/>
        <v>0.35970125360605498</v>
      </c>
      <c r="R10" t="str">
        <f>'Hill Equation analysis'!R10</f>
        <v>RMSE</v>
      </c>
    </row>
    <row r="11" spans="1:18" x14ac:dyDescent="0.25">
      <c r="A11" t="str">
        <f>'Hill Equation analysis'!A11</f>
        <v>Optimize</v>
      </c>
      <c r="B11">
        <f>(B9-B10)^2</f>
        <v>4.0610636141408639E-5</v>
      </c>
      <c r="C11">
        <f t="shared" ref="C11:Q11" si="1">(C9-C10)^2</f>
        <v>1.6389991426726219E-3</v>
      </c>
      <c r="D11">
        <f t="shared" si="1"/>
        <v>2.7133466789444139E-4</v>
      </c>
      <c r="E11">
        <f t="shared" si="1"/>
        <v>6.6072218713622841E-7</v>
      </c>
      <c r="F11">
        <f t="shared" si="1"/>
        <v>5.6728278599590411E-4</v>
      </c>
      <c r="G11">
        <f t="shared" si="1"/>
        <v>6.572701183777241E-5</v>
      </c>
      <c r="H11">
        <f t="shared" si="1"/>
        <v>1.1234216806459453E-3</v>
      </c>
      <c r="I11">
        <f t="shared" si="1"/>
        <v>1.9558810826623786E-4</v>
      </c>
      <c r="J11">
        <f t="shared" si="1"/>
        <v>2.2797716808264203E-3</v>
      </c>
      <c r="K11">
        <f t="shared" si="1"/>
        <v>2.1119798658816562E-3</v>
      </c>
      <c r="L11">
        <f t="shared" si="1"/>
        <v>2.8054872857443487E-4</v>
      </c>
      <c r="M11">
        <f t="shared" si="1"/>
        <v>1.1106640233017305E-4</v>
      </c>
      <c r="N11">
        <f t="shared" si="1"/>
        <v>1.4383313307455628E-3</v>
      </c>
      <c r="O11">
        <f t="shared" si="1"/>
        <v>5.9446525429470104E-4</v>
      </c>
      <c r="P11">
        <f t="shared" si="1"/>
        <v>8.9613812053644334E-4</v>
      </c>
      <c r="Q11">
        <f t="shared" si="1"/>
        <v>4.947715239651795E-3</v>
      </c>
      <c r="R11">
        <f>SQRT(SUM(B11:Q11)/16)</f>
        <v>3.2174952776269396E-2</v>
      </c>
    </row>
    <row r="12" spans="1:18" x14ac:dyDescent="0.25">
      <c r="A12" t="str">
        <f>'Hill Equation analysis'!A12</f>
        <v>StDev</v>
      </c>
      <c r="B12">
        <f>'Hill Equation analysis'!B12</f>
        <v>3.2613721880098215E-2</v>
      </c>
      <c r="C12">
        <f>'Hill Equation analysis'!C12</f>
        <v>5.3989520726788455E-2</v>
      </c>
      <c r="D12">
        <f>'Hill Equation analysis'!D12</f>
        <v>5.3771322316169018E-2</v>
      </c>
      <c r="E12">
        <f>'Hill Equation analysis'!E12</f>
        <v>4.2414073163741475E-2</v>
      </c>
      <c r="F12">
        <f>'Hill Equation analysis'!F12</f>
        <v>5.5693350493658547E-2</v>
      </c>
      <c r="G12">
        <f>'Hill Equation analysis'!G12</f>
        <v>5.5783068560746156E-2</v>
      </c>
      <c r="H12">
        <f>'Hill Equation analysis'!H12</f>
        <v>5.3074603837959582E-2</v>
      </c>
      <c r="I12">
        <f>'Hill Equation analysis'!I12</f>
        <v>5.5824145644954588E-2</v>
      </c>
      <c r="J12">
        <f>'Hill Equation analysis'!J12</f>
        <v>2.753777786609387E-2</v>
      </c>
      <c r="K12">
        <f>'Hill Equation analysis'!K12</f>
        <v>5.2909340349683656E-2</v>
      </c>
      <c r="L12">
        <f>'Hill Equation analysis'!L12</f>
        <v>4.460375201153665E-2</v>
      </c>
      <c r="M12">
        <f>'Hill Equation analysis'!M12</f>
        <v>4.1015157072604662E-2</v>
      </c>
      <c r="N12">
        <f>'Hill Equation analysis'!N12</f>
        <v>2.4389367848063708E-2</v>
      </c>
      <c r="O12">
        <f>'Hill Equation analysis'!O12</f>
        <v>1.4320895456530989E-2</v>
      </c>
      <c r="P12">
        <f>'Hill Equation analysis'!P12</f>
        <v>2.4072748417530352E-2</v>
      </c>
      <c r="Q12">
        <f>'Hill Equation analysis'!Q12</f>
        <v>2.0717243956014219E-2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Combination Data</vt:lpstr>
      <vt:lpstr>Monophasic-No Resis</vt:lpstr>
      <vt:lpstr>Biphasic-No Resist</vt:lpstr>
      <vt:lpstr>Hill Equation analysis</vt:lpstr>
      <vt:lpstr>Full Hill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Sun</dc:creator>
  <cp:lastModifiedBy>Dr. Sun</cp:lastModifiedBy>
  <dcterms:created xsi:type="dcterms:W3CDTF">2018-06-29T00:58:38Z</dcterms:created>
  <dcterms:modified xsi:type="dcterms:W3CDTF">2019-12-25T19:36:02Z</dcterms:modified>
</cp:coreProperties>
</file>