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0" yWindow="420" windowWidth="17925" windowHeight="12210" activeTab="4"/>
  </bookViews>
  <sheets>
    <sheet name="Combination Data" sheetId="1" r:id="rId1"/>
    <sheet name="Monophasic-No Resis" sheetId="6" r:id="rId2"/>
    <sheet name="Biphasic-No Resist" sheetId="2" r:id="rId3"/>
    <sheet name="Hill Equation" sheetId="7" r:id="rId4"/>
    <sheet name="Full Hill" sheetId="8" r:id="rId5"/>
  </sheets>
  <definedNames>
    <definedName name="solver_adj" localSheetId="2" hidden="1">'Biphasic-No Resist'!$A$3:$D$3</definedName>
    <definedName name="solver_adj" localSheetId="4" hidden="1">'Full Hill'!$A$6:$C$6</definedName>
    <definedName name="solver_adj" localSheetId="3" hidden="1">'Hill Equation'!$A$6:$B$6</definedName>
    <definedName name="solver_adj" localSheetId="1" hidden="1">'Monophasic-No Resis'!$A$2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2" hidden="1">'Biphasic-No Resist'!$R$11</definedName>
    <definedName name="solver_opt" localSheetId="4" hidden="1">'Full Hill'!$R$11</definedName>
    <definedName name="solver_opt" localSheetId="3" hidden="1">'Hill Equation'!$R$11</definedName>
    <definedName name="solver_opt" localSheetId="1" hidden="1">'Monophasic-No Resis'!$S$8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1" i="6"/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0" i="8"/>
  <c r="C11" i="8" l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1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5" i="8"/>
  <c r="A7" i="8"/>
  <c r="A8" i="8"/>
  <c r="A9" i="8"/>
  <c r="A10" i="8"/>
  <c r="A11" i="8"/>
  <c r="A12" i="8"/>
  <c r="R11" i="2"/>
  <c r="R11" i="8" l="1"/>
  <c r="A2" i="7"/>
  <c r="B2" i="7"/>
  <c r="C2" i="7"/>
  <c r="D2" i="7"/>
  <c r="A3" i="7"/>
  <c r="B3" i="7"/>
  <c r="C3" i="7"/>
  <c r="B5" i="7"/>
  <c r="A7" i="7"/>
  <c r="B7" i="7"/>
  <c r="B10" i="7" s="1"/>
  <c r="B11" i="7" s="1"/>
  <c r="C7" i="7"/>
  <c r="C10" i="7" s="1"/>
  <c r="C11" i="7" s="1"/>
  <c r="D7" i="7"/>
  <c r="D10" i="7" s="1"/>
  <c r="D11" i="7" s="1"/>
  <c r="E7" i="7"/>
  <c r="E10" i="7" s="1"/>
  <c r="E11" i="7" s="1"/>
  <c r="F7" i="7"/>
  <c r="F10" i="7" s="1"/>
  <c r="F11" i="7" s="1"/>
  <c r="G7" i="7"/>
  <c r="G10" i="7" s="1"/>
  <c r="G11" i="7" s="1"/>
  <c r="H7" i="7"/>
  <c r="H10" i="7" s="1"/>
  <c r="H11" i="7" s="1"/>
  <c r="I7" i="7"/>
  <c r="I10" i="7" s="1"/>
  <c r="I11" i="7" s="1"/>
  <c r="J7" i="7"/>
  <c r="J10" i="7" s="1"/>
  <c r="J11" i="7" s="1"/>
  <c r="K7" i="7"/>
  <c r="K10" i="7" s="1"/>
  <c r="K11" i="7" s="1"/>
  <c r="L7" i="7"/>
  <c r="L10" i="7" s="1"/>
  <c r="L11" i="7" s="1"/>
  <c r="M7" i="7"/>
  <c r="M10" i="7" s="1"/>
  <c r="M11" i="7" s="1"/>
  <c r="N7" i="7"/>
  <c r="N10" i="7" s="1"/>
  <c r="N11" i="7" s="1"/>
  <c r="O7" i="7"/>
  <c r="O10" i="7" s="1"/>
  <c r="O11" i="7" s="1"/>
  <c r="P7" i="7"/>
  <c r="P10" i="7" s="1"/>
  <c r="P11" i="7" s="1"/>
  <c r="Q7" i="7"/>
  <c r="Q10" i="7" s="1"/>
  <c r="Q11" i="7" s="1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1" i="7" l="1"/>
  <c r="S7" i="6" l="1"/>
  <c r="A5" i="1" l="1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A6" i="2" l="1"/>
  <c r="C6" i="2" s="1"/>
  <c r="E6" i="2" l="1"/>
  <c r="C21" i="1" l="1"/>
  <c r="C20" i="1"/>
  <c r="I19" i="1"/>
  <c r="F19" i="1"/>
  <c r="F18" i="1"/>
  <c r="E19" i="1"/>
  <c r="B19" i="1"/>
  <c r="B18" i="1"/>
  <c r="C18" i="1"/>
  <c r="C19" i="1"/>
  <c r="H21" i="1"/>
  <c r="B21" i="1"/>
  <c r="E21" i="1"/>
  <c r="P7" i="6"/>
  <c r="Q7" i="6"/>
  <c r="P5" i="6"/>
  <c r="O5" i="6"/>
  <c r="N5" i="6" s="1"/>
  <c r="Q4" i="6"/>
  <c r="P4" i="6"/>
  <c r="O4" i="6"/>
  <c r="Q10" i="2"/>
  <c r="P8" i="6" l="1"/>
  <c r="N4" i="6"/>
  <c r="N7" i="6"/>
  <c r="N8" i="6" s="1"/>
  <c r="O7" i="6"/>
  <c r="F21" i="1"/>
  <c r="Q8" i="6"/>
  <c r="M5" i="6"/>
  <c r="M7" i="6" s="1"/>
  <c r="B10" i="1"/>
  <c r="O8" i="6" l="1"/>
  <c r="I21" i="1"/>
  <c r="G21" i="1"/>
  <c r="M4" i="6"/>
  <c r="M8" i="6"/>
  <c r="L5" i="6"/>
  <c r="L7" i="6" s="1"/>
  <c r="L4" i="6" l="1"/>
  <c r="L8" i="6"/>
  <c r="K5" i="6"/>
  <c r="K7" i="6" s="1"/>
  <c r="K8" i="6" l="1"/>
  <c r="J5" i="6"/>
  <c r="J7" i="6" s="1"/>
  <c r="K4" i="6"/>
  <c r="Q8" i="2"/>
  <c r="P7" i="2"/>
  <c r="P10" i="2" s="1"/>
  <c r="D6" i="2"/>
  <c r="B6" i="2"/>
  <c r="E20" i="1"/>
  <c r="P8" i="2" l="1"/>
  <c r="B14" i="1"/>
  <c r="H20" i="1"/>
  <c r="B12" i="1"/>
  <c r="F20" i="1"/>
  <c r="B20" i="1"/>
  <c r="J8" i="6"/>
  <c r="I5" i="6"/>
  <c r="I7" i="6" s="1"/>
  <c r="J4" i="6"/>
  <c r="B11" i="1"/>
  <c r="P11" i="2"/>
  <c r="Q11" i="2"/>
  <c r="O7" i="2"/>
  <c r="O10" i="2" l="1"/>
  <c r="O8" i="2"/>
  <c r="N7" i="2"/>
  <c r="B13" i="1"/>
  <c r="G20" i="1"/>
  <c r="I4" i="6"/>
  <c r="I8" i="6"/>
  <c r="H5" i="6"/>
  <c r="H7" i="6" s="1"/>
  <c r="M7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M10" i="2" l="1"/>
  <c r="M8" i="2"/>
  <c r="N10" i="2"/>
  <c r="N8" i="2"/>
  <c r="O11" i="2"/>
  <c r="H4" i="6"/>
  <c r="H8" i="6"/>
  <c r="G5" i="6"/>
  <c r="G7" i="6" s="1"/>
  <c r="L7" i="2"/>
  <c r="L10" i="2" l="1"/>
  <c r="L8" i="2"/>
  <c r="N11" i="2"/>
  <c r="M11" i="2"/>
  <c r="G8" i="6"/>
  <c r="F5" i="6"/>
  <c r="F7" i="6" s="1"/>
  <c r="G4" i="6"/>
  <c r="K7" i="2"/>
  <c r="K10" i="2" l="1"/>
  <c r="K8" i="2"/>
  <c r="L11" i="2"/>
  <c r="F8" i="6"/>
  <c r="E5" i="6"/>
  <c r="E7" i="6" s="1"/>
  <c r="F4" i="6"/>
  <c r="J7" i="2"/>
  <c r="J10" i="2" l="1"/>
  <c r="J8" i="2"/>
  <c r="K11" i="2"/>
  <c r="E4" i="6"/>
  <c r="E8" i="6"/>
  <c r="D5" i="6"/>
  <c r="D7" i="6" s="1"/>
  <c r="I7" i="2"/>
  <c r="I10" i="2" l="1"/>
  <c r="I8" i="2"/>
  <c r="J11" i="2"/>
  <c r="D4" i="6"/>
  <c r="D8" i="6"/>
  <c r="C5" i="6"/>
  <c r="C7" i="6" s="1"/>
  <c r="H7" i="2"/>
  <c r="H10" i="2" l="1"/>
  <c r="H8" i="2"/>
  <c r="I11" i="2"/>
  <c r="C8" i="6"/>
  <c r="C4" i="6"/>
  <c r="B5" i="6"/>
  <c r="B7" i="6" s="1"/>
  <c r="D18" i="1" s="1"/>
  <c r="G7" i="2"/>
  <c r="G10" i="2" l="1"/>
  <c r="G8" i="2"/>
  <c r="H11" i="2"/>
  <c r="B8" i="6"/>
  <c r="S8" i="6" s="1"/>
  <c r="B4" i="6"/>
  <c r="F7" i="2"/>
  <c r="F10" i="2" l="1"/>
  <c r="F8" i="2"/>
  <c r="G11" i="2"/>
  <c r="D21" i="1"/>
  <c r="E7" i="2"/>
  <c r="E10" i="2" l="1"/>
  <c r="E8" i="2"/>
  <c r="F11" i="2"/>
  <c r="D7" i="2"/>
  <c r="D10" i="2" l="1"/>
  <c r="D8" i="2"/>
  <c r="E11" i="2"/>
  <c r="D19" i="1"/>
  <c r="C7" i="2"/>
  <c r="C10" i="2" l="1"/>
  <c r="C8" i="2"/>
  <c r="B7" i="2"/>
  <c r="D11" i="2"/>
  <c r="B10" i="2" l="1"/>
  <c r="B8" i="2"/>
  <c r="C11" i="2"/>
  <c r="D20" i="1" l="1"/>
  <c r="B11" i="2"/>
</calcChain>
</file>

<file path=xl/sharedStrings.xml><?xml version="1.0" encoding="utf-8"?>
<sst xmlns="http://schemas.openxmlformats.org/spreadsheetml/2006/main" count="64" uniqueCount="54">
  <si>
    <t>Concen (uM)</t>
  </si>
  <si>
    <t>Log uM</t>
  </si>
  <si>
    <t>Kd1=</t>
  </si>
  <si>
    <t>Comp 1</t>
  </si>
  <si>
    <t>Component 1</t>
  </si>
  <si>
    <t>Kd1</t>
  </si>
  <si>
    <t>Kd2=</t>
  </si>
  <si>
    <t>Comp2</t>
  </si>
  <si>
    <t>Component 2</t>
  </si>
  <si>
    <t>Conc (uM)</t>
  </si>
  <si>
    <t>Log Conc</t>
  </si>
  <si>
    <t>Actual data</t>
  </si>
  <si>
    <t>Optimize</t>
  </si>
  <si>
    <t>Base</t>
  </si>
  <si>
    <t>StDev</t>
  </si>
  <si>
    <t>Kd=</t>
  </si>
  <si>
    <t>Concentration</t>
  </si>
  <si>
    <t>Calculated</t>
  </si>
  <si>
    <t>SoE</t>
  </si>
  <si>
    <t>Data result summary</t>
  </si>
  <si>
    <t>F1%</t>
  </si>
  <si>
    <t>F2%</t>
  </si>
  <si>
    <t>F1-Kd uM</t>
  </si>
  <si>
    <t>uM</t>
  </si>
  <si>
    <t>%</t>
  </si>
  <si>
    <t>F2-Kd uM</t>
  </si>
  <si>
    <t>Cell</t>
  </si>
  <si>
    <t>Drug</t>
  </si>
  <si>
    <t>IC50</t>
  </si>
  <si>
    <t>HT-29</t>
  </si>
  <si>
    <t>F1</t>
  </si>
  <si>
    <t>Kd</t>
  </si>
  <si>
    <t>X^2</t>
  </si>
  <si>
    <t>P value</t>
  </si>
  <si>
    <t>Monophasic</t>
  </si>
  <si>
    <t>KD1</t>
  </si>
  <si>
    <t>F2</t>
  </si>
  <si>
    <t>KD2</t>
  </si>
  <si>
    <t>Resistant</t>
  </si>
  <si>
    <t>BP-No Resist</t>
  </si>
  <si>
    <t>BP-Resist</t>
  </si>
  <si>
    <t>MP-No Resist</t>
  </si>
  <si>
    <t>MP-Resist</t>
  </si>
  <si>
    <t>SD</t>
  </si>
  <si>
    <t>Date</t>
  </si>
  <si>
    <t>HG6-64-1</t>
  </si>
  <si>
    <t>SSR</t>
  </si>
  <si>
    <t>RSQ</t>
  </si>
  <si>
    <t>BP Calculate</t>
  </si>
  <si>
    <t>Hill Calculate</t>
  </si>
  <si>
    <t>nH</t>
  </si>
  <si>
    <t>RMSE</t>
  </si>
  <si>
    <t>IC50*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</si>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</sst>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'Monophasic-No Resis'!$A$11</c:f>
              <c:strCache>
                <c:ptCount val="1"/>
                <c:pt idx="0">
                  <c:v>Hill Calculate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Resis'!$B$11:$Q$11</c:f>
              <c:numCache>
                <c:formatCode>General</c:formatCode>
                <c:ptCount val="16"/>
                <c:pt idx="0">
                  <c:v>0.96833197521417047</c:v>
                </c:pt>
                <c:pt idx="1">
                  <c:v>0.94606039950276155</c:v>
                </c:pt>
                <c:pt idx="2">
                  <c:v>0.91103791789045652</c:v>
                </c:pt>
                <c:pt idx="3">
                  <c:v>0.86024217200185393</c:v>
                </c:pt>
                <c:pt idx="4">
                  <c:v>0.79458846779955294</c:v>
                </c:pt>
                <c:pt idx="5">
                  <c:v>0.72130081808132163</c:v>
                </c:pt>
                <c:pt idx="6">
                  <c:v>0.65174862647913279</c:v>
                </c:pt>
                <c:pt idx="7">
                  <c:v>0.5951991558511609</c:v>
                </c:pt>
                <c:pt idx="8">
                  <c:v>0.55472518171825236</c:v>
                </c:pt>
                <c:pt idx="9">
                  <c:v>0.52832613385862115</c:v>
                </c:pt>
                <c:pt idx="10">
                  <c:v>0.51213521068313961</c:v>
                </c:pt>
                <c:pt idx="11">
                  <c:v>0.50257720037842901</c:v>
                </c:pt>
                <c:pt idx="12">
                  <c:v>0.49706157391274508</c:v>
                </c:pt>
                <c:pt idx="13">
                  <c:v>0.493920341647753</c:v>
                </c:pt>
                <c:pt idx="14">
                  <c:v>0.49214477423460923</c:v>
                </c:pt>
                <c:pt idx="15">
                  <c:v>0.49114540956900865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0768"/>
        <c:axId val="205761344"/>
      </c:scatterChart>
      <c:scatterChart>
        <c:scatterStyle val="lineMarker"/>
        <c:varyColors val="0"/>
        <c:ser>
          <c:idx val="0"/>
          <c:order val="0"/>
          <c:tx>
            <c:strRef>
              <c:f>'Monophasic-No Resis'!$A$6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'Monophasic-No Resis'!$B$9:$Q$9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plus>
            <c:minus>
              <c:numRef>
                <c:f>'Monophasic-No Resis'!$B$9:$Q$9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minus>
          </c:errBars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Resis'!$B$6:$Q$6</c:f>
              <c:numCache>
                <c:formatCode>General</c:formatCode>
                <c:ptCount val="16"/>
                <c:pt idx="0">
                  <c:v>0.97677730561617104</c:v>
                </c:pt>
                <c:pt idx="1">
                  <c:v>0.96869185712645001</c:v>
                </c:pt>
                <c:pt idx="2">
                  <c:v>0.93221545882623191</c:v>
                </c:pt>
                <c:pt idx="3">
                  <c:v>0.8466750890088437</c:v>
                </c:pt>
                <c:pt idx="4">
                  <c:v>0.76177787986677403</c:v>
                </c:pt>
                <c:pt idx="5">
                  <c:v>0.70260709773745289</c:v>
                </c:pt>
                <c:pt idx="6">
                  <c:v>0.67274606638336976</c:v>
                </c:pt>
                <c:pt idx="7">
                  <c:v>0.64371195589755359</c:v>
                </c:pt>
                <c:pt idx="8">
                  <c:v>0.55821752612840259</c:v>
                </c:pt>
                <c:pt idx="9">
                  <c:v>0.4963362811530953</c:v>
                </c:pt>
                <c:pt idx="10">
                  <c:v>0.49881704375789593</c:v>
                </c:pt>
                <c:pt idx="11">
                  <c:v>0.48485126909383269</c:v>
                </c:pt>
                <c:pt idx="12">
                  <c:v>0.46762375100493858</c:v>
                </c:pt>
                <c:pt idx="13">
                  <c:v>0.51788216377627194</c:v>
                </c:pt>
                <c:pt idx="14">
                  <c:v>0.50318134834041583</c:v>
                </c:pt>
                <c:pt idx="15">
                  <c:v>0.50970483519007692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'Monophasic-No Resis'!$A$7</c:f>
              <c:strCache>
                <c:ptCount val="1"/>
                <c:pt idx="0">
                  <c:v>Calculated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'Monophasic-No Resis'!$B$4:$Q$4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'Monophasic-No Resis'!$B$7:$Q$7</c:f>
              <c:numCache>
                <c:formatCode>General</c:formatCode>
                <c:ptCount val="16"/>
                <c:pt idx="0">
                  <c:v>0.99940646376738074</c:v>
                </c:pt>
                <c:pt idx="1">
                  <c:v>0.99881363168734016</c:v>
                </c:pt>
                <c:pt idx="2">
                  <c:v>0.9976300749786291</c:v>
                </c:pt>
                <c:pt idx="3">
                  <c:v>0.99527135648783482</c:v>
                </c:pt>
                <c:pt idx="4">
                  <c:v>0.99058722264424437</c:v>
                </c:pt>
                <c:pt idx="5">
                  <c:v>0.98134999364598252</c:v>
                </c:pt>
                <c:pt idx="6">
                  <c:v>0.9633828965048159</c:v>
                </c:pt>
                <c:pt idx="7">
                  <c:v>0.92935269277012422</c:v>
                </c:pt>
                <c:pt idx="8">
                  <c:v>0.86802879575223679</c:v>
                </c:pt>
                <c:pt idx="9">
                  <c:v>0.76682939680349382</c:v>
                </c:pt>
                <c:pt idx="10">
                  <c:v>0.62183561205221116</c:v>
                </c:pt>
                <c:pt idx="11">
                  <c:v>0.45120568887879953</c:v>
                </c:pt>
                <c:pt idx="12">
                  <c:v>0.29132705720759233</c:v>
                </c:pt>
                <c:pt idx="13">
                  <c:v>0.17049901705091064</c:v>
                </c:pt>
                <c:pt idx="14">
                  <c:v>9.3194274635519658E-2</c:v>
                </c:pt>
                <c:pt idx="15">
                  <c:v>4.8874551505610597E-2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0768"/>
        <c:axId val="205761344"/>
      </c:scatterChart>
      <c:valAx>
        <c:axId val="2057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61344"/>
        <c:crosses val="autoZero"/>
        <c:crossBetween val="midCat"/>
      </c:valAx>
      <c:valAx>
        <c:axId val="2057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6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'Biphasic-No Resist'!$A$9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'Biphasic-No Resist'!$B$12:$Q$12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plus>
            <c:minus>
              <c:numRef>
                <c:f>'Biphasic-No Resist'!$B$12:$Q$12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minus>
          </c:errBars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Resist'!$B$9:$Q$9</c:f>
              <c:numCache>
                <c:formatCode>General</c:formatCode>
                <c:ptCount val="16"/>
                <c:pt idx="0">
                  <c:v>0.97677730561617104</c:v>
                </c:pt>
                <c:pt idx="1">
                  <c:v>0.96869185712645001</c:v>
                </c:pt>
                <c:pt idx="2">
                  <c:v>0.93221545882623191</c:v>
                </c:pt>
                <c:pt idx="3">
                  <c:v>0.8466750890088437</c:v>
                </c:pt>
                <c:pt idx="4">
                  <c:v>0.76177787986677403</c:v>
                </c:pt>
                <c:pt idx="5">
                  <c:v>0.70260709773745289</c:v>
                </c:pt>
                <c:pt idx="6">
                  <c:v>0.67274606638336976</c:v>
                </c:pt>
                <c:pt idx="7">
                  <c:v>0.64371195589755359</c:v>
                </c:pt>
                <c:pt idx="8">
                  <c:v>0.55821752612840259</c:v>
                </c:pt>
                <c:pt idx="9">
                  <c:v>0.4963362811530953</c:v>
                </c:pt>
                <c:pt idx="10">
                  <c:v>0.49881704375789593</c:v>
                </c:pt>
                <c:pt idx="11">
                  <c:v>0.48485126909383269</c:v>
                </c:pt>
                <c:pt idx="12">
                  <c:v>0.46762375100493858</c:v>
                </c:pt>
                <c:pt idx="13">
                  <c:v>0.51788216377627194</c:v>
                </c:pt>
                <c:pt idx="14">
                  <c:v>0.50318134834041583</c:v>
                </c:pt>
                <c:pt idx="15">
                  <c:v>0.50970483519007692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'Biphasic-No Resist'!$A$10</c:f>
              <c:strCache>
                <c:ptCount val="1"/>
                <c:pt idx="0">
                  <c:v>BP Calculate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'Biphasic-No Resist'!$B$8:$Q$8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'Biphasic-No Resist'!$B$10:$Q$10</c:f>
              <c:numCache>
                <c:formatCode>General</c:formatCode>
                <c:ptCount val="16"/>
                <c:pt idx="0">
                  <c:v>0.97969475372886639</c:v>
                </c:pt>
                <c:pt idx="1">
                  <c:v>0.96097707264244214</c:v>
                </c:pt>
                <c:pt idx="2">
                  <c:v>0.92761366881459706</c:v>
                </c:pt>
                <c:pt idx="3">
                  <c:v>0.8735643865265118</c:v>
                </c:pt>
                <c:pt idx="4">
                  <c:v>0.79823921475466919</c:v>
                </c:pt>
                <c:pt idx="5">
                  <c:v>0.71264077109783597</c:v>
                </c:pt>
                <c:pt idx="6">
                  <c:v>0.63527142670849501</c:v>
                </c:pt>
                <c:pt idx="7">
                  <c:v>0.57853298175274659</c:v>
                </c:pt>
                <c:pt idx="8">
                  <c:v>0.54298558563269084</c:v>
                </c:pt>
                <c:pt idx="9">
                  <c:v>0.52286423271564009</c:v>
                </c:pt>
                <c:pt idx="10">
                  <c:v>0.51212407451072328</c:v>
                </c:pt>
                <c:pt idx="11">
                  <c:v>0.50657040636490425</c:v>
                </c:pt>
                <c:pt idx="12">
                  <c:v>0.50374546710677359</c:v>
                </c:pt>
                <c:pt idx="13">
                  <c:v>0.50231998959764113</c:v>
                </c:pt>
                <c:pt idx="14">
                  <c:v>0.50160248412625408</c:v>
                </c:pt>
                <c:pt idx="15">
                  <c:v>0.50123956756851729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3648"/>
        <c:axId val="205764224"/>
      </c:scatterChart>
      <c:valAx>
        <c:axId val="2057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64224"/>
        <c:crosses val="autoZero"/>
        <c:crossBetween val="midCat"/>
      </c:valAx>
      <c:valAx>
        <c:axId val="2057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6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'Hill Equation'!$A$10</c:f>
              <c:strCache>
                <c:ptCount val="1"/>
                <c:pt idx="0">
                  <c:v>Hill Calculate</c:v>
                </c:pt>
              </c:strCache>
            </c:strRef>
          </c:tx>
          <c:marker>
            <c:symbol val="none"/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Equation'!$B$10:$Q$10</c:f>
              <c:numCache>
                <c:formatCode>General</c:formatCode>
                <c:ptCount val="16"/>
                <c:pt idx="0">
                  <c:v>0.86672985199566321</c:v>
                </c:pt>
                <c:pt idx="1">
                  <c:v>0.84753208244336486</c:v>
                </c:pt>
                <c:pt idx="2">
                  <c:v>0.82612363067399064</c:v>
                </c:pt>
                <c:pt idx="3">
                  <c:v>0.8024099686508066</c:v>
                </c:pt>
                <c:pt idx="4">
                  <c:v>0.77633777949129823</c:v>
                </c:pt>
                <c:pt idx="5">
                  <c:v>0.74790616684730149</c:v>
                </c:pt>
                <c:pt idx="6">
                  <c:v>0.71717703143038636</c:v>
                </c:pt>
                <c:pt idx="7">
                  <c:v>0.68428335618627489</c:v>
                </c:pt>
                <c:pt idx="8">
                  <c:v>0.64943403907055242</c:v>
                </c:pt>
                <c:pt idx="9">
                  <c:v>0.61291401586596783</c:v>
                </c:pt>
                <c:pt idx="10">
                  <c:v>0.57507877259675988</c:v>
                </c:pt>
                <c:pt idx="11">
                  <c:v>0.53634295268469967</c:v>
                </c:pt>
                <c:pt idx="12">
                  <c:v>0.49716354312679478</c:v>
                </c:pt>
                <c:pt idx="13">
                  <c:v>0.45801893603133437</c:v>
                </c:pt>
                <c:pt idx="14">
                  <c:v>0.41938583106108107</c:v>
                </c:pt>
                <c:pt idx="15">
                  <c:v>0.38171631036060871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168"/>
        <c:axId val="209543744"/>
      </c:scatterChart>
      <c:scatterChart>
        <c:scatterStyle val="lineMarker"/>
        <c:varyColors val="0"/>
        <c:ser>
          <c:idx val="0"/>
          <c:order val="0"/>
          <c:tx>
            <c:strRef>
              <c:f>'Hill Equation'!$A$9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'Hill Equation'!$B$8:$Q$8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'Hill Equation'!$B$9:$Q$9</c:f>
              <c:numCache>
                <c:formatCode>General</c:formatCode>
                <c:ptCount val="16"/>
                <c:pt idx="0">
                  <c:v>0.97677730561617104</c:v>
                </c:pt>
                <c:pt idx="1">
                  <c:v>0.96869185712645001</c:v>
                </c:pt>
                <c:pt idx="2">
                  <c:v>0.93221545882623191</c:v>
                </c:pt>
                <c:pt idx="3">
                  <c:v>0.8466750890088437</c:v>
                </c:pt>
                <c:pt idx="4">
                  <c:v>0.76177787986677403</c:v>
                </c:pt>
                <c:pt idx="5">
                  <c:v>0.70260709773745289</c:v>
                </c:pt>
                <c:pt idx="6">
                  <c:v>0.67274606638336976</c:v>
                </c:pt>
                <c:pt idx="7">
                  <c:v>0.64371195589755359</c:v>
                </c:pt>
                <c:pt idx="8">
                  <c:v>0.55821752612840259</c:v>
                </c:pt>
                <c:pt idx="9">
                  <c:v>0.4963362811530953</c:v>
                </c:pt>
                <c:pt idx="10">
                  <c:v>0.49881704375789593</c:v>
                </c:pt>
                <c:pt idx="11">
                  <c:v>0.48485126909383269</c:v>
                </c:pt>
                <c:pt idx="12">
                  <c:v>0.46762375100493858</c:v>
                </c:pt>
                <c:pt idx="13">
                  <c:v>0.51788216377627194</c:v>
                </c:pt>
                <c:pt idx="14">
                  <c:v>0.50318134834041583</c:v>
                </c:pt>
                <c:pt idx="15">
                  <c:v>0.50970483519007692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168"/>
        <c:axId val="209543744"/>
      </c:scatterChart>
      <c:valAx>
        <c:axId val="2095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3744"/>
        <c:crosses val="autoZero"/>
        <c:crossBetween val="midCat"/>
      </c:valAx>
      <c:valAx>
        <c:axId val="209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'Full Hill'!$A$10</c:f>
              <c:strCache>
                <c:ptCount val="1"/>
                <c:pt idx="0">
                  <c:v>Hill Calculate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Hill'!$B$10:$Q$10</c:f>
              <c:numCache>
                <c:formatCode>General</c:formatCode>
                <c:ptCount val="16"/>
                <c:pt idx="0">
                  <c:v>0.96833197521417047</c:v>
                </c:pt>
                <c:pt idx="1">
                  <c:v>0.94606039950276155</c:v>
                </c:pt>
                <c:pt idx="2">
                  <c:v>0.91103791789045652</c:v>
                </c:pt>
                <c:pt idx="3">
                  <c:v>0.86024217200185393</c:v>
                </c:pt>
                <c:pt idx="4">
                  <c:v>0.79458846779955294</c:v>
                </c:pt>
                <c:pt idx="5">
                  <c:v>0.72130081808132163</c:v>
                </c:pt>
                <c:pt idx="6">
                  <c:v>0.65174862647913279</c:v>
                </c:pt>
                <c:pt idx="7">
                  <c:v>0.5951991558511609</c:v>
                </c:pt>
                <c:pt idx="8">
                  <c:v>0.55472518171825236</c:v>
                </c:pt>
                <c:pt idx="9">
                  <c:v>0.52832613385862115</c:v>
                </c:pt>
                <c:pt idx="10">
                  <c:v>0.51213521068313961</c:v>
                </c:pt>
                <c:pt idx="11">
                  <c:v>0.50257720037842901</c:v>
                </c:pt>
                <c:pt idx="12">
                  <c:v>0.49706157391274508</c:v>
                </c:pt>
                <c:pt idx="13">
                  <c:v>0.493920341647753</c:v>
                </c:pt>
                <c:pt idx="14">
                  <c:v>0.49214477423460923</c:v>
                </c:pt>
                <c:pt idx="15">
                  <c:v>0.49114540956900865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6048"/>
        <c:axId val="209546624"/>
      </c:scatterChart>
      <c:scatterChart>
        <c:scatterStyle val="lineMarker"/>
        <c:varyColors val="0"/>
        <c:ser>
          <c:idx val="0"/>
          <c:order val="0"/>
          <c:tx>
            <c:strRef>
              <c:f>'Full Hill'!$A$9</c:f>
              <c:strCache>
                <c:ptCount val="1"/>
                <c:pt idx="0">
                  <c:v>Actual data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 Hill'!$B$12:$Q$12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plus>
            <c:minus>
              <c:numRef>
                <c:f>'Full Hill'!$B$12:$Q$12</c:f>
                <c:numCache>
                  <c:formatCode>General</c:formatCode>
                  <c:ptCount val="16"/>
                  <c:pt idx="0">
                    <c:v>1.6862751377473787E-2</c:v>
                  </c:pt>
                  <c:pt idx="1">
                    <c:v>6.3827295018963767E-2</c:v>
                  </c:pt>
                  <c:pt idx="2">
                    <c:v>6.3889708895367662E-3</c:v>
                  </c:pt>
                  <c:pt idx="3">
                    <c:v>4.9263585331718332E-2</c:v>
                  </c:pt>
                  <c:pt idx="4">
                    <c:v>2.1725514618384806E-2</c:v>
                  </c:pt>
                  <c:pt idx="5">
                    <c:v>5.1129416239750404E-2</c:v>
                  </c:pt>
                  <c:pt idx="6">
                    <c:v>4.277053032119587E-2</c:v>
                  </c:pt>
                  <c:pt idx="7">
                    <c:v>3.0193727556045147E-2</c:v>
                  </c:pt>
                  <c:pt idx="8">
                    <c:v>3.7503880871258083E-2</c:v>
                  </c:pt>
                  <c:pt idx="9">
                    <c:v>1.6809726682590734E-2</c:v>
                  </c:pt>
                  <c:pt idx="10">
                    <c:v>1.876042180155358E-2</c:v>
                  </c:pt>
                  <c:pt idx="11">
                    <c:v>1.976746413055832E-2</c:v>
                  </c:pt>
                  <c:pt idx="12">
                    <c:v>1.4076558540727662E-2</c:v>
                  </c:pt>
                  <c:pt idx="13">
                    <c:v>5.37380756467562E-3</c:v>
                  </c:pt>
                  <c:pt idx="14">
                    <c:v>2.4360660874867955E-2</c:v>
                  </c:pt>
                  <c:pt idx="15">
                    <c:v>3.4760834318034339E-2</c:v>
                  </c:pt>
                </c:numCache>
              </c:numRef>
            </c:minus>
          </c:errBars>
          <c:xVal>
            <c:numRef>
              <c:f>'Full Hill'!$B$8:$Q$8</c:f>
              <c:numCache>
                <c:formatCode>General</c:formatCode>
                <c:ptCount val="16"/>
                <c:pt idx="0">
                  <c:v>-3.2144199392957367</c:v>
                </c:pt>
                <c:pt idx="1">
                  <c:v>-2.9133899436317554</c:v>
                </c:pt>
                <c:pt idx="2">
                  <c:v>-2.6123599479677742</c:v>
                </c:pt>
                <c:pt idx="3">
                  <c:v>-2.3113299523037933</c:v>
                </c:pt>
                <c:pt idx="4">
                  <c:v>-2.0102999566398121</c:v>
                </c:pt>
                <c:pt idx="5">
                  <c:v>-1.7092699609758308</c:v>
                </c:pt>
                <c:pt idx="6">
                  <c:v>-1.4082399653118496</c:v>
                </c:pt>
                <c:pt idx="7">
                  <c:v>-1.1072099696478683</c:v>
                </c:pt>
                <c:pt idx="8">
                  <c:v>-0.80617997398388719</c:v>
                </c:pt>
                <c:pt idx="9">
                  <c:v>-0.50514997831990593</c:v>
                </c:pt>
                <c:pt idx="10">
                  <c:v>-0.20411998265592479</c:v>
                </c:pt>
                <c:pt idx="11">
                  <c:v>9.691001300805642E-2</c:v>
                </c:pt>
                <c:pt idx="12">
                  <c:v>0.3979400086720376</c:v>
                </c:pt>
                <c:pt idx="13">
                  <c:v>0.69897000433601886</c:v>
                </c:pt>
                <c:pt idx="14">
                  <c:v>1</c:v>
                </c:pt>
                <c:pt idx="15">
                  <c:v>1.3010299956639813</c:v>
                </c:pt>
              </c:numCache>
            </c:numRef>
          </c:xVal>
          <c:yVal>
            <c:numRef>
              <c:f>'Full Hill'!$B$9:$Q$9</c:f>
              <c:numCache>
                <c:formatCode>General</c:formatCode>
                <c:ptCount val="16"/>
                <c:pt idx="0">
                  <c:v>0.97677730561617104</c:v>
                </c:pt>
                <c:pt idx="1">
                  <c:v>0.96869185712645001</c:v>
                </c:pt>
                <c:pt idx="2">
                  <c:v>0.93221545882623191</c:v>
                </c:pt>
                <c:pt idx="3">
                  <c:v>0.8466750890088437</c:v>
                </c:pt>
                <c:pt idx="4">
                  <c:v>0.76177787986677403</c:v>
                </c:pt>
                <c:pt idx="5">
                  <c:v>0.70260709773745289</c:v>
                </c:pt>
                <c:pt idx="6">
                  <c:v>0.67274606638336976</c:v>
                </c:pt>
                <c:pt idx="7">
                  <c:v>0.64371195589755359</c:v>
                </c:pt>
                <c:pt idx="8">
                  <c:v>0.55821752612840259</c:v>
                </c:pt>
                <c:pt idx="9">
                  <c:v>0.4963362811530953</c:v>
                </c:pt>
                <c:pt idx="10">
                  <c:v>0.49881704375789593</c:v>
                </c:pt>
                <c:pt idx="11">
                  <c:v>0.48485126909383269</c:v>
                </c:pt>
                <c:pt idx="12">
                  <c:v>0.46762375100493858</c:v>
                </c:pt>
                <c:pt idx="13">
                  <c:v>0.51788216377627194</c:v>
                </c:pt>
                <c:pt idx="14">
                  <c:v>0.50318134834041583</c:v>
                </c:pt>
                <c:pt idx="15">
                  <c:v>0.50970483519007692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6048"/>
        <c:axId val="209546624"/>
      </c:scatterChart>
      <c:valAx>
        <c:axId val="2095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6624"/>
        <c:crosses val="autoZero"/>
        <c:crossBetween val="midCat"/>
      </c:valAx>
      <c:valAx>
        <c:axId val="209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</xdr:row>
      <xdr:rowOff>128587</xdr:rowOff>
    </xdr:from>
    <xdr:to>
      <xdr:col>8</xdr:col>
      <xdr:colOff>542925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19</xdr:row>
      <xdr:rowOff>166687</xdr:rowOff>
    </xdr:from>
    <xdr:to>
      <xdr:col>8</xdr:col>
      <xdr:colOff>514350</xdr:colOff>
      <xdr:row>34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119062</xdr:rowOff>
    </xdr:from>
    <xdr:to>
      <xdr:col>9</xdr:col>
      <xdr:colOff>38100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13</xdr:row>
      <xdr:rowOff>33337</xdr:rowOff>
    </xdr:from>
    <xdr:to>
      <xdr:col>10</xdr:col>
      <xdr:colOff>28575</xdr:colOff>
      <xdr:row>27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G24" sqref="G24"/>
    </sheetView>
  </sheetViews>
  <sheetFormatPr defaultRowHeight="15" x14ac:dyDescent="0.25"/>
  <cols>
    <col min="1" max="1" width="14.85546875" customWidth="1"/>
    <col min="16" max="16" width="13.28515625" customWidth="1"/>
  </cols>
  <sheetData>
    <row r="1" spans="1:17" x14ac:dyDescent="0.25">
      <c r="A1" t="s">
        <v>26</v>
      </c>
      <c r="B1" t="s">
        <v>29</v>
      </c>
      <c r="C1" t="s">
        <v>27</v>
      </c>
      <c r="D1" t="s">
        <v>45</v>
      </c>
      <c r="E1" t="s">
        <v>44</v>
      </c>
      <c r="F1">
        <v>20181016</v>
      </c>
    </row>
    <row r="3" spans="1:17" x14ac:dyDescent="0.25">
      <c r="A3" t="s">
        <v>0</v>
      </c>
      <c r="B3">
        <v>6.103515625E-4</v>
      </c>
      <c r="C3">
        <v>1.220703125E-3</v>
      </c>
      <c r="D3">
        <v>2.44140625E-3</v>
      </c>
      <c r="E3">
        <v>4.8828125E-3</v>
      </c>
      <c r="F3">
        <v>9.765625E-3</v>
      </c>
      <c r="G3">
        <v>1.953125E-2</v>
      </c>
      <c r="H3">
        <v>3.90625E-2</v>
      </c>
      <c r="I3">
        <v>7.8125E-2</v>
      </c>
      <c r="J3">
        <v>0.15625</v>
      </c>
      <c r="K3">
        <v>0.3125</v>
      </c>
      <c r="L3">
        <v>0.625</v>
      </c>
      <c r="M3">
        <v>1.25</v>
      </c>
      <c r="N3">
        <v>2.5</v>
      </c>
      <c r="O3">
        <v>5</v>
      </c>
      <c r="P3">
        <v>10</v>
      </c>
      <c r="Q3">
        <v>20</v>
      </c>
    </row>
    <row r="4" spans="1:17" x14ac:dyDescent="0.25">
      <c r="A4" t="s">
        <v>1</v>
      </c>
      <c r="B4">
        <f>LOG(B3)</f>
        <v>-3.2144199392957367</v>
      </c>
      <c r="C4">
        <f t="shared" ref="C4:Q4" si="0">LOG(C3)</f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7" ht="14.45" x14ac:dyDescent="0.3">
      <c r="A5" t="str">
        <f>D1</f>
        <v>HG6-64-1</v>
      </c>
      <c r="B5">
        <v>0.97677730561617104</v>
      </c>
      <c r="C5">
        <v>0.96869185712645001</v>
      </c>
      <c r="D5">
        <v>0.93221545882623191</v>
      </c>
      <c r="E5">
        <v>0.8466750890088437</v>
      </c>
      <c r="F5">
        <v>0.76177787986677403</v>
      </c>
      <c r="G5">
        <v>0.70260709773745289</v>
      </c>
      <c r="H5">
        <v>0.67274606638336976</v>
      </c>
      <c r="I5">
        <v>0.64371195589755359</v>
      </c>
      <c r="J5">
        <v>0.55821752612840259</v>
      </c>
      <c r="K5">
        <v>0.4963362811530953</v>
      </c>
      <c r="L5">
        <v>0.49881704375789593</v>
      </c>
      <c r="M5">
        <v>0.48485126909383269</v>
      </c>
      <c r="N5">
        <v>0.46762375100493858</v>
      </c>
      <c r="O5">
        <v>0.51788216377627194</v>
      </c>
      <c r="P5">
        <v>0.50318134834041583</v>
      </c>
      <c r="Q5">
        <v>0.50970483519007692</v>
      </c>
    </row>
    <row r="6" spans="1:17" ht="14.45" x14ac:dyDescent="0.3">
      <c r="A6" t="s">
        <v>43</v>
      </c>
      <c r="B6">
        <v>1.6862751377473787E-2</v>
      </c>
      <c r="C6">
        <v>6.3827295018963767E-2</v>
      </c>
      <c r="D6">
        <v>6.3889708895367662E-3</v>
      </c>
      <c r="E6">
        <v>4.9263585331718332E-2</v>
      </c>
      <c r="F6">
        <v>2.1725514618384806E-2</v>
      </c>
      <c r="G6">
        <v>5.1129416239750404E-2</v>
      </c>
      <c r="H6">
        <v>4.277053032119587E-2</v>
      </c>
      <c r="I6">
        <v>3.0193727556045147E-2</v>
      </c>
      <c r="J6">
        <v>3.7503880871258083E-2</v>
      </c>
      <c r="K6">
        <v>1.6809726682590734E-2</v>
      </c>
      <c r="L6">
        <v>1.876042180155358E-2</v>
      </c>
      <c r="M6">
        <v>1.976746413055832E-2</v>
      </c>
      <c r="N6">
        <v>1.4076558540727662E-2</v>
      </c>
      <c r="O6">
        <v>5.37380756467562E-3</v>
      </c>
      <c r="P6">
        <v>2.4360660874867955E-2</v>
      </c>
      <c r="Q6">
        <v>3.4760834318034339E-2</v>
      </c>
    </row>
    <row r="8" spans="1:17" ht="15.75" thickBot="1" x14ac:dyDescent="0.3"/>
    <row r="9" spans="1:17" x14ac:dyDescent="0.25">
      <c r="A9" s="1" t="s">
        <v>19</v>
      </c>
      <c r="B9" s="2"/>
      <c r="C9" s="3"/>
    </row>
    <row r="10" spans="1:17" x14ac:dyDescent="0.25">
      <c r="A10" s="4" t="s">
        <v>28</v>
      </c>
      <c r="B10" s="5" t="e">
        <f>#REF!</f>
        <v>#REF!</v>
      </c>
      <c r="C10" s="6" t="s">
        <v>23</v>
      </c>
    </row>
    <row r="11" spans="1:17" x14ac:dyDescent="0.25">
      <c r="A11" s="4" t="s">
        <v>20</v>
      </c>
      <c r="B11" s="5">
        <f>'Biphasic-No Resist'!A6</f>
        <v>0.49911029535198581</v>
      </c>
      <c r="C11" s="6" t="s">
        <v>24</v>
      </c>
    </row>
    <row r="12" spans="1:17" x14ac:dyDescent="0.25">
      <c r="A12" s="4" t="s">
        <v>22</v>
      </c>
      <c r="B12" s="5">
        <f>'Biphasic-No Resist'!B6</f>
        <v>1.4392310739748613E-2</v>
      </c>
      <c r="C12" s="6" t="s">
        <v>23</v>
      </c>
    </row>
    <row r="13" spans="1:17" x14ac:dyDescent="0.25">
      <c r="A13" s="4" t="s">
        <v>21</v>
      </c>
      <c r="B13" s="5">
        <f>'Biphasic-No Resist'!C6</f>
        <v>0.50088970464801419</v>
      </c>
      <c r="C13" s="6" t="s">
        <v>24</v>
      </c>
    </row>
    <row r="14" spans="1:17" ht="15.75" thickBot="1" x14ac:dyDescent="0.3">
      <c r="A14" s="7" t="s">
        <v>25</v>
      </c>
      <c r="B14" s="8">
        <f>'Biphasic-No Resist'!D6</f>
        <v>1107368.1327212653</v>
      </c>
      <c r="C14" s="9" t="s">
        <v>23</v>
      </c>
    </row>
    <row r="16" spans="1:17" x14ac:dyDescent="0.25">
      <c r="B16" t="s">
        <v>31</v>
      </c>
      <c r="C16" t="s">
        <v>33</v>
      </c>
      <c r="D16" t="s">
        <v>32</v>
      </c>
      <c r="E16" t="s">
        <v>30</v>
      </c>
      <c r="F16" t="s">
        <v>35</v>
      </c>
      <c r="G16" t="s">
        <v>36</v>
      </c>
      <c r="H16" t="s">
        <v>37</v>
      </c>
      <c r="I16" t="s">
        <v>38</v>
      </c>
    </row>
    <row r="17" spans="1:9" x14ac:dyDescent="0.25">
      <c r="A17" s="10" t="s">
        <v>34</v>
      </c>
    </row>
    <row r="18" spans="1:9" x14ac:dyDescent="0.25">
      <c r="A18" s="10" t="s">
        <v>41</v>
      </c>
      <c r="B18">
        <f>'Monophasic-No Resis'!A2</f>
        <v>1.0277204039273271</v>
      </c>
      <c r="C18">
        <f>'Monophasic-No Resis'!T10</f>
        <v>0</v>
      </c>
      <c r="D18">
        <f>'Monophasic-No Resis'!S10</f>
        <v>0</v>
      </c>
      <c r="E18">
        <v>100</v>
      </c>
      <c r="F18">
        <f>'Monophasic-No Resis'!A2</f>
        <v>1.0277204039273271</v>
      </c>
      <c r="G18">
        <v>0</v>
      </c>
      <c r="H18">
        <v>0</v>
      </c>
      <c r="I18">
        <v>0</v>
      </c>
    </row>
    <row r="19" spans="1:9" x14ac:dyDescent="0.25">
      <c r="A19" s="10" t="s">
        <v>42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>
        <v>0</v>
      </c>
      <c r="H19">
        <v>0</v>
      </c>
      <c r="I19" t="e">
        <f>#REF!</f>
        <v>#REF!</v>
      </c>
    </row>
    <row r="20" spans="1:9" x14ac:dyDescent="0.25">
      <c r="A20" s="10" t="s">
        <v>39</v>
      </c>
      <c r="B20">
        <f>'Biphasic-No Resist'!B6</f>
        <v>1.4392310739748613E-2</v>
      </c>
      <c r="C20">
        <f>'Biphasic-No Resist'!T13</f>
        <v>0</v>
      </c>
      <c r="D20">
        <f>'Biphasic-No Resist'!S13</f>
        <v>0</v>
      </c>
      <c r="E20">
        <f>'Biphasic-No Resist'!A6</f>
        <v>0.49911029535198581</v>
      </c>
      <c r="F20">
        <f>'Biphasic-No Resist'!B6</f>
        <v>1.4392310739748613E-2</v>
      </c>
      <c r="G20">
        <f>'Biphasic-No Resist'!C6</f>
        <v>0.50088970464801419</v>
      </c>
      <c r="H20">
        <f>'Biphasic-No Resist'!D6</f>
        <v>1107368.1327212653</v>
      </c>
      <c r="I20">
        <v>0</v>
      </c>
    </row>
    <row r="21" spans="1:9" x14ac:dyDescent="0.25">
      <c r="A21" s="10" t="s">
        <v>40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J20" sqref="J20"/>
    </sheetView>
  </sheetViews>
  <sheetFormatPr defaultRowHeight="15" x14ac:dyDescent="0.25"/>
  <cols>
    <col min="1" max="1" width="15.28515625" customWidth="1"/>
  </cols>
  <sheetData>
    <row r="1" spans="1:19" x14ac:dyDescent="0.25">
      <c r="A1" t="s">
        <v>15</v>
      </c>
      <c r="B1" t="s">
        <v>30</v>
      </c>
    </row>
    <row r="2" spans="1:19" x14ac:dyDescent="0.25">
      <c r="A2">
        <v>1.0277204039273271</v>
      </c>
      <c r="B2">
        <v>0.62616061706092041</v>
      </c>
    </row>
    <row r="4" spans="1:19" x14ac:dyDescent="0.25">
      <c r="A4" t="s">
        <v>1</v>
      </c>
      <c r="B4">
        <f t="shared" ref="B4:Q4" si="0">LOG(B5)</f>
        <v>-3.2144199392957367</v>
      </c>
      <c r="C4">
        <f t="shared" si="0"/>
        <v>-2.9133899436317554</v>
      </c>
      <c r="D4">
        <f t="shared" si="0"/>
        <v>-2.6123599479677742</v>
      </c>
      <c r="E4">
        <f t="shared" si="0"/>
        <v>-2.3113299523037933</v>
      </c>
      <c r="F4">
        <f t="shared" si="0"/>
        <v>-2.0102999566398121</v>
      </c>
      <c r="G4">
        <f t="shared" si="0"/>
        <v>-1.7092699609758308</v>
      </c>
      <c r="H4">
        <f t="shared" si="0"/>
        <v>-1.4082399653118496</v>
      </c>
      <c r="I4">
        <f t="shared" si="0"/>
        <v>-1.1072099696478683</v>
      </c>
      <c r="J4">
        <f t="shared" si="0"/>
        <v>-0.80617997398388719</v>
      </c>
      <c r="K4">
        <f t="shared" si="0"/>
        <v>-0.50514997831990593</v>
      </c>
      <c r="L4">
        <f t="shared" si="0"/>
        <v>-0.20411998265592479</v>
      </c>
      <c r="M4">
        <f t="shared" si="0"/>
        <v>9.691001300805642E-2</v>
      </c>
      <c r="N4">
        <f t="shared" si="0"/>
        <v>0.3979400086720376</v>
      </c>
      <c r="O4">
        <f t="shared" si="0"/>
        <v>0.69897000433601886</v>
      </c>
      <c r="P4">
        <f t="shared" si="0"/>
        <v>1</v>
      </c>
      <c r="Q4">
        <f t="shared" si="0"/>
        <v>1.3010299956639813</v>
      </c>
    </row>
    <row r="5" spans="1:19" x14ac:dyDescent="0.25">
      <c r="A5" t="s">
        <v>16</v>
      </c>
      <c r="B5">
        <f t="shared" ref="B5:O5" si="1">C5/2</f>
        <v>6.103515625E-4</v>
      </c>
      <c r="C5">
        <f t="shared" si="1"/>
        <v>1.220703125E-3</v>
      </c>
      <c r="D5">
        <f t="shared" si="1"/>
        <v>2.44140625E-3</v>
      </c>
      <c r="E5">
        <f t="shared" si="1"/>
        <v>4.8828125E-3</v>
      </c>
      <c r="F5">
        <f t="shared" si="1"/>
        <v>9.765625E-3</v>
      </c>
      <c r="G5">
        <f t="shared" si="1"/>
        <v>1.953125E-2</v>
      </c>
      <c r="H5">
        <f t="shared" si="1"/>
        <v>3.90625E-2</v>
      </c>
      <c r="I5">
        <f t="shared" si="1"/>
        <v>7.8125E-2</v>
      </c>
      <c r="J5">
        <f t="shared" si="1"/>
        <v>0.15625</v>
      </c>
      <c r="K5">
        <f t="shared" si="1"/>
        <v>0.3125</v>
      </c>
      <c r="L5">
        <f t="shared" si="1"/>
        <v>0.625</v>
      </c>
      <c r="M5">
        <f t="shared" si="1"/>
        <v>1.25</v>
      </c>
      <c r="N5">
        <f t="shared" si="1"/>
        <v>2.5</v>
      </c>
      <c r="O5">
        <f t="shared" si="1"/>
        <v>5</v>
      </c>
      <c r="P5">
        <f>Q5/2</f>
        <v>10</v>
      </c>
      <c r="Q5">
        <v>20</v>
      </c>
    </row>
    <row r="6" spans="1:19" x14ac:dyDescent="0.25">
      <c r="A6" t="s">
        <v>11</v>
      </c>
      <c r="B6">
        <f>'Combination Data'!B5</f>
        <v>0.97677730561617104</v>
      </c>
      <c r="C6">
        <f>'Combination Data'!C5</f>
        <v>0.96869185712645001</v>
      </c>
      <c r="D6">
        <f>'Combination Data'!D5</f>
        <v>0.93221545882623191</v>
      </c>
      <c r="E6">
        <f>'Combination Data'!E5</f>
        <v>0.8466750890088437</v>
      </c>
      <c r="F6">
        <f>'Combination Data'!F5</f>
        <v>0.76177787986677403</v>
      </c>
      <c r="G6">
        <f>'Combination Data'!G5</f>
        <v>0.70260709773745289</v>
      </c>
      <c r="H6">
        <f>'Combination Data'!H5</f>
        <v>0.67274606638336976</v>
      </c>
      <c r="I6">
        <f>'Combination Data'!I5</f>
        <v>0.64371195589755359</v>
      </c>
      <c r="J6">
        <f>'Combination Data'!J5</f>
        <v>0.55821752612840259</v>
      </c>
      <c r="K6">
        <f>'Combination Data'!K5</f>
        <v>0.4963362811530953</v>
      </c>
      <c r="L6">
        <f>'Combination Data'!L5</f>
        <v>0.49881704375789593</v>
      </c>
      <c r="M6">
        <f>'Combination Data'!M5</f>
        <v>0.48485126909383269</v>
      </c>
      <c r="N6">
        <f>'Combination Data'!N5</f>
        <v>0.46762375100493858</v>
      </c>
      <c r="O6">
        <f>'Combination Data'!O5</f>
        <v>0.51788216377627194</v>
      </c>
      <c r="P6">
        <f>'Combination Data'!P5</f>
        <v>0.50318134834041583</v>
      </c>
      <c r="Q6">
        <f>'Combination Data'!Q5</f>
        <v>0.50970483519007692</v>
      </c>
    </row>
    <row r="7" spans="1:19" x14ac:dyDescent="0.25">
      <c r="A7" t="s">
        <v>17</v>
      </c>
      <c r="B7">
        <f>1-(B5/($A$2+B5))</f>
        <v>0.99940646376738074</v>
      </c>
      <c r="C7">
        <f t="shared" ref="C7:Q7" si="2">1-(C5/($A$2+C5))</f>
        <v>0.99881363168734016</v>
      </c>
      <c r="D7">
        <f t="shared" si="2"/>
        <v>0.9976300749786291</v>
      </c>
      <c r="E7">
        <f t="shared" si="2"/>
        <v>0.99527135648783482</v>
      </c>
      <c r="F7">
        <f t="shared" si="2"/>
        <v>0.99058722264424437</v>
      </c>
      <c r="G7">
        <f t="shared" si="2"/>
        <v>0.98134999364598252</v>
      </c>
      <c r="H7">
        <f t="shared" si="2"/>
        <v>0.9633828965048159</v>
      </c>
      <c r="I7">
        <f t="shared" si="2"/>
        <v>0.92935269277012422</v>
      </c>
      <c r="J7">
        <f t="shared" si="2"/>
        <v>0.86802879575223679</v>
      </c>
      <c r="K7">
        <f t="shared" si="2"/>
        <v>0.76682939680349382</v>
      </c>
      <c r="L7">
        <f t="shared" si="2"/>
        <v>0.62183561205221116</v>
      </c>
      <c r="M7">
        <f t="shared" si="2"/>
        <v>0.45120568887879953</v>
      </c>
      <c r="N7">
        <f t="shared" si="2"/>
        <v>0.29132705720759233</v>
      </c>
      <c r="O7">
        <f t="shared" si="2"/>
        <v>0.17049901705091064</v>
      </c>
      <c r="P7">
        <f t="shared" si="2"/>
        <v>9.3194274635519658E-2</v>
      </c>
      <c r="Q7">
        <f t="shared" si="2"/>
        <v>4.8874551505610597E-2</v>
      </c>
      <c r="R7" t="s">
        <v>47</v>
      </c>
      <c r="S7">
        <f>RSQ(B6:Q6,B7:Q7)</f>
        <v>0.53564530334420823</v>
      </c>
    </row>
    <row r="8" spans="1:19" x14ac:dyDescent="0.25">
      <c r="A8" t="s">
        <v>18</v>
      </c>
      <c r="B8">
        <f t="shared" ref="B8:Q8" si="3">(B6-B7)^2</f>
        <v>5.1207879863246009E-4</v>
      </c>
      <c r="C8">
        <f t="shared" si="3"/>
        <v>9.073213026970895E-4</v>
      </c>
      <c r="D8">
        <f t="shared" si="3"/>
        <v>4.2790720063654629E-3</v>
      </c>
      <c r="E8">
        <f t="shared" si="3"/>
        <v>2.2080850708687875E-2</v>
      </c>
      <c r="F8">
        <f t="shared" si="3"/>
        <v>5.2353715342257919E-2</v>
      </c>
      <c r="G8">
        <f t="shared" si="3"/>
        <v>7.7697602019473386E-2</v>
      </c>
      <c r="H8">
        <f t="shared" si="3"/>
        <v>8.4469767023042347E-2</v>
      </c>
      <c r="I8">
        <f t="shared" si="3"/>
        <v>8.1590630561105132E-2</v>
      </c>
      <c r="J8">
        <f t="shared" si="3"/>
        <v>9.5983022785932098E-2</v>
      </c>
      <c r="K8">
        <f t="shared" si="3"/>
        <v>7.3166525614259861E-2</v>
      </c>
      <c r="L8">
        <f t="shared" si="3"/>
        <v>1.5133568145183102E-2</v>
      </c>
      <c r="M8">
        <f t="shared" si="3"/>
        <v>1.1320250680062313E-3</v>
      </c>
      <c r="N8">
        <f t="shared" si="3"/>
        <v>3.1080524243875262E-2</v>
      </c>
      <c r="O8">
        <f t="shared" si="3"/>
        <v>0.1206750506288139</v>
      </c>
      <c r="P8">
        <f t="shared" si="3"/>
        <v>0.16808940060510397</v>
      </c>
      <c r="Q8">
        <f t="shared" si="3"/>
        <v>0.2123645503607057</v>
      </c>
      <c r="R8" t="s">
        <v>46</v>
      </c>
      <c r="S8">
        <f>SUM(B8:Q8)</f>
        <v>1.0415157052141417</v>
      </c>
    </row>
    <row r="9" spans="1:19" x14ac:dyDescent="0.25">
      <c r="A9" t="s">
        <v>14</v>
      </c>
      <c r="B9">
        <f>'Combination Data'!B6</f>
        <v>1.6862751377473787E-2</v>
      </c>
      <c r="C9">
        <f>'Combination Data'!C6</f>
        <v>6.3827295018963767E-2</v>
      </c>
      <c r="D9">
        <f>'Combination Data'!D6</f>
        <v>6.3889708895367662E-3</v>
      </c>
      <c r="E9">
        <f>'Combination Data'!E6</f>
        <v>4.9263585331718332E-2</v>
      </c>
      <c r="F9">
        <f>'Combination Data'!F6</f>
        <v>2.1725514618384806E-2</v>
      </c>
      <c r="G9">
        <f>'Combination Data'!G6</f>
        <v>5.1129416239750404E-2</v>
      </c>
      <c r="H9">
        <f>'Combination Data'!H6</f>
        <v>4.277053032119587E-2</v>
      </c>
      <c r="I9">
        <f>'Combination Data'!I6</f>
        <v>3.0193727556045147E-2</v>
      </c>
      <c r="J9">
        <f>'Combination Data'!J6</f>
        <v>3.7503880871258083E-2</v>
      </c>
      <c r="K9">
        <f>'Combination Data'!K6</f>
        <v>1.6809726682590734E-2</v>
      </c>
      <c r="L9">
        <f>'Combination Data'!L6</f>
        <v>1.876042180155358E-2</v>
      </c>
      <c r="M9">
        <f>'Combination Data'!M6</f>
        <v>1.976746413055832E-2</v>
      </c>
      <c r="N9">
        <f>'Combination Data'!N6</f>
        <v>1.4076558540727662E-2</v>
      </c>
      <c r="O9">
        <f>'Combination Data'!O6</f>
        <v>5.37380756467562E-3</v>
      </c>
      <c r="P9">
        <f>'Combination Data'!P6</f>
        <v>2.4360660874867955E-2</v>
      </c>
      <c r="Q9">
        <f>'Combination Data'!Q6</f>
        <v>3.4760834318034339E-2</v>
      </c>
    </row>
    <row r="11" spans="1:19" x14ac:dyDescent="0.25">
      <c r="A11" t="s">
        <v>49</v>
      </c>
      <c r="B11">
        <f>'Full Hill'!B10</f>
        <v>0.96833197521417047</v>
      </c>
      <c r="C11">
        <f>'Full Hill'!C10</f>
        <v>0.94606039950276155</v>
      </c>
      <c r="D11">
        <f>'Full Hill'!D10</f>
        <v>0.91103791789045652</v>
      </c>
      <c r="E11">
        <f>'Full Hill'!E10</f>
        <v>0.86024217200185393</v>
      </c>
      <c r="F11">
        <f>'Full Hill'!F10</f>
        <v>0.79458846779955294</v>
      </c>
      <c r="G11">
        <f>'Full Hill'!G10</f>
        <v>0.72130081808132163</v>
      </c>
      <c r="H11">
        <f>'Full Hill'!H10</f>
        <v>0.65174862647913279</v>
      </c>
      <c r="I11">
        <f>'Full Hill'!I10</f>
        <v>0.5951991558511609</v>
      </c>
      <c r="J11">
        <f>'Full Hill'!J10</f>
        <v>0.55472518171825236</v>
      </c>
      <c r="K11">
        <f>'Full Hill'!K10</f>
        <v>0.52832613385862115</v>
      </c>
      <c r="L11">
        <f>'Full Hill'!L10</f>
        <v>0.51213521068313961</v>
      </c>
      <c r="M11">
        <f>'Full Hill'!M10</f>
        <v>0.50257720037842901</v>
      </c>
      <c r="N11">
        <f>'Full Hill'!N10</f>
        <v>0.49706157391274508</v>
      </c>
      <c r="O11">
        <f>'Full Hill'!O10</f>
        <v>0.493920341647753</v>
      </c>
      <c r="P11">
        <f>'Full Hill'!P10</f>
        <v>0.49214477423460923</v>
      </c>
      <c r="Q11">
        <f>'Full Hill'!Q10</f>
        <v>0.49114540956900865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opLeftCell="A6" workbookViewId="0">
      <selection activeCell="P16" sqref="P16"/>
    </sheetView>
  </sheetViews>
  <sheetFormatPr defaultRowHeight="15" x14ac:dyDescent="0.25"/>
  <sheetData>
    <row r="2" spans="1:18" x14ac:dyDescent="0.25">
      <c r="A2" t="s">
        <v>2</v>
      </c>
      <c r="B2" t="s">
        <v>4</v>
      </c>
      <c r="C2" t="s">
        <v>6</v>
      </c>
      <c r="D2" t="s">
        <v>8</v>
      </c>
    </row>
    <row r="3" spans="1:18" x14ac:dyDescent="0.25">
      <c r="A3">
        <v>1.4392310739748613E-2</v>
      </c>
      <c r="B3">
        <v>0.49911029535198581</v>
      </c>
      <c r="C3">
        <v>1107368.1327212653</v>
      </c>
      <c r="D3">
        <v>0</v>
      </c>
    </row>
    <row r="5" spans="1:18" x14ac:dyDescent="0.25">
      <c r="A5" t="s">
        <v>3</v>
      </c>
      <c r="B5" t="s">
        <v>5</v>
      </c>
      <c r="C5" t="s">
        <v>7</v>
      </c>
      <c r="D5" t="s">
        <v>6</v>
      </c>
      <c r="E5" t="s">
        <v>13</v>
      </c>
    </row>
    <row r="6" spans="1:18" x14ac:dyDescent="0.25">
      <c r="A6">
        <f>B3</f>
        <v>0.49911029535198581</v>
      </c>
      <c r="B6">
        <f>A3</f>
        <v>1.4392310739748613E-2</v>
      </c>
      <c r="C6">
        <f>1-A6</f>
        <v>0.50088970464801419</v>
      </c>
      <c r="D6">
        <f>C3</f>
        <v>1107368.1327212653</v>
      </c>
      <c r="E6">
        <f>1-A6-C6</f>
        <v>0</v>
      </c>
    </row>
    <row r="7" spans="1:18" x14ac:dyDescent="0.25">
      <c r="A7" t="s">
        <v>9</v>
      </c>
      <c r="B7">
        <f t="shared" ref="B7:O7" si="0">C7/2</f>
        <v>6.103515625E-4</v>
      </c>
      <c r="C7">
        <f t="shared" si="0"/>
        <v>1.220703125E-3</v>
      </c>
      <c r="D7">
        <f t="shared" si="0"/>
        <v>2.44140625E-3</v>
      </c>
      <c r="E7">
        <f t="shared" si="0"/>
        <v>4.8828125E-3</v>
      </c>
      <c r="F7">
        <f t="shared" si="0"/>
        <v>9.765625E-3</v>
      </c>
      <c r="G7">
        <f t="shared" si="0"/>
        <v>1.953125E-2</v>
      </c>
      <c r="H7">
        <f t="shared" si="0"/>
        <v>3.90625E-2</v>
      </c>
      <c r="I7">
        <f t="shared" si="0"/>
        <v>7.8125E-2</v>
      </c>
      <c r="J7">
        <f t="shared" si="0"/>
        <v>0.15625</v>
      </c>
      <c r="K7">
        <f t="shared" si="0"/>
        <v>0.3125</v>
      </c>
      <c r="L7">
        <f t="shared" si="0"/>
        <v>0.625</v>
      </c>
      <c r="M7">
        <f t="shared" si="0"/>
        <v>1.25</v>
      </c>
      <c r="N7">
        <f t="shared" si="0"/>
        <v>2.5</v>
      </c>
      <c r="O7">
        <f t="shared" si="0"/>
        <v>5</v>
      </c>
      <c r="P7">
        <f>Q7/2</f>
        <v>10</v>
      </c>
      <c r="Q7">
        <v>20</v>
      </c>
    </row>
    <row r="8" spans="1:18" x14ac:dyDescent="0.25">
      <c r="A8" t="s">
        <v>10</v>
      </c>
      <c r="B8">
        <f>LOG(B7)</f>
        <v>-3.2144199392957367</v>
      </c>
      <c r="C8">
        <f t="shared" ref="C8:Q8" si="1">LOG(C7)</f>
        <v>-2.9133899436317554</v>
      </c>
      <c r="D8">
        <f t="shared" si="1"/>
        <v>-2.6123599479677742</v>
      </c>
      <c r="E8">
        <f t="shared" si="1"/>
        <v>-2.3113299523037933</v>
      </c>
      <c r="F8">
        <f t="shared" si="1"/>
        <v>-2.0102999566398121</v>
      </c>
      <c r="G8">
        <f t="shared" si="1"/>
        <v>-1.7092699609758308</v>
      </c>
      <c r="H8">
        <f t="shared" si="1"/>
        <v>-1.4082399653118496</v>
      </c>
      <c r="I8">
        <f t="shared" si="1"/>
        <v>-1.1072099696478683</v>
      </c>
      <c r="J8">
        <f t="shared" si="1"/>
        <v>-0.80617997398388719</v>
      </c>
      <c r="K8">
        <f t="shared" si="1"/>
        <v>-0.50514997831990593</v>
      </c>
      <c r="L8">
        <f t="shared" si="1"/>
        <v>-0.20411998265592479</v>
      </c>
      <c r="M8">
        <f t="shared" si="1"/>
        <v>9.691001300805642E-2</v>
      </c>
      <c r="N8">
        <f t="shared" si="1"/>
        <v>0.3979400086720376</v>
      </c>
      <c r="O8">
        <f t="shared" si="1"/>
        <v>0.69897000433601886</v>
      </c>
      <c r="P8">
        <f t="shared" si="1"/>
        <v>1</v>
      </c>
      <c r="Q8">
        <f t="shared" si="1"/>
        <v>1.3010299956639813</v>
      </c>
    </row>
    <row r="9" spans="1:18" x14ac:dyDescent="0.25">
      <c r="A9" t="s">
        <v>11</v>
      </c>
      <c r="B9">
        <f>'Combination Data'!B5</f>
        <v>0.97677730561617104</v>
      </c>
      <c r="C9">
        <f>'Combination Data'!C5</f>
        <v>0.96869185712645001</v>
      </c>
      <c r="D9">
        <f>'Combination Data'!D5</f>
        <v>0.93221545882623191</v>
      </c>
      <c r="E9">
        <f>'Combination Data'!E5</f>
        <v>0.8466750890088437</v>
      </c>
      <c r="F9">
        <f>'Combination Data'!F5</f>
        <v>0.76177787986677403</v>
      </c>
      <c r="G9">
        <f>'Combination Data'!G5</f>
        <v>0.70260709773745289</v>
      </c>
      <c r="H9">
        <f>'Combination Data'!H5</f>
        <v>0.67274606638336976</v>
      </c>
      <c r="I9">
        <f>'Combination Data'!I5</f>
        <v>0.64371195589755359</v>
      </c>
      <c r="J9">
        <f>'Combination Data'!J5</f>
        <v>0.55821752612840259</v>
      </c>
      <c r="K9">
        <f>'Combination Data'!K5</f>
        <v>0.4963362811530953</v>
      </c>
      <c r="L9">
        <f>'Combination Data'!L5</f>
        <v>0.49881704375789593</v>
      </c>
      <c r="M9">
        <f>'Combination Data'!M5</f>
        <v>0.48485126909383269</v>
      </c>
      <c r="N9">
        <f>'Combination Data'!N5</f>
        <v>0.46762375100493858</v>
      </c>
      <c r="O9">
        <f>'Combination Data'!O5</f>
        <v>0.51788216377627194</v>
      </c>
      <c r="P9">
        <f>'Combination Data'!P5</f>
        <v>0.50318134834041583</v>
      </c>
      <c r="Q9">
        <f>'Combination Data'!Q5</f>
        <v>0.50970483519007692</v>
      </c>
    </row>
    <row r="10" spans="1:18" x14ac:dyDescent="0.25">
      <c r="A10" t="s">
        <v>48</v>
      </c>
      <c r="B10">
        <f>1-B7/(B7+$A$3)*$B$3-B7/(B7+$C$3)*(1-$B$3)</f>
        <v>0.97969475372886639</v>
      </c>
      <c r="C10">
        <f t="shared" ref="C10:Q10" si="2">1-C7/(C7+$A$3)*$B$3-C7/(C7+$C$3)*(1-$B$3)</f>
        <v>0.96097707264244214</v>
      </c>
      <c r="D10">
        <f t="shared" si="2"/>
        <v>0.92761366881459706</v>
      </c>
      <c r="E10">
        <f t="shared" si="2"/>
        <v>0.8735643865265118</v>
      </c>
      <c r="F10">
        <f t="shared" si="2"/>
        <v>0.79823921475466919</v>
      </c>
      <c r="G10">
        <f t="shared" si="2"/>
        <v>0.71264077109783597</v>
      </c>
      <c r="H10">
        <f t="shared" si="2"/>
        <v>0.63527142670849501</v>
      </c>
      <c r="I10">
        <f t="shared" si="2"/>
        <v>0.57853298175274659</v>
      </c>
      <c r="J10">
        <f t="shared" si="2"/>
        <v>0.54298558563269084</v>
      </c>
      <c r="K10">
        <f t="shared" si="2"/>
        <v>0.52286423271564009</v>
      </c>
      <c r="L10">
        <f t="shared" si="2"/>
        <v>0.51212407451072328</v>
      </c>
      <c r="M10">
        <f t="shared" si="2"/>
        <v>0.50657040636490425</v>
      </c>
      <c r="N10">
        <f t="shared" si="2"/>
        <v>0.50374546710677359</v>
      </c>
      <c r="O10">
        <f t="shared" si="2"/>
        <v>0.50231998959764113</v>
      </c>
      <c r="P10">
        <f t="shared" si="2"/>
        <v>0.50160248412625408</v>
      </c>
      <c r="Q10">
        <f t="shared" si="2"/>
        <v>0.50123956756851729</v>
      </c>
      <c r="R10" t="s">
        <v>51</v>
      </c>
    </row>
    <row r="11" spans="1:18" x14ac:dyDescent="0.25">
      <c r="A11" t="s">
        <v>12</v>
      </c>
      <c r="B11">
        <f t="shared" ref="B11:Q11" si="3">(B9-B10)^2</f>
        <v>8.5115034902696135E-6</v>
      </c>
      <c r="C11">
        <f t="shared" si="3"/>
        <v>5.9517899634688481E-5</v>
      </c>
      <c r="D11">
        <f t="shared" si="3"/>
        <v>2.1176471311182311E-5</v>
      </c>
      <c r="E11">
        <f t="shared" si="3"/>
        <v>7.2303432099367229E-4</v>
      </c>
      <c r="F11">
        <f t="shared" si="3"/>
        <v>1.3294289418072406E-3</v>
      </c>
      <c r="G11">
        <f t="shared" si="3"/>
        <v>1.0067460110286104E-4</v>
      </c>
      <c r="H11">
        <f t="shared" si="3"/>
        <v>1.4043486187616963E-3</v>
      </c>
      <c r="I11">
        <f t="shared" si="3"/>
        <v>4.2482986705694196E-3</v>
      </c>
      <c r="J11">
        <f t="shared" si="3"/>
        <v>2.3201201126490348E-4</v>
      </c>
      <c r="K11">
        <f t="shared" si="3"/>
        <v>7.0373221410472222E-4</v>
      </c>
      <c r="L11">
        <f t="shared" si="3"/>
        <v>1.7707706745669291E-4</v>
      </c>
      <c r="M11">
        <f t="shared" si="3"/>
        <v>4.7172092379964948E-4</v>
      </c>
      <c r="N11">
        <f t="shared" si="3"/>
        <v>1.3047783741415666E-3</v>
      </c>
      <c r="O11">
        <f t="shared" si="3"/>
        <v>2.4218126516604372E-4</v>
      </c>
      <c r="P11">
        <f t="shared" si="3"/>
        <v>2.4928122067606226E-6</v>
      </c>
      <c r="Q11">
        <f t="shared" si="3"/>
        <v>7.1660755904625936E-5</v>
      </c>
      <c r="R11">
        <f>SQRT(SUM(B11:Q11)/16)</f>
        <v>2.6339901351984021E-2</v>
      </c>
    </row>
    <row r="12" spans="1:18" x14ac:dyDescent="0.25">
      <c r="A12" t="s">
        <v>14</v>
      </c>
      <c r="B12">
        <f>'Combination Data'!B6</f>
        <v>1.6862751377473787E-2</v>
      </c>
      <c r="C12">
        <f>'Combination Data'!C6</f>
        <v>6.3827295018963767E-2</v>
      </c>
      <c r="D12">
        <f>'Combination Data'!D6</f>
        <v>6.3889708895367662E-3</v>
      </c>
      <c r="E12">
        <f>'Combination Data'!E6</f>
        <v>4.9263585331718332E-2</v>
      </c>
      <c r="F12">
        <f>'Combination Data'!F6</f>
        <v>2.1725514618384806E-2</v>
      </c>
      <c r="G12">
        <f>'Combination Data'!G6</f>
        <v>5.1129416239750404E-2</v>
      </c>
      <c r="H12">
        <f>'Combination Data'!H6</f>
        <v>4.277053032119587E-2</v>
      </c>
      <c r="I12">
        <f>'Combination Data'!I6</f>
        <v>3.0193727556045147E-2</v>
      </c>
      <c r="J12">
        <f>'Combination Data'!J6</f>
        <v>3.7503880871258083E-2</v>
      </c>
      <c r="K12">
        <f>'Combination Data'!K6</f>
        <v>1.6809726682590734E-2</v>
      </c>
      <c r="L12">
        <f>'Combination Data'!L6</f>
        <v>1.876042180155358E-2</v>
      </c>
      <c r="M12">
        <f>'Combination Data'!M6</f>
        <v>1.976746413055832E-2</v>
      </c>
      <c r="N12">
        <f>'Combination Data'!N6</f>
        <v>1.4076558540727662E-2</v>
      </c>
      <c r="O12">
        <f>'Combination Data'!O6</f>
        <v>5.37380756467562E-3</v>
      </c>
      <c r="P12">
        <f>'Combination Data'!P6</f>
        <v>2.4360660874867955E-2</v>
      </c>
      <c r="Q12">
        <f>'Combination Data'!Q6</f>
        <v>3.4760834318034339E-2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F33" sqref="F33"/>
    </sheetView>
  </sheetViews>
  <sheetFormatPr defaultRowHeight="15" x14ac:dyDescent="0.25"/>
  <sheetData>
    <row r="2" spans="1:18" x14ac:dyDescent="0.25">
      <c r="A2" t="str">
        <f>'Biphasic-No Resist'!A2</f>
        <v>Kd1=</v>
      </c>
      <c r="B2" t="str">
        <f>'Biphasic-No Resist'!B2</f>
        <v>Component 1</v>
      </c>
      <c r="C2" t="str">
        <f>'Biphasic-No Resist'!C2</f>
        <v>Kd2=</v>
      </c>
      <c r="D2" t="str">
        <f>'Biphasic-No Resist'!D2</f>
        <v>Component 2</v>
      </c>
    </row>
    <row r="3" spans="1:18" x14ac:dyDescent="0.25">
      <c r="A3">
        <f>'Biphasic-No Resist'!A3</f>
        <v>1.4392310739748613E-2</v>
      </c>
      <c r="B3">
        <f>'Biphasic-No Resist'!B3</f>
        <v>0.49911029535198581</v>
      </c>
      <c r="C3">
        <f>'Biphasic-No Resist'!C3</f>
        <v>1107368.1327212653</v>
      </c>
    </row>
    <row r="5" spans="1:18" x14ac:dyDescent="0.25">
      <c r="A5" t="s">
        <v>50</v>
      </c>
      <c r="B5" t="str">
        <f>'Biphasic-No Resist'!B5</f>
        <v>Kd1</v>
      </c>
    </row>
    <row r="6" spans="1:18" x14ac:dyDescent="0.25">
      <c r="A6">
        <v>0.22646645675423407</v>
      </c>
      <c r="B6">
        <v>1.2167254176000362</v>
      </c>
    </row>
    <row r="7" spans="1:18" x14ac:dyDescent="0.25">
      <c r="A7" t="str">
        <f>'Biphasic-No Resist'!A7</f>
        <v>Conc (uM)</v>
      </c>
      <c r="B7">
        <f>'Biphasic-No Resist'!B7</f>
        <v>6.103515625E-4</v>
      </c>
      <c r="C7">
        <f>'Biphasic-No Resist'!C7</f>
        <v>1.220703125E-3</v>
      </c>
      <c r="D7">
        <f>'Biphasic-No Resist'!D7</f>
        <v>2.44140625E-3</v>
      </c>
      <c r="E7">
        <f>'Biphasic-No Resist'!E7</f>
        <v>4.8828125E-3</v>
      </c>
      <c r="F7">
        <f>'Biphasic-No Resist'!F7</f>
        <v>9.765625E-3</v>
      </c>
      <c r="G7">
        <f>'Biphasic-No Resist'!G7</f>
        <v>1.953125E-2</v>
      </c>
      <c r="H7">
        <f>'Biphasic-No Resist'!H7</f>
        <v>3.90625E-2</v>
      </c>
      <c r="I7">
        <f>'Biphasic-No Resist'!I7</f>
        <v>7.8125E-2</v>
      </c>
      <c r="J7">
        <f>'Biphasic-No Resist'!J7</f>
        <v>0.15625</v>
      </c>
      <c r="K7">
        <f>'Biphasic-No Resist'!K7</f>
        <v>0.3125</v>
      </c>
      <c r="L7">
        <f>'Biphasic-No Resist'!L7</f>
        <v>0.625</v>
      </c>
      <c r="M7">
        <f>'Biphasic-No Resist'!M7</f>
        <v>1.25</v>
      </c>
      <c r="N7">
        <f>'Biphasic-No Resist'!N7</f>
        <v>2.5</v>
      </c>
      <c r="O7">
        <f>'Biphasic-No Resist'!O7</f>
        <v>5</v>
      </c>
      <c r="P7">
        <f>'Biphasic-No Resist'!P7</f>
        <v>10</v>
      </c>
      <c r="Q7">
        <f>'Biphasic-No Resist'!Q7</f>
        <v>20</v>
      </c>
    </row>
    <row r="8" spans="1:18" x14ac:dyDescent="0.25">
      <c r="A8" t="str">
        <f>'Biphasic-No Resist'!A8</f>
        <v>Log Conc</v>
      </c>
      <c r="B8">
        <f>'Biphasic-No Resist'!B8</f>
        <v>-3.2144199392957367</v>
      </c>
      <c r="C8">
        <f>'Biphasic-No Resist'!C8</f>
        <v>-2.9133899436317554</v>
      </c>
      <c r="D8">
        <f>'Biphasic-No Resist'!D8</f>
        <v>-2.6123599479677742</v>
      </c>
      <c r="E8">
        <f>'Biphasic-No Resist'!E8</f>
        <v>-2.3113299523037933</v>
      </c>
      <c r="F8">
        <f>'Biphasic-No Resist'!F8</f>
        <v>-2.0102999566398121</v>
      </c>
      <c r="G8">
        <f>'Biphasic-No Resist'!G8</f>
        <v>-1.7092699609758308</v>
      </c>
      <c r="H8">
        <f>'Biphasic-No Resist'!H8</f>
        <v>-1.4082399653118496</v>
      </c>
      <c r="I8">
        <f>'Biphasic-No Resist'!I8</f>
        <v>-1.1072099696478683</v>
      </c>
      <c r="J8">
        <f>'Biphasic-No Resist'!J8</f>
        <v>-0.80617997398388719</v>
      </c>
      <c r="K8">
        <f>'Biphasic-No Resist'!K8</f>
        <v>-0.50514997831990593</v>
      </c>
      <c r="L8">
        <f>'Biphasic-No Resist'!L8</f>
        <v>-0.20411998265592479</v>
      </c>
      <c r="M8">
        <f>'Biphasic-No Resist'!M8</f>
        <v>9.691001300805642E-2</v>
      </c>
      <c r="N8">
        <f>'Biphasic-No Resist'!N8</f>
        <v>0.3979400086720376</v>
      </c>
      <c r="O8">
        <f>'Biphasic-No Resist'!O8</f>
        <v>0.69897000433601886</v>
      </c>
      <c r="P8">
        <f>'Biphasic-No Resist'!P8</f>
        <v>1</v>
      </c>
      <c r="Q8">
        <f>'Biphasic-No Resist'!Q8</f>
        <v>1.3010299956639813</v>
      </c>
    </row>
    <row r="9" spans="1:18" x14ac:dyDescent="0.25">
      <c r="A9" t="str">
        <f>'Biphasic-No Resist'!A9</f>
        <v>Actual data</v>
      </c>
      <c r="B9">
        <f>'Biphasic-No Resist'!B9</f>
        <v>0.97677730561617104</v>
      </c>
      <c r="C9">
        <f>'Biphasic-No Resist'!C9</f>
        <v>0.96869185712645001</v>
      </c>
      <c r="D9">
        <f>'Biphasic-No Resist'!D9</f>
        <v>0.93221545882623191</v>
      </c>
      <c r="E9">
        <f>'Biphasic-No Resist'!E9</f>
        <v>0.8466750890088437</v>
      </c>
      <c r="F9">
        <f>'Biphasic-No Resist'!F9</f>
        <v>0.76177787986677403</v>
      </c>
      <c r="G9">
        <f>'Biphasic-No Resist'!G9</f>
        <v>0.70260709773745289</v>
      </c>
      <c r="H9">
        <f>'Biphasic-No Resist'!H9</f>
        <v>0.67274606638336976</v>
      </c>
      <c r="I9">
        <f>'Biphasic-No Resist'!I9</f>
        <v>0.64371195589755359</v>
      </c>
      <c r="J9">
        <f>'Biphasic-No Resist'!J9</f>
        <v>0.55821752612840259</v>
      </c>
      <c r="K9">
        <f>'Biphasic-No Resist'!K9</f>
        <v>0.4963362811530953</v>
      </c>
      <c r="L9">
        <f>'Biphasic-No Resist'!L9</f>
        <v>0.49881704375789593</v>
      </c>
      <c r="M9">
        <f>'Biphasic-No Resist'!M9</f>
        <v>0.48485126909383269</v>
      </c>
      <c r="N9">
        <f>'Biphasic-No Resist'!N9</f>
        <v>0.46762375100493858</v>
      </c>
      <c r="O9">
        <f>'Biphasic-No Resist'!O9</f>
        <v>0.51788216377627194</v>
      </c>
      <c r="P9">
        <f>'Biphasic-No Resist'!P9</f>
        <v>0.50318134834041583</v>
      </c>
      <c r="Q9">
        <f>'Biphasic-No Resist'!Q9</f>
        <v>0.50970483519007692</v>
      </c>
    </row>
    <row r="10" spans="1:18" x14ac:dyDescent="0.25">
      <c r="A10" t="s">
        <v>49</v>
      </c>
      <c r="B10">
        <f>1-(B7^($A$6)/($B$6+B7^($A$6)))</f>
        <v>0.86672985199566321</v>
      </c>
      <c r="C10">
        <f t="shared" ref="C10:Q10" si="0">1-(C7^($A$6)/($B$6+C7^($A$6)))</f>
        <v>0.84753208244336486</v>
      </c>
      <c r="D10">
        <f t="shared" si="0"/>
        <v>0.82612363067399064</v>
      </c>
      <c r="E10">
        <f t="shared" si="0"/>
        <v>0.8024099686508066</v>
      </c>
      <c r="F10">
        <f t="shared" si="0"/>
        <v>0.77633777949129823</v>
      </c>
      <c r="G10">
        <f t="shared" si="0"/>
        <v>0.74790616684730149</v>
      </c>
      <c r="H10">
        <f t="shared" si="0"/>
        <v>0.71717703143038636</v>
      </c>
      <c r="I10">
        <f t="shared" si="0"/>
        <v>0.68428335618627489</v>
      </c>
      <c r="J10">
        <f t="shared" si="0"/>
        <v>0.64943403907055242</v>
      </c>
      <c r="K10">
        <f t="shared" si="0"/>
        <v>0.61291401586596783</v>
      </c>
      <c r="L10">
        <f t="shared" si="0"/>
        <v>0.57507877259675988</v>
      </c>
      <c r="M10">
        <f t="shared" si="0"/>
        <v>0.53634295268469967</v>
      </c>
      <c r="N10">
        <f t="shared" si="0"/>
        <v>0.49716354312679478</v>
      </c>
      <c r="O10">
        <f t="shared" si="0"/>
        <v>0.45801893603133437</v>
      </c>
      <c r="P10">
        <f t="shared" si="0"/>
        <v>0.41938583106108107</v>
      </c>
      <c r="Q10">
        <f t="shared" si="0"/>
        <v>0.38171631036060871</v>
      </c>
      <c r="R10" t="s">
        <v>51</v>
      </c>
    </row>
    <row r="11" spans="1:18" x14ac:dyDescent="0.25">
      <c r="A11" t="str">
        <f>'Biphasic-No Resist'!A11</f>
        <v>Optimize</v>
      </c>
      <c r="B11">
        <f>(B9-B10)^2</f>
        <v>1.2110442048357822E-2</v>
      </c>
      <c r="C11">
        <f t="shared" ref="C11:Q11" si="1">(C9-C10)^2</f>
        <v>1.4679691001255959E-2</v>
      </c>
      <c r="D11">
        <f t="shared" si="1"/>
        <v>1.1255476000684694E-2</v>
      </c>
      <c r="E11">
        <f t="shared" si="1"/>
        <v>1.9594008803115099E-3</v>
      </c>
      <c r="F11">
        <f t="shared" si="1"/>
        <v>2.1199067707621986E-4</v>
      </c>
      <c r="G11">
        <f t="shared" si="1"/>
        <v>2.0520056622188396E-3</v>
      </c>
      <c r="H11">
        <f t="shared" si="1"/>
        <v>1.9741106550092108E-3</v>
      </c>
      <c r="I11">
        <f t="shared" si="1"/>
        <v>1.6460385213876551E-3</v>
      </c>
      <c r="J11">
        <f t="shared" si="1"/>
        <v>8.3204522333253875E-3</v>
      </c>
      <c r="K11">
        <f t="shared" si="1"/>
        <v>1.3590368230784884E-2</v>
      </c>
      <c r="L11">
        <f t="shared" si="1"/>
        <v>5.8158512854924139E-3</v>
      </c>
      <c r="M11">
        <f t="shared" si="1"/>
        <v>2.6513934790219594E-3</v>
      </c>
      <c r="N11">
        <f t="shared" si="1"/>
        <v>8.7259931860247768E-4</v>
      </c>
      <c r="O11">
        <f t="shared" si="1"/>
        <v>3.5836060360422638E-3</v>
      </c>
      <c r="P11">
        <f t="shared" si="1"/>
        <v>7.0216887161112908E-3</v>
      </c>
      <c r="Q11">
        <f t="shared" si="1"/>
        <v>1.6381062488023401E-2</v>
      </c>
      <c r="R11">
        <f>SQRT(SUM(B11:Q11)/16)</f>
        <v>8.0671470031893094E-2</v>
      </c>
    </row>
    <row r="12" spans="1:18" x14ac:dyDescent="0.25">
      <c r="A12" t="str">
        <f>'Biphasic-No Resist'!A12</f>
        <v>StDev</v>
      </c>
      <c r="B12">
        <f>'Biphasic-No Resist'!B12</f>
        <v>1.6862751377473787E-2</v>
      </c>
      <c r="C12">
        <f>'Biphasic-No Resist'!C12</f>
        <v>6.3827295018963767E-2</v>
      </c>
      <c r="D12">
        <f>'Biphasic-No Resist'!D12</f>
        <v>6.3889708895367662E-3</v>
      </c>
      <c r="E12">
        <f>'Biphasic-No Resist'!E12</f>
        <v>4.9263585331718332E-2</v>
      </c>
      <c r="F12">
        <f>'Biphasic-No Resist'!F12</f>
        <v>2.1725514618384806E-2</v>
      </c>
      <c r="G12">
        <f>'Biphasic-No Resist'!G12</f>
        <v>5.1129416239750404E-2</v>
      </c>
      <c r="H12">
        <f>'Biphasic-No Resist'!H12</f>
        <v>4.277053032119587E-2</v>
      </c>
      <c r="I12">
        <f>'Biphasic-No Resist'!I12</f>
        <v>3.0193727556045147E-2</v>
      </c>
      <c r="J12">
        <f>'Biphasic-No Resist'!J12</f>
        <v>3.7503880871258083E-2</v>
      </c>
      <c r="K12">
        <f>'Biphasic-No Resist'!K12</f>
        <v>1.6809726682590734E-2</v>
      </c>
      <c r="L12">
        <f>'Biphasic-No Resist'!L12</f>
        <v>1.876042180155358E-2</v>
      </c>
      <c r="M12">
        <f>'Biphasic-No Resist'!M12</f>
        <v>1.976746413055832E-2</v>
      </c>
      <c r="N12">
        <f>'Biphasic-No Resist'!N12</f>
        <v>1.4076558540727662E-2</v>
      </c>
      <c r="O12">
        <f>'Biphasic-No Resist'!O12</f>
        <v>5.37380756467562E-3</v>
      </c>
      <c r="P12">
        <f>'Biphasic-No Resist'!P12</f>
        <v>2.4360660874867955E-2</v>
      </c>
      <c r="Q12">
        <f>'Biphasic-No Resist'!Q12</f>
        <v>3.4760834318034339E-2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"/>
  <sheetViews>
    <sheetView tabSelected="1" topLeftCell="E1" workbookViewId="0">
      <selection activeCell="B13" sqref="B13"/>
    </sheetView>
  </sheetViews>
  <sheetFormatPr defaultRowHeight="15" x14ac:dyDescent="0.25"/>
  <cols>
    <col min="2" max="2" width="12" bestFit="1" customWidth="1"/>
  </cols>
  <sheetData>
    <row r="5" spans="1:18" x14ac:dyDescent="0.25">
      <c r="A5" t="str">
        <f>'Hill Equation'!A5</f>
        <v>nH</v>
      </c>
      <c r="B5" t="s">
        <v>52</v>
      </c>
      <c r="C5" t="s">
        <v>53</v>
      </c>
    </row>
    <row r="6" spans="1:18" x14ac:dyDescent="0.25">
      <c r="A6">
        <v>0.83708598709950055</v>
      </c>
      <c r="B6">
        <v>1.5642607987374189E-2</v>
      </c>
      <c r="C6">
        <v>0.51013103282789529</v>
      </c>
    </row>
    <row r="7" spans="1:18" x14ac:dyDescent="0.25">
      <c r="A7" t="str">
        <f>'Hill Equation'!A7</f>
        <v>Conc (uM)</v>
      </c>
      <c r="B7">
        <f>'Hill Equation'!B7</f>
        <v>6.103515625E-4</v>
      </c>
      <c r="C7">
        <f>'Hill Equation'!C7</f>
        <v>1.220703125E-3</v>
      </c>
      <c r="D7">
        <f>'Hill Equation'!D7</f>
        <v>2.44140625E-3</v>
      </c>
      <c r="E7">
        <f>'Hill Equation'!E7</f>
        <v>4.8828125E-3</v>
      </c>
      <c r="F7">
        <f>'Hill Equation'!F7</f>
        <v>9.765625E-3</v>
      </c>
      <c r="G7">
        <f>'Hill Equation'!G7</f>
        <v>1.953125E-2</v>
      </c>
      <c r="H7">
        <f>'Hill Equation'!H7</f>
        <v>3.90625E-2</v>
      </c>
      <c r="I7">
        <f>'Hill Equation'!I7</f>
        <v>7.8125E-2</v>
      </c>
      <c r="J7">
        <f>'Hill Equation'!J7</f>
        <v>0.15625</v>
      </c>
      <c r="K7">
        <f>'Hill Equation'!K7</f>
        <v>0.3125</v>
      </c>
      <c r="L7">
        <f>'Hill Equation'!L7</f>
        <v>0.625</v>
      </c>
      <c r="M7">
        <f>'Hill Equation'!M7</f>
        <v>1.25</v>
      </c>
      <c r="N7">
        <f>'Hill Equation'!N7</f>
        <v>2.5</v>
      </c>
      <c r="O7">
        <f>'Hill Equation'!O7</f>
        <v>5</v>
      </c>
      <c r="P7">
        <f>'Hill Equation'!P7</f>
        <v>10</v>
      </c>
      <c r="Q7">
        <f>'Hill Equation'!Q7</f>
        <v>20</v>
      </c>
    </row>
    <row r="8" spans="1:18" x14ac:dyDescent="0.25">
      <c r="A8" t="str">
        <f>'Hill Equation'!A8</f>
        <v>Log Conc</v>
      </c>
      <c r="B8">
        <f>'Hill Equation'!B8</f>
        <v>-3.2144199392957367</v>
      </c>
      <c r="C8">
        <f>'Hill Equation'!C8</f>
        <v>-2.9133899436317554</v>
      </c>
      <c r="D8">
        <f>'Hill Equation'!D8</f>
        <v>-2.6123599479677742</v>
      </c>
      <c r="E8">
        <f>'Hill Equation'!E8</f>
        <v>-2.3113299523037933</v>
      </c>
      <c r="F8">
        <f>'Hill Equation'!F8</f>
        <v>-2.0102999566398121</v>
      </c>
      <c r="G8">
        <f>'Hill Equation'!G8</f>
        <v>-1.7092699609758308</v>
      </c>
      <c r="H8">
        <f>'Hill Equation'!H8</f>
        <v>-1.4082399653118496</v>
      </c>
      <c r="I8">
        <f>'Hill Equation'!I8</f>
        <v>-1.1072099696478683</v>
      </c>
      <c r="J8">
        <f>'Hill Equation'!J8</f>
        <v>-0.80617997398388719</v>
      </c>
      <c r="K8">
        <f>'Hill Equation'!K8</f>
        <v>-0.50514997831990593</v>
      </c>
      <c r="L8">
        <f>'Hill Equation'!L8</f>
        <v>-0.20411998265592479</v>
      </c>
      <c r="M8">
        <f>'Hill Equation'!M8</f>
        <v>9.691001300805642E-2</v>
      </c>
      <c r="N8">
        <f>'Hill Equation'!N8</f>
        <v>0.3979400086720376</v>
      </c>
      <c r="O8">
        <f>'Hill Equation'!O8</f>
        <v>0.69897000433601886</v>
      </c>
      <c r="P8">
        <f>'Hill Equation'!P8</f>
        <v>1</v>
      </c>
      <c r="Q8">
        <f>'Hill Equation'!Q8</f>
        <v>1.3010299956639813</v>
      </c>
    </row>
    <row r="9" spans="1:18" x14ac:dyDescent="0.25">
      <c r="A9" t="str">
        <f>'Hill Equation'!A9</f>
        <v>Actual data</v>
      </c>
      <c r="B9">
        <f>'Hill Equation'!B9</f>
        <v>0.97677730561617104</v>
      </c>
      <c r="C9">
        <f>'Hill Equation'!C9</f>
        <v>0.96869185712645001</v>
      </c>
      <c r="D9">
        <f>'Hill Equation'!D9</f>
        <v>0.93221545882623191</v>
      </c>
      <c r="E9">
        <f>'Hill Equation'!E9</f>
        <v>0.8466750890088437</v>
      </c>
      <c r="F9">
        <f>'Hill Equation'!F9</f>
        <v>0.76177787986677403</v>
      </c>
      <c r="G9">
        <f>'Hill Equation'!G9</f>
        <v>0.70260709773745289</v>
      </c>
      <c r="H9">
        <f>'Hill Equation'!H9</f>
        <v>0.67274606638336976</v>
      </c>
      <c r="I9">
        <f>'Hill Equation'!I9</f>
        <v>0.64371195589755359</v>
      </c>
      <c r="J9">
        <f>'Hill Equation'!J9</f>
        <v>0.55821752612840259</v>
      </c>
      <c r="K9">
        <f>'Hill Equation'!K9</f>
        <v>0.4963362811530953</v>
      </c>
      <c r="L9">
        <f>'Hill Equation'!L9</f>
        <v>0.49881704375789593</v>
      </c>
      <c r="M9">
        <f>'Hill Equation'!M9</f>
        <v>0.48485126909383269</v>
      </c>
      <c r="N9">
        <f>'Hill Equation'!N9</f>
        <v>0.46762375100493858</v>
      </c>
      <c r="O9">
        <f>'Hill Equation'!O9</f>
        <v>0.51788216377627194</v>
      </c>
      <c r="P9">
        <f>'Hill Equation'!P9</f>
        <v>0.50318134834041583</v>
      </c>
      <c r="Q9">
        <f>'Hill Equation'!Q9</f>
        <v>0.50970483519007692</v>
      </c>
    </row>
    <row r="10" spans="1:18" x14ac:dyDescent="0.25">
      <c r="A10" t="str">
        <f>'Hill Equation'!A10</f>
        <v>Hill Calculate</v>
      </c>
      <c r="B10">
        <f>1-B7^($A$6)/($B$6^($A$6)+B7^($A$6))*$C$6</f>
        <v>0.96833197521417047</v>
      </c>
      <c r="C10">
        <f t="shared" ref="C10:Q10" si="0">1-C7^($A$6)/($B$6^($A$6)+C7^($A$6))*$C$6</f>
        <v>0.94606039950276155</v>
      </c>
      <c r="D10">
        <f t="shared" si="0"/>
        <v>0.91103791789045652</v>
      </c>
      <c r="E10">
        <f t="shared" si="0"/>
        <v>0.86024217200185393</v>
      </c>
      <c r="F10">
        <f t="shared" si="0"/>
        <v>0.79458846779955294</v>
      </c>
      <c r="G10">
        <f t="shared" si="0"/>
        <v>0.72130081808132163</v>
      </c>
      <c r="H10">
        <f t="shared" si="0"/>
        <v>0.65174862647913279</v>
      </c>
      <c r="I10">
        <f t="shared" si="0"/>
        <v>0.5951991558511609</v>
      </c>
      <c r="J10">
        <f t="shared" si="0"/>
        <v>0.55472518171825236</v>
      </c>
      <c r="K10">
        <f t="shared" si="0"/>
        <v>0.52832613385862115</v>
      </c>
      <c r="L10">
        <f t="shared" si="0"/>
        <v>0.51213521068313961</v>
      </c>
      <c r="M10">
        <f t="shared" si="0"/>
        <v>0.50257720037842901</v>
      </c>
      <c r="N10">
        <f t="shared" si="0"/>
        <v>0.49706157391274508</v>
      </c>
      <c r="O10">
        <f t="shared" si="0"/>
        <v>0.493920341647753</v>
      </c>
      <c r="P10">
        <f t="shared" si="0"/>
        <v>0.49214477423460923</v>
      </c>
      <c r="Q10">
        <f t="shared" si="0"/>
        <v>0.49114540956900865</v>
      </c>
      <c r="R10" t="str">
        <f>'Hill Equation'!R10</f>
        <v>RMSE</v>
      </c>
    </row>
    <row r="11" spans="1:18" x14ac:dyDescent="0.25">
      <c r="A11" t="str">
        <f>'Hill Equation'!A11</f>
        <v>Optimize</v>
      </c>
      <c r="B11">
        <f>(B9-B10)^2</f>
        <v>7.1323605598955147E-5</v>
      </c>
      <c r="C11">
        <f t="shared" ref="C11:Q11" si="1">(C9-C10)^2</f>
        <v>5.1218287417280632E-4</v>
      </c>
      <c r="D11">
        <f t="shared" si="1"/>
        <v>4.4848824008644262E-4</v>
      </c>
      <c r="E11">
        <f t="shared" si="1"/>
        <v>1.8406574093922764E-4</v>
      </c>
      <c r="F11">
        <f t="shared" si="1"/>
        <v>1.0765346804946171E-3</v>
      </c>
      <c r="G11">
        <f t="shared" si="1"/>
        <v>3.4945518029477188E-4</v>
      </c>
      <c r="H11">
        <f t="shared" si="1"/>
        <v>4.4089248253204304E-4</v>
      </c>
      <c r="I11">
        <f t="shared" si="1"/>
        <v>2.3534917683412787E-3</v>
      </c>
      <c r="J11">
        <f t="shared" si="1"/>
        <v>1.2196469479107542E-5</v>
      </c>
      <c r="K11">
        <f t="shared" si="1"/>
        <v>1.0233506761212392E-3</v>
      </c>
      <c r="L11">
        <f t="shared" si="1"/>
        <v>1.7737357024865468E-4</v>
      </c>
      <c r="M11">
        <f t="shared" si="1"/>
        <v>3.142086399062305E-4</v>
      </c>
      <c r="N11">
        <f t="shared" si="1"/>
        <v>8.6658541755137706E-4</v>
      </c>
      <c r="O11">
        <f t="shared" si="1"/>
        <v>5.7416891971877988E-4</v>
      </c>
      <c r="P11">
        <f t="shared" si="1"/>
        <v>1.2180596799296091E-4</v>
      </c>
      <c r="Q11">
        <f t="shared" si="1"/>
        <v>3.4445227938396537E-4</v>
      </c>
      <c r="R11">
        <f>SQRT(SUM(B11:Q11)/16)</f>
        <v>2.3545934512223199E-2</v>
      </c>
    </row>
    <row r="12" spans="1:18" x14ac:dyDescent="0.25">
      <c r="A12" t="str">
        <f>'Hill Equation'!A12</f>
        <v>StDev</v>
      </c>
      <c r="B12">
        <f>'Hill Equation'!B12</f>
        <v>1.6862751377473787E-2</v>
      </c>
      <c r="C12">
        <f>'Hill Equation'!C12</f>
        <v>6.3827295018963767E-2</v>
      </c>
      <c r="D12">
        <f>'Hill Equation'!D12</f>
        <v>6.3889708895367662E-3</v>
      </c>
      <c r="E12">
        <f>'Hill Equation'!E12</f>
        <v>4.9263585331718332E-2</v>
      </c>
      <c r="F12">
        <f>'Hill Equation'!F12</f>
        <v>2.1725514618384806E-2</v>
      </c>
      <c r="G12">
        <f>'Hill Equation'!G12</f>
        <v>5.1129416239750404E-2</v>
      </c>
      <c r="H12">
        <f>'Hill Equation'!H12</f>
        <v>4.277053032119587E-2</v>
      </c>
      <c r="I12">
        <f>'Hill Equation'!I12</f>
        <v>3.0193727556045147E-2</v>
      </c>
      <c r="J12">
        <f>'Hill Equation'!J12</f>
        <v>3.7503880871258083E-2</v>
      </c>
      <c r="K12">
        <f>'Hill Equation'!K12</f>
        <v>1.6809726682590734E-2</v>
      </c>
      <c r="L12">
        <f>'Hill Equation'!L12</f>
        <v>1.876042180155358E-2</v>
      </c>
      <c r="M12">
        <f>'Hill Equation'!M12</f>
        <v>1.976746413055832E-2</v>
      </c>
      <c r="N12">
        <f>'Hill Equation'!N12</f>
        <v>1.4076558540727662E-2</v>
      </c>
      <c r="O12">
        <f>'Hill Equation'!O12</f>
        <v>5.37380756467562E-3</v>
      </c>
      <c r="P12">
        <f>'Hill Equation'!P12</f>
        <v>2.4360660874867955E-2</v>
      </c>
      <c r="Q12">
        <f>'Hill Equation'!Q12</f>
        <v>3.4760834318034339E-2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Combination Data</vt:lpstr>
      <vt:lpstr>Monophasic-No Resis</vt:lpstr>
      <vt:lpstr>Biphasic-No Resist</vt:lpstr>
      <vt:lpstr>Hill Equation</vt:lpstr>
      <vt:lpstr>Full Hill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Sun</dc:creator>
  <cp:lastModifiedBy>Dr. Sun</cp:lastModifiedBy>
  <dcterms:created xsi:type="dcterms:W3CDTF">2018-06-29T00:58:38Z</dcterms:created>
  <dcterms:modified xsi:type="dcterms:W3CDTF">2019-12-25T19:35:54Z</dcterms:modified>
</cp:coreProperties>
</file>